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6" yWindow="242" windowWidth="14942" windowHeight="8383" activeTab="3"/>
  </bookViews>
  <sheets>
    <sheet name="Cell Description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</sheets>
  <definedNames>
    <definedName name="_xlnm.Print_Area" localSheetId="0">'Cell Description'!$A$1:$B$4</definedName>
  </definedNames>
  <calcPr fullCalcOnLoad="1"/>
</workbook>
</file>

<file path=xl/sharedStrings.xml><?xml version="1.0" encoding="utf-8"?>
<sst xmlns="http://schemas.openxmlformats.org/spreadsheetml/2006/main" count="3324" uniqueCount="154">
  <si>
    <t>CONFIDENTIAL</t>
  </si>
  <si>
    <t>DRAFT</t>
  </si>
  <si>
    <t>pH</t>
  </si>
  <si>
    <t>Date</t>
  </si>
  <si>
    <t>Volume mL</t>
  </si>
  <si>
    <t>Cond.</t>
  </si>
  <si>
    <t>Acidity</t>
  </si>
  <si>
    <t>Alkalinity</t>
  </si>
  <si>
    <t>Input</t>
  </si>
  <si>
    <t>Output</t>
  </si>
  <si>
    <t>umhos/cm</t>
  </si>
  <si>
    <t>mgCaCO3/L</t>
  </si>
  <si>
    <t>(mL)</t>
  </si>
  <si>
    <t>(pH 4.5)</t>
  </si>
  <si>
    <t>(pH 8.3)</t>
  </si>
  <si>
    <t>Cell No.</t>
  </si>
  <si>
    <t>Sample ID</t>
  </si>
  <si>
    <t>Sample Type</t>
  </si>
  <si>
    <t>Method Reference</t>
  </si>
  <si>
    <t>Column Dimensions</t>
  </si>
  <si>
    <t>Column Packing</t>
  </si>
  <si>
    <t>Pore Volume</t>
  </si>
  <si>
    <t>Total Volume of Initial Flushings</t>
  </si>
  <si>
    <t>Temp</t>
  </si>
  <si>
    <t>Sampling Frequency</t>
  </si>
  <si>
    <t>Sampling Day</t>
  </si>
  <si>
    <t>Operation Procedure</t>
  </si>
  <si>
    <t>Inner Diameter (cm)</t>
  </si>
  <si>
    <t>Length (cm)</t>
  </si>
  <si>
    <t>Dry Wt. of Sample (kg)</t>
  </si>
  <si>
    <t>Other Materials Used</t>
  </si>
  <si>
    <t>Column Material</t>
  </si>
  <si>
    <t xml:space="preserve"> (mL)</t>
  </si>
  <si>
    <t>(°C)</t>
  </si>
  <si>
    <t>Plexiglas</t>
  </si>
  <si>
    <r>
      <t xml:space="preserve">20-22 </t>
    </r>
    <r>
      <rPr>
        <sz val="10"/>
        <rFont val="Arial"/>
        <family val="2"/>
      </rPr>
      <t>°</t>
    </r>
    <r>
      <rPr>
        <sz val="10"/>
        <rFont val="Arial"/>
        <family val="0"/>
      </rPr>
      <t>C</t>
    </r>
  </si>
  <si>
    <t>Weekly</t>
  </si>
  <si>
    <t>Flood Leach</t>
  </si>
  <si>
    <t>Sulphate</t>
  </si>
  <si>
    <t>mg/L</t>
  </si>
  <si>
    <t>ug/L</t>
  </si>
  <si>
    <t>Al</t>
  </si>
  <si>
    <t>Sb</t>
  </si>
  <si>
    <t>As</t>
  </si>
  <si>
    <t>Ba</t>
  </si>
  <si>
    <t>Be</t>
  </si>
  <si>
    <t>Bi</t>
  </si>
  <si>
    <t>B</t>
  </si>
  <si>
    <t>Cd</t>
  </si>
  <si>
    <t>Ca</t>
  </si>
  <si>
    <t>Cr</t>
  </si>
  <si>
    <t>Co</t>
  </si>
  <si>
    <t>Cu</t>
  </si>
  <si>
    <t>Fe</t>
  </si>
  <si>
    <t>Pb</t>
  </si>
  <si>
    <t>Li</t>
  </si>
  <si>
    <t>Mg</t>
  </si>
  <si>
    <t>Mn</t>
  </si>
  <si>
    <t>Hg</t>
  </si>
  <si>
    <t>Mo</t>
  </si>
  <si>
    <t>Ni</t>
  </si>
  <si>
    <t>K</t>
  </si>
  <si>
    <t>Se</t>
  </si>
  <si>
    <t>Ag</t>
  </si>
  <si>
    <t>Na</t>
  </si>
  <si>
    <t>Sr</t>
  </si>
  <si>
    <t>Tl</t>
  </si>
  <si>
    <t>Sn</t>
  </si>
  <si>
    <t>Ti</t>
  </si>
  <si>
    <t>U</t>
  </si>
  <si>
    <t>V</t>
  </si>
  <si>
    <t>Zn</t>
  </si>
  <si>
    <t>Zr</t>
  </si>
  <si>
    <t xml:space="preserve">Cycle </t>
  </si>
  <si>
    <t>No.</t>
  </si>
  <si>
    <t xml:space="preserve">Major </t>
  </si>
  <si>
    <t>Anions</t>
  </si>
  <si>
    <t>Cations</t>
  </si>
  <si>
    <t>Diff</t>
  </si>
  <si>
    <t>(%)</t>
  </si>
  <si>
    <t>MEND</t>
  </si>
  <si>
    <t>P</t>
  </si>
  <si>
    <t>Si</t>
  </si>
  <si>
    <t>CaCO3</t>
  </si>
  <si>
    <t xml:space="preserve">Hardness </t>
  </si>
  <si>
    <t>S</t>
  </si>
  <si>
    <t>Plexiglas perforated disk &amp; nylon mesh</t>
  </si>
  <si>
    <t>Tailings</t>
  </si>
  <si>
    <t>T1</t>
  </si>
  <si>
    <t>T2</t>
  </si>
  <si>
    <t>Chloride</t>
  </si>
  <si>
    <t>Stirred</t>
  </si>
  <si>
    <t>Sample Prep for Flushings</t>
  </si>
  <si>
    <t>Start-up Date</t>
  </si>
  <si>
    <t>Distance from Top of Column to Sample (cm)</t>
  </si>
  <si>
    <t>Flushing Rate / Weekly Input*</t>
  </si>
  <si>
    <t>&lt;0.00001</t>
  </si>
  <si>
    <t>&lt;0.000005</t>
  </si>
  <si>
    <t>&lt;0.05</t>
  </si>
  <si>
    <t>&lt;0.0001</t>
  </si>
  <si>
    <t>&lt;0.0005</t>
  </si>
  <si>
    <t>&lt;0.01</t>
  </si>
  <si>
    <t>&lt;0.005</t>
  </si>
  <si>
    <t>&lt;0.001</t>
  </si>
  <si>
    <t>T3</t>
  </si>
  <si>
    <t>T4</t>
  </si>
  <si>
    <t>T5</t>
  </si>
  <si>
    <t>T6</t>
  </si>
  <si>
    <t>Tuesday</t>
  </si>
  <si>
    <t>&lt;0.02</t>
  </si>
  <si>
    <t>&lt;5</t>
  </si>
  <si>
    <t>&lt;0.1</t>
  </si>
  <si>
    <t>&lt;0.2</t>
  </si>
  <si>
    <t>&lt;10</t>
  </si>
  <si>
    <t>&lt;0.0002</t>
  </si>
  <si>
    <t>&lt;0.0003</t>
  </si>
  <si>
    <t>&lt;3</t>
  </si>
  <si>
    <t>&lt;0.03</t>
  </si>
  <si>
    <t>&lt;0.00005</t>
  </si>
  <si>
    <t>&lt;0.00003</t>
  </si>
  <si>
    <t>&lt;0.3</t>
  </si>
  <si>
    <t>&lt;0.003</t>
  </si>
  <si>
    <t>Clay Composite</t>
  </si>
  <si>
    <t>Sand Silt Composite</t>
  </si>
  <si>
    <t>Silt Clay Composite</t>
  </si>
  <si>
    <t>Sand Silt Composite      (NP Removed)</t>
  </si>
  <si>
    <t xml:space="preserve"> Silt Clay Composite    (NP Removed)</t>
  </si>
  <si>
    <t xml:space="preserve">  Clay Composite  (NP Removed)</t>
  </si>
  <si>
    <t>Sample:  Clay Composite</t>
  </si>
  <si>
    <t>Sample:  Sand Silt Composite</t>
  </si>
  <si>
    <t>Sample:  Silt Clay Composite</t>
  </si>
  <si>
    <t>Sample:  Clay Composite  (NP Removed)</t>
  </si>
  <si>
    <t>Sample:  Sand Silt Composite  (NP Removed)</t>
  </si>
  <si>
    <t>Sample:  Silt Clay Composite  (NP Removed)</t>
  </si>
  <si>
    <t>&lt;0.5</t>
  </si>
  <si>
    <t>&lt;0.00004</t>
  </si>
  <si>
    <t>&lt;0.000002</t>
  </si>
  <si>
    <t>&lt;0.002</t>
  </si>
  <si>
    <t>&lt;0.0004</t>
  </si>
  <si>
    <t>&lt;1</t>
  </si>
  <si>
    <t>&lt;0.04</t>
  </si>
  <si>
    <t>&lt;0.0008</t>
  </si>
  <si>
    <t>&lt;0.004</t>
  </si>
  <si>
    <t>&lt;50</t>
  </si>
  <si>
    <t>&lt;500</t>
  </si>
  <si>
    <t>&lt;1000</t>
  </si>
  <si>
    <t>Aug 17/10  Hole in Sharkskin FP. Cell Repaired August 23/10.</t>
  </si>
  <si>
    <t>Cell Terminated</t>
  </si>
  <si>
    <t>Feb 2/10.  Hole in Filter Paper. Cell Repaired.</t>
  </si>
  <si>
    <t>May 17/11.  Hole in Filter Paper. Cell Repaired.</t>
  </si>
  <si>
    <t>Final Dry Weight = 910 g</t>
  </si>
  <si>
    <t>Final Dry Weight = 900 g</t>
  </si>
  <si>
    <t>Final Dry Weight = 950 g</t>
  </si>
  <si>
    <t xml:space="preserve">Final Dry Weight =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</si>
</sst>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"/>
    <numFmt numFmtId="166" formatCode="0.00_)"/>
    <numFmt numFmtId="167" formatCode="0.000_)"/>
    <numFmt numFmtId="168" formatCode="0.000"/>
    <numFmt numFmtId="169" formatCode="0.0%"/>
    <numFmt numFmtId="170" formatCode="0.00000"/>
    <numFmt numFmtId="171" formatCode="0.0000"/>
    <numFmt numFmtId="172" formatCode="0.00000000"/>
    <numFmt numFmtId="173" formatCode="0.0000000"/>
    <numFmt numFmtId="174" formatCode="0.000000"/>
    <numFmt numFmtId="175" formatCode="mmm\-yyyy"/>
  </numFmts>
  <fonts count="7">
    <font>
      <sz val="10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Continuous"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16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15" fontId="0" fillId="0" borderId="1" xfId="0" applyNumberFormat="1" applyFont="1" applyBorder="1" applyAlignment="1">
      <alignment horizontal="left"/>
    </xf>
    <xf numFmtId="15" fontId="0" fillId="0" borderId="2" xfId="0" applyNumberFormat="1" applyFont="1" applyBorder="1" applyAlignment="1">
      <alignment horizontal="left"/>
    </xf>
    <xf numFmtId="15" fontId="0" fillId="0" borderId="3" xfId="0" applyNumberFormat="1" applyFont="1" applyBorder="1" applyAlignment="1">
      <alignment horizontal="left"/>
    </xf>
    <xf numFmtId="15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1" fontId="0" fillId="0" borderId="1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9" fontId="0" fillId="0" borderId="0" xfId="19" applyNumberFormat="1" applyFont="1" applyAlignment="1">
      <alignment horizontal="center"/>
    </xf>
    <xf numFmtId="0" fontId="2" fillId="0" borderId="0" xfId="0" applyFont="1" applyAlignment="1">
      <alignment horizontal="left"/>
    </xf>
    <xf numFmtId="16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2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15" fontId="1" fillId="0" borderId="0" xfId="0" applyNumberFormat="1" applyFont="1" applyFill="1" applyBorder="1" applyAlignment="1">
      <alignment horizontal="left"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zoomScale="80" zoomScaleNormal="80" workbookViewId="0" topLeftCell="A1">
      <selection activeCell="G22" sqref="G22"/>
    </sheetView>
  </sheetViews>
  <sheetFormatPr defaultColWidth="9.140625" defaultRowHeight="12.75"/>
  <cols>
    <col min="2" max="2" width="17.7109375" style="28" customWidth="1"/>
    <col min="3" max="3" width="12.00390625" style="0" customWidth="1"/>
    <col min="4" max="4" width="9.8515625" style="0" customWidth="1"/>
    <col min="7" max="7" width="9.7109375" style="0" customWidth="1"/>
    <col min="8" max="8" width="9.28125" style="0" customWidth="1"/>
    <col min="9" max="9" width="17.28125" style="0" customWidth="1"/>
    <col min="11" max="12" width="10.28125" style="28" customWidth="1"/>
    <col min="13" max="13" width="14.28125" style="28" customWidth="1"/>
    <col min="14" max="14" width="8.8515625" style="28" customWidth="1"/>
    <col min="15" max="15" width="10.28125" style="28" customWidth="1"/>
    <col min="16" max="16" width="8.8515625" style="28" customWidth="1"/>
    <col min="17" max="17" width="12.7109375" style="28" customWidth="1"/>
    <col min="18" max="18" width="11.7109375" style="28" customWidth="1"/>
    <col min="19" max="19" width="9.7109375" style="28" customWidth="1"/>
  </cols>
  <sheetData>
    <row r="1" spans="1:19" s="21" customFormat="1" ht="51">
      <c r="A1" s="18" t="s">
        <v>15</v>
      </c>
      <c r="B1" s="19" t="s">
        <v>16</v>
      </c>
      <c r="C1" s="19" t="s">
        <v>17</v>
      </c>
      <c r="D1" s="19" t="s">
        <v>18</v>
      </c>
      <c r="E1" s="20" t="s">
        <v>19</v>
      </c>
      <c r="F1" s="20"/>
      <c r="G1" s="20"/>
      <c r="H1" s="20" t="s">
        <v>20</v>
      </c>
      <c r="I1" s="20"/>
      <c r="J1" s="20"/>
      <c r="K1" s="19" t="s">
        <v>21</v>
      </c>
      <c r="L1" s="19" t="s">
        <v>22</v>
      </c>
      <c r="M1" s="19" t="s">
        <v>95</v>
      </c>
      <c r="N1" s="19" t="s">
        <v>23</v>
      </c>
      <c r="O1" s="19" t="s">
        <v>24</v>
      </c>
      <c r="P1" s="19" t="s">
        <v>93</v>
      </c>
      <c r="Q1" s="19" t="s">
        <v>25</v>
      </c>
      <c r="R1" s="19" t="s">
        <v>26</v>
      </c>
      <c r="S1" s="19" t="s">
        <v>92</v>
      </c>
    </row>
    <row r="2" spans="1:19" s="21" customFormat="1" ht="64.5">
      <c r="A2" s="18"/>
      <c r="B2" s="19"/>
      <c r="C2" s="18"/>
      <c r="D2" s="18"/>
      <c r="E2" s="19" t="s">
        <v>27</v>
      </c>
      <c r="F2" s="19" t="s">
        <v>28</v>
      </c>
      <c r="G2" s="19" t="s">
        <v>94</v>
      </c>
      <c r="H2" s="19" t="s">
        <v>29</v>
      </c>
      <c r="I2" s="19" t="s">
        <v>30</v>
      </c>
      <c r="J2" s="19" t="s">
        <v>31</v>
      </c>
      <c r="K2" s="19" t="s">
        <v>12</v>
      </c>
      <c r="L2" s="19" t="s">
        <v>32</v>
      </c>
      <c r="M2" s="19" t="s">
        <v>12</v>
      </c>
      <c r="N2" s="19" t="s">
        <v>33</v>
      </c>
      <c r="O2" s="19"/>
      <c r="P2" s="22">
        <v>2009</v>
      </c>
      <c r="Q2" s="19"/>
      <c r="R2" s="19"/>
      <c r="S2" s="19"/>
    </row>
    <row r="3" spans="1:19" ht="39.75" customHeight="1">
      <c r="A3" s="23" t="s">
        <v>88</v>
      </c>
      <c r="B3" s="19" t="s">
        <v>122</v>
      </c>
      <c r="C3" s="23" t="s">
        <v>87</v>
      </c>
      <c r="D3" s="23" t="s">
        <v>80</v>
      </c>
      <c r="E3" s="24">
        <v>21</v>
      </c>
      <c r="F3" s="24">
        <v>20.5</v>
      </c>
      <c r="G3" s="25"/>
      <c r="H3" s="24">
        <v>1</v>
      </c>
      <c r="I3" s="26" t="s">
        <v>86</v>
      </c>
      <c r="J3" s="26" t="s">
        <v>34</v>
      </c>
      <c r="K3" s="23"/>
      <c r="L3" s="23">
        <v>750</v>
      </c>
      <c r="M3" s="23">
        <v>500</v>
      </c>
      <c r="N3" s="23" t="s">
        <v>35</v>
      </c>
      <c r="O3" s="23" t="s">
        <v>36</v>
      </c>
      <c r="P3" s="27">
        <v>40022</v>
      </c>
      <c r="Q3" s="23" t="s">
        <v>108</v>
      </c>
      <c r="R3" s="23" t="s">
        <v>37</v>
      </c>
      <c r="S3" s="23" t="s">
        <v>91</v>
      </c>
    </row>
    <row r="4" spans="1:19" ht="39.75" customHeight="1">
      <c r="A4" s="23" t="s">
        <v>89</v>
      </c>
      <c r="B4" s="19" t="s">
        <v>123</v>
      </c>
      <c r="C4" s="23" t="s">
        <v>87</v>
      </c>
      <c r="D4" s="23" t="s">
        <v>80</v>
      </c>
      <c r="E4" s="24">
        <v>21</v>
      </c>
      <c r="F4" s="24">
        <v>20.5</v>
      </c>
      <c r="G4" s="25"/>
      <c r="H4" s="24">
        <v>1</v>
      </c>
      <c r="I4" s="26" t="s">
        <v>86</v>
      </c>
      <c r="J4" s="26" t="s">
        <v>34</v>
      </c>
      <c r="K4" s="23"/>
      <c r="L4" s="23">
        <v>750</v>
      </c>
      <c r="M4" s="23">
        <v>500</v>
      </c>
      <c r="N4" s="23" t="s">
        <v>35</v>
      </c>
      <c r="O4" s="23" t="s">
        <v>36</v>
      </c>
      <c r="P4" s="27">
        <f>P3</f>
        <v>40022</v>
      </c>
      <c r="Q4" s="23" t="s">
        <v>108</v>
      </c>
      <c r="R4" s="23" t="s">
        <v>37</v>
      </c>
      <c r="S4" s="23" t="s">
        <v>91</v>
      </c>
    </row>
    <row r="5" spans="1:19" ht="39.75" customHeight="1">
      <c r="A5" s="23" t="s">
        <v>104</v>
      </c>
      <c r="B5" s="28" t="s">
        <v>124</v>
      </c>
      <c r="C5" s="23" t="s">
        <v>87</v>
      </c>
      <c r="D5" s="23" t="s">
        <v>80</v>
      </c>
      <c r="E5" s="24">
        <v>21</v>
      </c>
      <c r="F5" s="24">
        <v>20.5</v>
      </c>
      <c r="G5" s="25"/>
      <c r="H5" s="24">
        <v>1</v>
      </c>
      <c r="I5" s="26" t="s">
        <v>86</v>
      </c>
      <c r="J5" s="26" t="s">
        <v>34</v>
      </c>
      <c r="K5" s="23"/>
      <c r="L5" s="23">
        <v>750</v>
      </c>
      <c r="M5" s="23">
        <v>500</v>
      </c>
      <c r="N5" s="23" t="s">
        <v>35</v>
      </c>
      <c r="O5" s="23" t="s">
        <v>36</v>
      </c>
      <c r="P5" s="27">
        <f>P4</f>
        <v>40022</v>
      </c>
      <c r="Q5" s="23" t="s">
        <v>108</v>
      </c>
      <c r="R5" s="23" t="s">
        <v>37</v>
      </c>
      <c r="S5" s="23" t="s">
        <v>91</v>
      </c>
    </row>
    <row r="6" spans="1:19" ht="39.75" customHeight="1">
      <c r="A6" s="23" t="s">
        <v>105</v>
      </c>
      <c r="B6" s="19" t="s">
        <v>127</v>
      </c>
      <c r="C6" s="23" t="s">
        <v>87</v>
      </c>
      <c r="D6" s="23" t="s">
        <v>80</v>
      </c>
      <c r="E6" s="24">
        <v>21</v>
      </c>
      <c r="F6" s="24">
        <v>20.5</v>
      </c>
      <c r="G6" s="25"/>
      <c r="H6" s="24">
        <v>1</v>
      </c>
      <c r="I6" s="26" t="s">
        <v>86</v>
      </c>
      <c r="J6" s="26" t="s">
        <v>34</v>
      </c>
      <c r="K6" s="23"/>
      <c r="L6" s="28">
        <v>500</v>
      </c>
      <c r="M6" s="23">
        <v>500</v>
      </c>
      <c r="N6" s="23" t="s">
        <v>35</v>
      </c>
      <c r="O6" s="23" t="s">
        <v>36</v>
      </c>
      <c r="P6" s="27">
        <v>40036</v>
      </c>
      <c r="Q6" s="23" t="s">
        <v>108</v>
      </c>
      <c r="R6" s="23" t="s">
        <v>37</v>
      </c>
      <c r="S6" s="23" t="s">
        <v>91</v>
      </c>
    </row>
    <row r="7" spans="1:19" ht="39.75" customHeight="1">
      <c r="A7" s="23" t="s">
        <v>106</v>
      </c>
      <c r="B7" s="19" t="s">
        <v>125</v>
      </c>
      <c r="C7" s="23" t="s">
        <v>87</v>
      </c>
      <c r="D7" s="23" t="s">
        <v>80</v>
      </c>
      <c r="E7" s="24">
        <v>21</v>
      </c>
      <c r="F7" s="24">
        <v>20.5</v>
      </c>
      <c r="G7" s="25"/>
      <c r="H7" s="24">
        <v>1</v>
      </c>
      <c r="I7" s="26" t="s">
        <v>86</v>
      </c>
      <c r="J7" s="26" t="s">
        <v>34</v>
      </c>
      <c r="K7" s="23"/>
      <c r="L7" s="28">
        <v>500</v>
      </c>
      <c r="M7" s="23">
        <v>500</v>
      </c>
      <c r="N7" s="23" t="s">
        <v>35</v>
      </c>
      <c r="O7" s="23" t="s">
        <v>36</v>
      </c>
      <c r="P7" s="27">
        <f>P6</f>
        <v>40036</v>
      </c>
      <c r="Q7" s="23" t="s">
        <v>108</v>
      </c>
      <c r="R7" s="23" t="s">
        <v>37</v>
      </c>
      <c r="S7" s="23" t="s">
        <v>91</v>
      </c>
    </row>
    <row r="8" spans="1:19" ht="39.75" customHeight="1">
      <c r="A8" s="23" t="s">
        <v>107</v>
      </c>
      <c r="B8" s="19" t="s">
        <v>126</v>
      </c>
      <c r="C8" s="23" t="s">
        <v>87</v>
      </c>
      <c r="D8" s="23" t="s">
        <v>80</v>
      </c>
      <c r="E8" s="24">
        <v>21</v>
      </c>
      <c r="F8" s="24">
        <v>20.5</v>
      </c>
      <c r="G8" s="25"/>
      <c r="H8" s="24">
        <v>1</v>
      </c>
      <c r="I8" s="26" t="s">
        <v>86</v>
      </c>
      <c r="J8" s="26" t="s">
        <v>34</v>
      </c>
      <c r="K8" s="23"/>
      <c r="L8" s="45">
        <v>500</v>
      </c>
      <c r="M8" s="23">
        <v>500</v>
      </c>
      <c r="N8" s="23" t="s">
        <v>35</v>
      </c>
      <c r="O8" s="23" t="s">
        <v>36</v>
      </c>
      <c r="P8" s="44">
        <f>P7</f>
        <v>40036</v>
      </c>
      <c r="Q8" s="23" t="s">
        <v>108</v>
      </c>
      <c r="R8" s="23" t="s">
        <v>37</v>
      </c>
      <c r="S8" s="23" t="s">
        <v>91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12"/>
  <sheetViews>
    <sheetView zoomScale="85" zoomScaleNormal="85" workbookViewId="0" topLeftCell="A1">
      <pane ySplit="5" topLeftCell="BM75" activePane="bottomLeft" state="frozen"/>
      <selection pane="topLeft" activeCell="AU67" sqref="AU66:AU67"/>
      <selection pane="bottomLeft" activeCell="AY109" sqref="AY109"/>
    </sheetView>
  </sheetViews>
  <sheetFormatPr defaultColWidth="9.140625" defaultRowHeight="12.75"/>
  <cols>
    <col min="1" max="1" width="11.140625" style="36" customWidth="1"/>
    <col min="2" max="2" width="6.28125" style="1" bestFit="1" customWidth="1"/>
    <col min="3" max="3" width="5.7109375" style="1" bestFit="1" customWidth="1"/>
    <col min="4" max="4" width="6.7109375" style="1" bestFit="1" customWidth="1"/>
    <col min="5" max="5" width="7.28125" style="17" customWidth="1"/>
    <col min="6" max="6" width="9.8515625" style="1" bestFit="1" customWidth="1"/>
    <col min="7" max="9" width="11.28125" style="4" bestFit="1" customWidth="1"/>
    <col min="10" max="10" width="8.7109375" style="3" customWidth="1"/>
    <col min="11" max="11" width="8.28125" style="3" customWidth="1"/>
    <col min="12" max="12" width="10.7109375" style="1" customWidth="1"/>
    <col min="13" max="13" width="7.140625" style="1" customWidth="1"/>
    <col min="14" max="14" width="8.28125" style="1" customWidth="1"/>
    <col min="15" max="15" width="7.7109375" style="1" customWidth="1"/>
    <col min="16" max="16" width="7.140625" style="1" customWidth="1"/>
    <col min="17" max="17" width="9.00390625" style="1" customWidth="1"/>
    <col min="18" max="18" width="9.7109375" style="1" customWidth="1"/>
    <col min="19" max="19" width="7.140625" style="1" customWidth="1"/>
    <col min="20" max="20" width="8.28125" style="1" customWidth="1"/>
    <col min="21" max="21" width="7.140625" style="1" customWidth="1"/>
    <col min="22" max="22" width="8.7109375" style="1" customWidth="1"/>
    <col min="23" max="25" width="7.140625" style="1" customWidth="1"/>
    <col min="26" max="26" width="8.8515625" style="1" customWidth="1"/>
    <col min="27" max="30" width="7.140625" style="1" customWidth="1"/>
    <col min="31" max="31" width="7.8515625" style="1" customWidth="1"/>
    <col min="32" max="34" width="7.140625" style="1" customWidth="1"/>
    <col min="35" max="35" width="9.28125" style="1" customWidth="1"/>
    <col min="36" max="36" width="7.140625" style="1" customWidth="1"/>
    <col min="37" max="37" width="10.28125" style="1" customWidth="1"/>
    <col min="38" max="40" width="7.140625" style="1" customWidth="1"/>
    <col min="41" max="41" width="9.00390625" style="1" bestFit="1" customWidth="1"/>
    <col min="42" max="42" width="7.7109375" style="1" customWidth="1"/>
    <col min="43" max="43" width="7.8515625" style="1" customWidth="1"/>
    <col min="44" max="44" width="8.00390625" style="1" customWidth="1"/>
    <col min="45" max="45" width="8.28125" style="1" customWidth="1"/>
    <col min="46" max="46" width="7.140625" style="1" customWidth="1"/>
    <col min="47" max="47" width="7.57421875" style="1" customWidth="1"/>
    <col min="48" max="48" width="7.140625" style="1" customWidth="1"/>
    <col min="49" max="52" width="8.7109375" style="1" customWidth="1"/>
    <col min="53" max="63" width="8.7109375" style="5" customWidth="1"/>
    <col min="64" max="16384" width="9.140625" style="5" customWidth="1"/>
  </cols>
  <sheetData>
    <row r="1" spans="1:12" ht="15" customHeight="1">
      <c r="A1" s="30" t="s">
        <v>88</v>
      </c>
      <c r="B1" s="36"/>
      <c r="E1" s="2"/>
      <c r="G1" s="2"/>
      <c r="J1" s="43" t="s">
        <v>0</v>
      </c>
      <c r="L1" s="43" t="s">
        <v>1</v>
      </c>
    </row>
    <row r="2" spans="1:2" ht="15" customHeight="1" thickBot="1">
      <c r="A2" s="36" t="s">
        <v>128</v>
      </c>
      <c r="B2" s="6"/>
    </row>
    <row r="3" spans="1:52" s="1" customFormat="1" ht="13.5" thickBot="1">
      <c r="A3" s="32" t="s">
        <v>3</v>
      </c>
      <c r="B3" s="7" t="s">
        <v>73</v>
      </c>
      <c r="C3" s="54" t="s">
        <v>4</v>
      </c>
      <c r="D3" s="55"/>
      <c r="E3" s="8" t="s">
        <v>2</v>
      </c>
      <c r="F3" s="7" t="s">
        <v>5</v>
      </c>
      <c r="G3" s="9" t="s">
        <v>6</v>
      </c>
      <c r="H3" s="9" t="s">
        <v>6</v>
      </c>
      <c r="I3" s="9" t="s">
        <v>7</v>
      </c>
      <c r="J3" s="37" t="s">
        <v>38</v>
      </c>
      <c r="K3" s="37" t="s">
        <v>90</v>
      </c>
      <c r="L3" s="7" t="s">
        <v>84</v>
      </c>
      <c r="M3" s="7" t="s">
        <v>41</v>
      </c>
      <c r="N3" s="7" t="s">
        <v>42</v>
      </c>
      <c r="O3" s="7" t="s">
        <v>43</v>
      </c>
      <c r="P3" s="7" t="s">
        <v>44</v>
      </c>
      <c r="Q3" s="7" t="s">
        <v>45</v>
      </c>
      <c r="R3" s="7" t="s">
        <v>46</v>
      </c>
      <c r="S3" s="7" t="s">
        <v>47</v>
      </c>
      <c r="T3" s="7" t="s">
        <v>48</v>
      </c>
      <c r="U3" s="7" t="s">
        <v>49</v>
      </c>
      <c r="V3" s="7" t="s">
        <v>50</v>
      </c>
      <c r="W3" s="7" t="s">
        <v>51</v>
      </c>
      <c r="X3" s="7" t="s">
        <v>52</v>
      </c>
      <c r="Y3" s="7" t="s">
        <v>53</v>
      </c>
      <c r="Z3" s="7" t="s">
        <v>54</v>
      </c>
      <c r="AA3" s="7" t="s">
        <v>55</v>
      </c>
      <c r="AB3" s="7" t="s">
        <v>56</v>
      </c>
      <c r="AC3" s="7" t="s">
        <v>57</v>
      </c>
      <c r="AD3" s="7" t="s">
        <v>58</v>
      </c>
      <c r="AE3" s="7" t="s">
        <v>59</v>
      </c>
      <c r="AF3" s="7" t="s">
        <v>60</v>
      </c>
      <c r="AG3" s="7" t="s">
        <v>81</v>
      </c>
      <c r="AH3" s="7" t="s">
        <v>61</v>
      </c>
      <c r="AI3" s="7" t="s">
        <v>62</v>
      </c>
      <c r="AJ3" s="7" t="s">
        <v>82</v>
      </c>
      <c r="AK3" s="7" t="s">
        <v>63</v>
      </c>
      <c r="AL3" s="7" t="s">
        <v>64</v>
      </c>
      <c r="AM3" s="7" t="s">
        <v>65</v>
      </c>
      <c r="AN3" s="7" t="s">
        <v>85</v>
      </c>
      <c r="AO3" s="7" t="s">
        <v>66</v>
      </c>
      <c r="AP3" s="7" t="s">
        <v>67</v>
      </c>
      <c r="AQ3" s="7" t="s">
        <v>68</v>
      </c>
      <c r="AR3" s="7" t="s">
        <v>69</v>
      </c>
      <c r="AS3" s="7" t="s">
        <v>70</v>
      </c>
      <c r="AT3" s="7" t="s">
        <v>71</v>
      </c>
      <c r="AU3" s="7" t="s">
        <v>72</v>
      </c>
      <c r="AW3" s="1" t="s">
        <v>75</v>
      </c>
      <c r="AX3" s="1" t="s">
        <v>75</v>
      </c>
      <c r="AY3" s="1" t="s">
        <v>78</v>
      </c>
      <c r="AZ3" s="1" t="s">
        <v>78</v>
      </c>
    </row>
    <row r="4" spans="1:52" s="1" customFormat="1" ht="12.75">
      <c r="A4" s="33"/>
      <c r="B4" s="10" t="s">
        <v>74</v>
      </c>
      <c r="C4" s="10" t="s">
        <v>8</v>
      </c>
      <c r="D4" s="10" t="s">
        <v>9</v>
      </c>
      <c r="E4" s="11"/>
      <c r="F4" s="10" t="s">
        <v>10</v>
      </c>
      <c r="G4" s="12" t="s">
        <v>13</v>
      </c>
      <c r="H4" s="12" t="s">
        <v>14</v>
      </c>
      <c r="I4" s="10"/>
      <c r="J4" s="10"/>
      <c r="K4" s="10"/>
      <c r="L4" s="10" t="s">
        <v>83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W4" s="1" t="s">
        <v>76</v>
      </c>
      <c r="AX4" s="1" t="s">
        <v>77</v>
      </c>
      <c r="AZ4" s="1" t="s">
        <v>79</v>
      </c>
    </row>
    <row r="5" spans="1:47" ht="13.5" thickBot="1">
      <c r="A5" s="34"/>
      <c r="B5" s="13"/>
      <c r="C5" s="13"/>
      <c r="D5" s="13"/>
      <c r="E5" s="14"/>
      <c r="F5" s="13"/>
      <c r="G5" s="15" t="s">
        <v>11</v>
      </c>
      <c r="H5" s="15" t="s">
        <v>11</v>
      </c>
      <c r="I5" s="15" t="s">
        <v>11</v>
      </c>
      <c r="J5" s="38" t="s">
        <v>39</v>
      </c>
      <c r="K5" s="38" t="s">
        <v>39</v>
      </c>
      <c r="L5" s="13" t="s">
        <v>39</v>
      </c>
      <c r="M5" s="13" t="s">
        <v>39</v>
      </c>
      <c r="N5" s="13" t="s">
        <v>39</v>
      </c>
      <c r="O5" s="13" t="s">
        <v>39</v>
      </c>
      <c r="P5" s="13" t="s">
        <v>39</v>
      </c>
      <c r="Q5" s="13" t="s">
        <v>39</v>
      </c>
      <c r="R5" s="13" t="s">
        <v>39</v>
      </c>
      <c r="S5" s="13" t="s">
        <v>39</v>
      </c>
      <c r="T5" s="13" t="s">
        <v>39</v>
      </c>
      <c r="U5" s="13" t="s">
        <v>39</v>
      </c>
      <c r="V5" s="13" t="s">
        <v>39</v>
      </c>
      <c r="W5" s="13" t="s">
        <v>39</v>
      </c>
      <c r="X5" s="13" t="s">
        <v>39</v>
      </c>
      <c r="Y5" s="13" t="s">
        <v>39</v>
      </c>
      <c r="Z5" s="13" t="s">
        <v>39</v>
      </c>
      <c r="AA5" s="13" t="s">
        <v>39</v>
      </c>
      <c r="AB5" s="13" t="s">
        <v>39</v>
      </c>
      <c r="AC5" s="13" t="s">
        <v>39</v>
      </c>
      <c r="AD5" s="13" t="s">
        <v>40</v>
      </c>
      <c r="AE5" s="13" t="s">
        <v>39</v>
      </c>
      <c r="AF5" s="13" t="s">
        <v>39</v>
      </c>
      <c r="AG5" s="13" t="s">
        <v>39</v>
      </c>
      <c r="AH5" s="13" t="s">
        <v>39</v>
      </c>
      <c r="AI5" s="13" t="s">
        <v>39</v>
      </c>
      <c r="AJ5" s="13" t="s">
        <v>39</v>
      </c>
      <c r="AK5" s="13" t="s">
        <v>39</v>
      </c>
      <c r="AL5" s="13" t="s">
        <v>39</v>
      </c>
      <c r="AM5" s="13" t="s">
        <v>39</v>
      </c>
      <c r="AN5" s="13" t="s">
        <v>39</v>
      </c>
      <c r="AO5" s="13" t="s">
        <v>39</v>
      </c>
      <c r="AP5" s="13" t="s">
        <v>39</v>
      </c>
      <c r="AQ5" s="13" t="s">
        <v>39</v>
      </c>
      <c r="AR5" s="13" t="s">
        <v>39</v>
      </c>
      <c r="AS5" s="13" t="s">
        <v>39</v>
      </c>
      <c r="AT5" s="13" t="s">
        <v>39</v>
      </c>
      <c r="AU5" s="13" t="s">
        <v>39</v>
      </c>
    </row>
    <row r="6" spans="1:52" ht="12.75">
      <c r="A6" s="35">
        <v>40022</v>
      </c>
      <c r="B6" s="1">
        <v>0</v>
      </c>
      <c r="C6" s="16">
        <v>750</v>
      </c>
      <c r="D6" s="1">
        <v>210</v>
      </c>
      <c r="E6" s="31">
        <v>7.45</v>
      </c>
      <c r="F6" s="39">
        <v>4548.16</v>
      </c>
      <c r="G6" s="40" t="e">
        <f>NA()</f>
        <v>#N/A</v>
      </c>
      <c r="H6" s="40">
        <v>22.21</v>
      </c>
      <c r="I6" s="40">
        <v>67.2</v>
      </c>
      <c r="J6" s="3">
        <v>2640</v>
      </c>
      <c r="K6" s="41">
        <v>340</v>
      </c>
      <c r="L6" s="41">
        <v>1970</v>
      </c>
      <c r="M6" s="41" t="s">
        <v>109</v>
      </c>
      <c r="N6" s="41">
        <v>0.215</v>
      </c>
      <c r="O6" s="41">
        <v>0.199</v>
      </c>
      <c r="P6" s="41">
        <v>0.034</v>
      </c>
      <c r="Q6" s="41" t="s">
        <v>103</v>
      </c>
      <c r="R6" s="41" t="s">
        <v>100</v>
      </c>
      <c r="S6" s="41" t="s">
        <v>110</v>
      </c>
      <c r="T6" s="41">
        <v>0.0206</v>
      </c>
      <c r="U6" s="41">
        <v>565</v>
      </c>
      <c r="V6" s="41" t="s">
        <v>101</v>
      </c>
      <c r="W6" s="41">
        <v>0.0158</v>
      </c>
      <c r="X6" s="41">
        <v>0.094</v>
      </c>
      <c r="Y6" s="41" t="s">
        <v>111</v>
      </c>
      <c r="Z6" s="41">
        <v>0.001</v>
      </c>
      <c r="AA6" s="41" t="s">
        <v>98</v>
      </c>
      <c r="AB6" s="41">
        <v>135</v>
      </c>
      <c r="AC6" s="41">
        <v>9.43</v>
      </c>
      <c r="AD6" s="41">
        <v>69</v>
      </c>
      <c r="AE6" s="41">
        <v>0.034</v>
      </c>
      <c r="AF6" s="41">
        <v>0.027</v>
      </c>
      <c r="AG6" s="41" t="s">
        <v>112</v>
      </c>
      <c r="AH6" s="41">
        <v>85</v>
      </c>
      <c r="AI6" s="41">
        <v>0.004</v>
      </c>
      <c r="AJ6" s="41" t="s">
        <v>113</v>
      </c>
      <c r="AK6" s="41">
        <v>0.168</v>
      </c>
      <c r="AL6" s="41">
        <v>520</v>
      </c>
      <c r="AM6" s="41">
        <v>1.57</v>
      </c>
      <c r="AN6" s="41">
        <v>1500</v>
      </c>
      <c r="AO6" s="41">
        <v>0.0049</v>
      </c>
      <c r="AP6" s="41">
        <v>0.019</v>
      </c>
      <c r="AQ6" s="41" t="s">
        <v>98</v>
      </c>
      <c r="AR6" s="41">
        <v>0.0016</v>
      </c>
      <c r="AS6" s="41" t="s">
        <v>109</v>
      </c>
      <c r="AT6" s="41">
        <v>0.065</v>
      </c>
      <c r="AU6" s="41" t="s">
        <v>101</v>
      </c>
      <c r="AV6" s="28"/>
      <c r="AW6" s="17">
        <f>J6*2/96+I6*2/100+K6/35.5</f>
        <v>65.9214647887324</v>
      </c>
      <c r="AX6" s="17">
        <f>AL6/23+AH6/39.1+AB6*2/24.3+U6*2/40.08+AC6*2/54.9</f>
        <v>64.43086627884644</v>
      </c>
      <c r="AY6" s="17">
        <f>AX6-AW6</f>
        <v>-1.490598509885956</v>
      </c>
      <c r="AZ6" s="42">
        <f>AY6/(AW6+AX6)</f>
        <v>-0.01143515039338408</v>
      </c>
    </row>
    <row r="7" spans="1:52" ht="12.75">
      <c r="A7" s="35">
        <f aca="true" t="shared" si="0" ref="A7:A12">A6+7</f>
        <v>40029</v>
      </c>
      <c r="B7" s="1">
        <f aca="true" t="shared" si="1" ref="B7:B12">B6+1</f>
        <v>1</v>
      </c>
      <c r="C7" s="16">
        <v>500</v>
      </c>
      <c r="D7" s="1">
        <v>455</v>
      </c>
      <c r="E7" s="31">
        <v>7.28</v>
      </c>
      <c r="F7" s="39">
        <v>2019.41</v>
      </c>
      <c r="G7" s="40" t="e">
        <f>NA()</f>
        <v>#N/A</v>
      </c>
      <c r="H7" s="40">
        <v>9.16</v>
      </c>
      <c r="I7" s="40">
        <v>21.77</v>
      </c>
      <c r="J7" s="3">
        <v>1224</v>
      </c>
      <c r="K7" s="41">
        <v>18</v>
      </c>
      <c r="L7" s="41">
        <v>1020</v>
      </c>
      <c r="M7" s="41">
        <v>0.008</v>
      </c>
      <c r="N7" s="41">
        <v>0.0862</v>
      </c>
      <c r="O7" s="41">
        <v>0.134</v>
      </c>
      <c r="P7" s="41">
        <v>0.0093</v>
      </c>
      <c r="Q7" s="41" t="s">
        <v>118</v>
      </c>
      <c r="R7" s="41" t="s">
        <v>119</v>
      </c>
      <c r="S7" s="41" t="s">
        <v>120</v>
      </c>
      <c r="T7" s="41">
        <v>0.00169</v>
      </c>
      <c r="U7" s="41">
        <v>352</v>
      </c>
      <c r="V7" s="41" t="s">
        <v>100</v>
      </c>
      <c r="W7" s="41">
        <v>0.00395</v>
      </c>
      <c r="X7" s="41">
        <v>0.0036</v>
      </c>
      <c r="Y7" s="41">
        <v>0.008</v>
      </c>
      <c r="Z7" s="41">
        <v>0.0008</v>
      </c>
      <c r="AA7" s="41">
        <v>0.011</v>
      </c>
      <c r="AB7" s="41">
        <v>35.3</v>
      </c>
      <c r="AC7" s="41">
        <v>4.16</v>
      </c>
      <c r="AD7" s="41">
        <v>0.28</v>
      </c>
      <c r="AE7" s="41">
        <v>0.0082</v>
      </c>
      <c r="AF7" s="41">
        <v>0.0038</v>
      </c>
      <c r="AG7" s="41" t="s">
        <v>101</v>
      </c>
      <c r="AH7" s="41">
        <v>26.9</v>
      </c>
      <c r="AI7" s="41">
        <v>0.0004</v>
      </c>
      <c r="AJ7" s="41">
        <v>2.57</v>
      </c>
      <c r="AK7" s="41" t="s">
        <v>119</v>
      </c>
      <c r="AL7" s="41">
        <v>91.4</v>
      </c>
      <c r="AM7" s="41">
        <v>0.632</v>
      </c>
      <c r="AN7" s="41">
        <v>457</v>
      </c>
      <c r="AO7" s="41">
        <v>0.00217</v>
      </c>
      <c r="AP7" s="41">
        <v>0.00474</v>
      </c>
      <c r="AQ7" s="41" t="s">
        <v>121</v>
      </c>
      <c r="AR7" s="41">
        <v>0.00028</v>
      </c>
      <c r="AS7" s="41" t="s">
        <v>103</v>
      </c>
      <c r="AT7" s="41">
        <v>0.0305</v>
      </c>
      <c r="AU7" s="41" t="s">
        <v>100</v>
      </c>
      <c r="AV7" s="28"/>
      <c r="AW7" s="17">
        <f>J7*2/96+I7*2/100+K7/35.5</f>
        <v>26.44244225352113</v>
      </c>
      <c r="AX7" s="17">
        <f>AL7/23+AH7/39.1+AB7*2/24.3+U7*2/40.08+AC7*2/54.9</f>
        <v>25.283660906420984</v>
      </c>
      <c r="AY7" s="17">
        <f>AX7-AW7</f>
        <v>-1.1587813471001454</v>
      </c>
      <c r="AZ7" s="42">
        <f>AY7/(AW7+AX7)</f>
        <v>-0.02240225488313089</v>
      </c>
    </row>
    <row r="8" spans="1:52" ht="12.75">
      <c r="A8" s="35">
        <f t="shared" si="0"/>
        <v>40036</v>
      </c>
      <c r="B8" s="1">
        <f t="shared" si="1"/>
        <v>2</v>
      </c>
      <c r="C8" s="16">
        <f aca="true" t="shared" si="2" ref="C8:C13">C7</f>
        <v>500</v>
      </c>
      <c r="D8" s="1">
        <v>395</v>
      </c>
      <c r="E8" s="31">
        <v>7.49</v>
      </c>
      <c r="F8" s="39">
        <v>2798.76</v>
      </c>
      <c r="G8" s="40" t="e">
        <f>NA()</f>
        <v>#N/A</v>
      </c>
      <c r="H8" s="40">
        <v>12.37</v>
      </c>
      <c r="I8" s="40">
        <v>41.02</v>
      </c>
      <c r="J8" s="3">
        <v>2032</v>
      </c>
      <c r="K8" s="41">
        <v>2.8</v>
      </c>
      <c r="L8" s="41">
        <v>1580</v>
      </c>
      <c r="M8" s="41">
        <v>0.006</v>
      </c>
      <c r="N8" s="41">
        <v>0.282</v>
      </c>
      <c r="O8" s="41">
        <v>0.149</v>
      </c>
      <c r="P8" s="41">
        <v>0.0113</v>
      </c>
      <c r="Q8" s="41" t="s">
        <v>118</v>
      </c>
      <c r="R8" s="41" t="s">
        <v>119</v>
      </c>
      <c r="S8" s="41" t="s">
        <v>120</v>
      </c>
      <c r="T8" s="41">
        <v>0.0117</v>
      </c>
      <c r="U8" s="41">
        <v>535</v>
      </c>
      <c r="V8" s="41" t="s">
        <v>100</v>
      </c>
      <c r="W8" s="41">
        <v>0.00439</v>
      </c>
      <c r="X8" s="41">
        <v>0.0109</v>
      </c>
      <c r="Y8" s="41">
        <v>0.022</v>
      </c>
      <c r="Z8" s="41">
        <v>0.00063</v>
      </c>
      <c r="AA8" s="41">
        <v>0.017</v>
      </c>
      <c r="AB8" s="41">
        <v>59.6</v>
      </c>
      <c r="AC8" s="41">
        <v>8.26</v>
      </c>
      <c r="AD8" s="41" t="s">
        <v>98</v>
      </c>
      <c r="AE8" s="41">
        <v>0.0121</v>
      </c>
      <c r="AF8" s="41">
        <v>0.0043</v>
      </c>
      <c r="AG8" s="41" t="s">
        <v>101</v>
      </c>
      <c r="AH8" s="41">
        <v>37.8</v>
      </c>
      <c r="AI8" s="41">
        <v>0.0005</v>
      </c>
      <c r="AJ8" s="41">
        <v>4.76</v>
      </c>
      <c r="AK8" s="41" t="s">
        <v>119</v>
      </c>
      <c r="AL8" s="41">
        <v>136</v>
      </c>
      <c r="AM8" s="41">
        <v>1.05</v>
      </c>
      <c r="AN8" s="41">
        <v>675</v>
      </c>
      <c r="AO8" s="41">
        <v>0.00312</v>
      </c>
      <c r="AP8" s="41">
        <v>0.0071</v>
      </c>
      <c r="AQ8" s="41" t="s">
        <v>121</v>
      </c>
      <c r="AR8" s="41">
        <v>0.00066</v>
      </c>
      <c r="AS8" s="41" t="s">
        <v>103</v>
      </c>
      <c r="AT8" s="41">
        <v>0.0688</v>
      </c>
      <c r="AU8" s="41" t="s">
        <v>100</v>
      </c>
      <c r="AV8" s="28"/>
      <c r="AW8" s="17">
        <f>J8*2/96+I8*2/100+K8/35.5</f>
        <v>43.23260657276995</v>
      </c>
      <c r="AX8" s="17">
        <f>AL8/23+AH8/39.1+AB8*2/24.3+U8*2/40.08+AC8*2/54.9</f>
        <v>38.78266272389765</v>
      </c>
      <c r="AY8" s="17">
        <f>AX8-AW8</f>
        <v>-4.4499438488723015</v>
      </c>
      <c r="AZ8" s="42">
        <f>AY8/(AW8+AX8)</f>
        <v>-0.054257504572421233</v>
      </c>
    </row>
    <row r="9" spans="1:52" ht="12.75">
      <c r="A9" s="35">
        <f t="shared" si="0"/>
        <v>40043</v>
      </c>
      <c r="B9" s="1">
        <f t="shared" si="1"/>
        <v>3</v>
      </c>
      <c r="C9" s="16">
        <f t="shared" si="2"/>
        <v>500</v>
      </c>
      <c r="D9" s="1">
        <v>440</v>
      </c>
      <c r="E9" s="31">
        <v>7.42</v>
      </c>
      <c r="F9" s="39">
        <v>2194.48</v>
      </c>
      <c r="G9" s="40" t="e">
        <f>NA()</f>
        <v>#N/A</v>
      </c>
      <c r="H9" s="40">
        <v>9.75</v>
      </c>
      <c r="I9" s="40">
        <v>34.09</v>
      </c>
      <c r="J9" s="3">
        <v>1445</v>
      </c>
      <c r="K9" s="41">
        <v>1.9</v>
      </c>
      <c r="L9" s="41">
        <v>1290</v>
      </c>
      <c r="M9" s="41">
        <v>0.004</v>
      </c>
      <c r="N9" s="41">
        <v>0.225</v>
      </c>
      <c r="O9" s="41">
        <v>0.104</v>
      </c>
      <c r="P9" s="41">
        <v>0.0114</v>
      </c>
      <c r="Q9" s="41" t="s">
        <v>118</v>
      </c>
      <c r="R9" s="41" t="s">
        <v>119</v>
      </c>
      <c r="S9" s="41" t="s">
        <v>120</v>
      </c>
      <c r="T9" s="41">
        <v>0.0114</v>
      </c>
      <c r="U9" s="41">
        <v>450</v>
      </c>
      <c r="V9" s="41" t="s">
        <v>100</v>
      </c>
      <c r="W9" s="41">
        <v>0.00267</v>
      </c>
      <c r="X9" s="41">
        <v>0.0074</v>
      </c>
      <c r="Y9" s="41">
        <v>0.009</v>
      </c>
      <c r="Z9" s="41">
        <v>0.00087</v>
      </c>
      <c r="AA9" s="41">
        <v>0.014</v>
      </c>
      <c r="AB9" s="41">
        <v>40.2</v>
      </c>
      <c r="AC9" s="41">
        <v>6.72</v>
      </c>
      <c r="AD9" s="41" t="s">
        <v>98</v>
      </c>
      <c r="AE9" s="41">
        <v>0.0076</v>
      </c>
      <c r="AF9" s="41">
        <v>0.0022</v>
      </c>
      <c r="AG9" s="41" t="s">
        <v>101</v>
      </c>
      <c r="AH9" s="41">
        <v>29.4</v>
      </c>
      <c r="AI9" s="41">
        <v>0.0007</v>
      </c>
      <c r="AJ9" s="41">
        <v>2.84</v>
      </c>
      <c r="AK9" s="41">
        <v>3E-05</v>
      </c>
      <c r="AL9" s="41">
        <v>73.7</v>
      </c>
      <c r="AM9" s="41">
        <v>0.77</v>
      </c>
      <c r="AN9" s="41">
        <v>539</v>
      </c>
      <c r="AO9" s="41">
        <v>0.00243</v>
      </c>
      <c r="AP9" s="41">
        <v>0.00444</v>
      </c>
      <c r="AQ9" s="41" t="s">
        <v>121</v>
      </c>
      <c r="AR9" s="41">
        <v>0.00033</v>
      </c>
      <c r="AS9" s="41" t="s">
        <v>103</v>
      </c>
      <c r="AT9" s="41">
        <v>0.114</v>
      </c>
      <c r="AU9" s="41" t="s">
        <v>100</v>
      </c>
      <c r="AW9" s="17">
        <f>J9*2/96+I9*2/100+K9/35.5</f>
        <v>30.83948779342723</v>
      </c>
      <c r="AX9" s="17">
        <f>AL9/23+AH9/39.1+AB9*2/24.3+U9*2/40.08+AC9*2/54.9</f>
        <v>29.964806523492058</v>
      </c>
      <c r="AY9" s="17">
        <f>AX9-AW9</f>
        <v>-0.8746812699351736</v>
      </c>
      <c r="AZ9" s="42">
        <f>AY9/(AW9+AX9)</f>
        <v>-0.014385189068657383</v>
      </c>
    </row>
    <row r="10" spans="1:52" ht="12.75">
      <c r="A10" s="35">
        <f t="shared" si="0"/>
        <v>40050</v>
      </c>
      <c r="B10" s="1">
        <f t="shared" si="1"/>
        <v>4</v>
      </c>
      <c r="C10" s="16">
        <f t="shared" si="2"/>
        <v>500</v>
      </c>
      <c r="D10" s="1">
        <v>465</v>
      </c>
      <c r="E10" s="31">
        <v>7.5</v>
      </c>
      <c r="F10" s="39">
        <v>2048.89</v>
      </c>
      <c r="G10" s="40"/>
      <c r="H10" s="40"/>
      <c r="I10" s="40"/>
      <c r="J10" s="3">
        <v>1361</v>
      </c>
      <c r="AW10" s="17"/>
      <c r="AX10" s="17"/>
      <c r="AY10" s="17"/>
      <c r="AZ10" s="42"/>
    </row>
    <row r="11" spans="1:52" ht="12.75">
      <c r="A11" s="35">
        <f t="shared" si="0"/>
        <v>40057</v>
      </c>
      <c r="B11" s="1">
        <f t="shared" si="1"/>
        <v>5</v>
      </c>
      <c r="C11" s="16">
        <f t="shared" si="2"/>
        <v>500</v>
      </c>
      <c r="D11" s="1">
        <v>430</v>
      </c>
      <c r="E11" s="28">
        <v>7.58</v>
      </c>
      <c r="F11" s="39">
        <v>1897.29</v>
      </c>
      <c r="G11" s="46" t="e">
        <f>NA()</f>
        <v>#N/A</v>
      </c>
      <c r="H11" s="40">
        <v>9.02</v>
      </c>
      <c r="I11" s="40">
        <v>37.25</v>
      </c>
      <c r="J11" s="3">
        <v>1264</v>
      </c>
      <c r="K11" s="41">
        <v>1</v>
      </c>
      <c r="L11" s="41">
        <v>1130</v>
      </c>
      <c r="M11" s="41">
        <v>0.011</v>
      </c>
      <c r="N11" s="41">
        <v>0.15</v>
      </c>
      <c r="O11" s="41">
        <v>0.0621</v>
      </c>
      <c r="P11" s="41">
        <v>0.0136</v>
      </c>
      <c r="Q11" s="41" t="s">
        <v>118</v>
      </c>
      <c r="R11" s="41" t="s">
        <v>119</v>
      </c>
      <c r="S11" s="41" t="s">
        <v>120</v>
      </c>
      <c r="T11" s="41">
        <v>0.0115</v>
      </c>
      <c r="U11" s="41">
        <v>393</v>
      </c>
      <c r="V11" s="41" t="s">
        <v>100</v>
      </c>
      <c r="W11" s="41">
        <v>0.00245</v>
      </c>
      <c r="X11" s="41">
        <v>0.0121</v>
      </c>
      <c r="Y11" s="41">
        <v>0.018</v>
      </c>
      <c r="Z11" s="41">
        <v>0.00058</v>
      </c>
      <c r="AA11" s="41">
        <v>0.013</v>
      </c>
      <c r="AB11" s="41">
        <v>37.2</v>
      </c>
      <c r="AC11" s="41">
        <v>6.6</v>
      </c>
      <c r="AD11" s="41" t="s">
        <v>98</v>
      </c>
      <c r="AE11" s="41">
        <v>0.0053</v>
      </c>
      <c r="AF11" s="41">
        <v>0.0024</v>
      </c>
      <c r="AG11" s="41" t="s">
        <v>101</v>
      </c>
      <c r="AH11" s="41">
        <v>22.1</v>
      </c>
      <c r="AI11" s="41">
        <v>0.0003</v>
      </c>
      <c r="AJ11" s="41">
        <v>2.83</v>
      </c>
      <c r="AK11" s="41">
        <v>4E-05</v>
      </c>
      <c r="AL11" s="41">
        <v>48.3</v>
      </c>
      <c r="AM11" s="41">
        <v>0.697</v>
      </c>
      <c r="AN11" s="41">
        <v>381</v>
      </c>
      <c r="AO11" s="41">
        <v>0.00199</v>
      </c>
      <c r="AP11" s="41">
        <v>0.00289</v>
      </c>
      <c r="AQ11" s="41" t="s">
        <v>121</v>
      </c>
      <c r="AR11" s="41">
        <v>0.00023</v>
      </c>
      <c r="AS11" s="41" t="s">
        <v>103</v>
      </c>
      <c r="AT11" s="41">
        <v>0.127</v>
      </c>
      <c r="AU11" s="41" t="s">
        <v>100</v>
      </c>
      <c r="AW11" s="17">
        <f>J11*2/96+I11*2/100+K11/35.5</f>
        <v>27.10650234741784</v>
      </c>
      <c r="AX11" s="17">
        <f>AL11/23+AH11/39.1+AB11*2/24.3+U11*2/40.08+AC11*2/54.9</f>
        <v>25.578161387949795</v>
      </c>
      <c r="AY11" s="17">
        <f>AX11-AW11</f>
        <v>-1.5283409594680464</v>
      </c>
      <c r="AZ11" s="42">
        <f>AY11/(AW11+AX11)</f>
        <v>-0.029009219213105824</v>
      </c>
    </row>
    <row r="12" spans="1:52" ht="12.75">
      <c r="A12" s="35">
        <f t="shared" si="0"/>
        <v>40064</v>
      </c>
      <c r="B12" s="1">
        <f t="shared" si="1"/>
        <v>6</v>
      </c>
      <c r="C12" s="16">
        <f t="shared" si="2"/>
        <v>500</v>
      </c>
      <c r="D12" s="1">
        <v>425</v>
      </c>
      <c r="E12" s="28">
        <v>7.31</v>
      </c>
      <c r="F12" s="39">
        <v>1518.23</v>
      </c>
      <c r="G12" s="46"/>
      <c r="H12" s="40"/>
      <c r="I12" s="40"/>
      <c r="J12" s="3">
        <v>1006</v>
      </c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W12" s="17"/>
      <c r="AX12" s="17"/>
      <c r="AY12" s="17"/>
      <c r="AZ12" s="42"/>
    </row>
    <row r="13" spans="1:52" ht="12.75">
      <c r="A13" s="35">
        <f aca="true" t="shared" si="3" ref="A13:A20">A12+7</f>
        <v>40071</v>
      </c>
      <c r="B13" s="1">
        <f aca="true" t="shared" si="4" ref="B13:B20">B12+1</f>
        <v>7</v>
      </c>
      <c r="C13" s="16">
        <f t="shared" si="2"/>
        <v>500</v>
      </c>
      <c r="D13" s="1">
        <v>400</v>
      </c>
      <c r="E13" s="28">
        <v>7.59</v>
      </c>
      <c r="F13" s="39">
        <v>2560.4</v>
      </c>
      <c r="G13" s="28" t="e">
        <f>NA()</f>
        <v>#N/A</v>
      </c>
      <c r="H13" s="40">
        <v>14.35</v>
      </c>
      <c r="I13" s="40">
        <v>84.66</v>
      </c>
      <c r="J13" s="3">
        <v>1587</v>
      </c>
      <c r="K13" s="41">
        <v>0.9</v>
      </c>
      <c r="L13" s="41">
        <v>1650</v>
      </c>
      <c r="M13" s="41">
        <v>0.004</v>
      </c>
      <c r="N13" s="41">
        <v>0.212</v>
      </c>
      <c r="O13" s="41">
        <v>0.0953</v>
      </c>
      <c r="P13" s="41">
        <v>0.0209</v>
      </c>
      <c r="Q13" s="41" t="s">
        <v>118</v>
      </c>
      <c r="R13" s="41" t="s">
        <v>119</v>
      </c>
      <c r="S13" s="41" t="s">
        <v>120</v>
      </c>
      <c r="T13" s="41">
        <v>0.0346</v>
      </c>
      <c r="U13" s="41">
        <v>550</v>
      </c>
      <c r="V13" s="41" t="s">
        <v>100</v>
      </c>
      <c r="W13" s="41">
        <v>0.00738</v>
      </c>
      <c r="X13" s="41">
        <v>0.0173</v>
      </c>
      <c r="Y13" s="41">
        <v>0.024</v>
      </c>
      <c r="Z13" s="41">
        <v>0.00147</v>
      </c>
      <c r="AA13" s="41">
        <v>0.025</v>
      </c>
      <c r="AB13" s="41">
        <v>66.4</v>
      </c>
      <c r="AC13" s="41">
        <v>16.5</v>
      </c>
      <c r="AD13" s="41">
        <v>0.12</v>
      </c>
      <c r="AE13" s="41">
        <v>0.0059</v>
      </c>
      <c r="AF13" s="41">
        <v>0.0078</v>
      </c>
      <c r="AG13" s="41" t="s">
        <v>101</v>
      </c>
      <c r="AH13" s="41">
        <v>28.6</v>
      </c>
      <c r="AI13" s="41">
        <v>0.0006</v>
      </c>
      <c r="AJ13" s="41">
        <v>6.86</v>
      </c>
      <c r="AK13" s="41" t="s">
        <v>119</v>
      </c>
      <c r="AL13" s="41">
        <v>56.1</v>
      </c>
      <c r="AM13" s="41">
        <v>1.18</v>
      </c>
      <c r="AN13" s="41">
        <v>631</v>
      </c>
      <c r="AO13" s="41">
        <v>0.00236</v>
      </c>
      <c r="AP13" s="41">
        <v>0.00512</v>
      </c>
      <c r="AQ13" s="41" t="s">
        <v>121</v>
      </c>
      <c r="AR13" s="41">
        <v>0.00039</v>
      </c>
      <c r="AS13" s="41" t="s">
        <v>103</v>
      </c>
      <c r="AT13" s="41">
        <v>0.616</v>
      </c>
      <c r="AU13" s="41" t="s">
        <v>100</v>
      </c>
      <c r="AW13" s="17">
        <f>J13*2/96+I13*2/100+K13/35.5</f>
        <v>34.78105211267605</v>
      </c>
      <c r="AX13" s="17">
        <f>AL13/23+AH13/39.1+AB13*2/24.3+U13*2/40.08+AC13*2/54.9</f>
        <v>36.681811488039784</v>
      </c>
      <c r="AY13" s="17">
        <f>AX13-AW13</f>
        <v>1.9007593753637337</v>
      </c>
      <c r="AZ13" s="42">
        <f>AY13/(AW13+AX13)</f>
        <v>0.0265978618766782</v>
      </c>
    </row>
    <row r="14" spans="1:10" ht="12.75">
      <c r="A14" s="35">
        <f t="shared" si="3"/>
        <v>40078</v>
      </c>
      <c r="B14" s="1">
        <f t="shared" si="4"/>
        <v>8</v>
      </c>
      <c r="C14" s="16">
        <f aca="true" t="shared" si="5" ref="C14:C20">C13</f>
        <v>500</v>
      </c>
      <c r="D14" s="1">
        <v>515</v>
      </c>
      <c r="E14" s="28">
        <v>7.38</v>
      </c>
      <c r="F14" s="39">
        <v>2404.71</v>
      </c>
      <c r="G14" s="28"/>
      <c r="H14" s="40"/>
      <c r="I14" s="40"/>
      <c r="J14" s="3">
        <v>1798</v>
      </c>
    </row>
    <row r="15" spans="1:52" ht="12.75">
      <c r="A15" s="35">
        <f t="shared" si="3"/>
        <v>40085</v>
      </c>
      <c r="B15" s="1">
        <f t="shared" si="4"/>
        <v>9</v>
      </c>
      <c r="C15" s="16">
        <f t="shared" si="5"/>
        <v>500</v>
      </c>
      <c r="D15" s="1">
        <v>490</v>
      </c>
      <c r="E15" s="28">
        <v>7.37</v>
      </c>
      <c r="F15" s="39">
        <v>1383.53</v>
      </c>
      <c r="G15" s="28" t="e">
        <f>NA()</f>
        <v>#N/A</v>
      </c>
      <c r="H15" s="40">
        <v>7.55</v>
      </c>
      <c r="I15" s="40">
        <v>39.14</v>
      </c>
      <c r="J15" s="3">
        <v>1022</v>
      </c>
      <c r="K15" s="41" t="s">
        <v>134</v>
      </c>
      <c r="L15" s="41">
        <v>850</v>
      </c>
      <c r="M15" s="41">
        <v>0.004</v>
      </c>
      <c r="N15" s="41">
        <v>0.105</v>
      </c>
      <c r="O15" s="41">
        <v>0.0523</v>
      </c>
      <c r="P15" s="41">
        <v>0.0108</v>
      </c>
      <c r="Q15" s="41" t="s">
        <v>118</v>
      </c>
      <c r="R15" s="41" t="s">
        <v>119</v>
      </c>
      <c r="S15" s="41" t="s">
        <v>120</v>
      </c>
      <c r="T15" s="41">
        <v>0.015</v>
      </c>
      <c r="U15" s="41">
        <v>301</v>
      </c>
      <c r="V15" s="41" t="s">
        <v>100</v>
      </c>
      <c r="W15" s="41">
        <v>0.00869</v>
      </c>
      <c r="X15" s="41">
        <v>0.0069</v>
      </c>
      <c r="Y15" s="41">
        <v>0.057</v>
      </c>
      <c r="Z15" s="41">
        <v>0.00088</v>
      </c>
      <c r="AA15" s="41">
        <v>0.01</v>
      </c>
      <c r="AB15" s="41">
        <v>24.3</v>
      </c>
      <c r="AC15" s="41">
        <v>7.11</v>
      </c>
      <c r="AD15" s="41" t="s">
        <v>98</v>
      </c>
      <c r="AE15" s="41">
        <v>0.003</v>
      </c>
      <c r="AF15" s="41">
        <v>0.0025</v>
      </c>
      <c r="AG15" s="41" t="s">
        <v>101</v>
      </c>
      <c r="AH15" s="41">
        <v>10.4</v>
      </c>
      <c r="AI15" s="41">
        <v>0.0003</v>
      </c>
      <c r="AJ15" s="41">
        <v>2.93</v>
      </c>
      <c r="AK15" s="41" t="s">
        <v>119</v>
      </c>
      <c r="AL15" s="41">
        <v>11.3</v>
      </c>
      <c r="AM15" s="41">
        <v>0.491</v>
      </c>
      <c r="AN15" s="41">
        <v>300</v>
      </c>
      <c r="AO15" s="41">
        <v>0.00062</v>
      </c>
      <c r="AP15" s="41">
        <v>0.00291</v>
      </c>
      <c r="AQ15" s="41" t="s">
        <v>121</v>
      </c>
      <c r="AR15" s="41">
        <v>0.00011</v>
      </c>
      <c r="AS15" s="41" t="s">
        <v>103</v>
      </c>
      <c r="AT15" s="41">
        <v>0.247</v>
      </c>
      <c r="AU15" s="41" t="s">
        <v>100</v>
      </c>
      <c r="AW15" s="17">
        <f>J15*2/96+I15*2/100</f>
        <v>22.07446666666667</v>
      </c>
      <c r="AX15" s="17">
        <f>AL15/23+AH15/39.1+AB15*2/24.3+U15*2/40.08+AC15*2/54.9</f>
        <v>18.036265475840487</v>
      </c>
      <c r="AY15" s="17">
        <f>AX15-AW15</f>
        <v>-4.038201190826182</v>
      </c>
      <c r="AZ15" s="42">
        <f>AY15/(AW15+AX15)</f>
        <v>-0.10067632713556773</v>
      </c>
    </row>
    <row r="16" spans="1:52" ht="12.75">
      <c r="A16" s="35">
        <f t="shared" si="3"/>
        <v>40092</v>
      </c>
      <c r="B16" s="1">
        <f t="shared" si="4"/>
        <v>10</v>
      </c>
      <c r="C16" s="16">
        <f t="shared" si="5"/>
        <v>500</v>
      </c>
      <c r="D16" s="1">
        <v>445</v>
      </c>
      <c r="E16" s="31">
        <v>7.31</v>
      </c>
      <c r="F16" s="39">
        <v>1473.86</v>
      </c>
      <c r="G16" s="40"/>
      <c r="H16" s="40"/>
      <c r="I16" s="40"/>
      <c r="J16" s="3">
        <v>1094</v>
      </c>
      <c r="AW16" s="17"/>
      <c r="AX16" s="17"/>
      <c r="AY16" s="17"/>
      <c r="AZ16" s="42"/>
    </row>
    <row r="17" spans="1:52" ht="12.75">
      <c r="A17" s="35">
        <f t="shared" si="3"/>
        <v>40099</v>
      </c>
      <c r="B17" s="1">
        <f t="shared" si="4"/>
        <v>11</v>
      </c>
      <c r="C17" s="16">
        <f t="shared" si="5"/>
        <v>500</v>
      </c>
      <c r="D17" s="1">
        <v>465</v>
      </c>
      <c r="E17" s="28">
        <v>7.48</v>
      </c>
      <c r="F17" s="39">
        <v>1321.57</v>
      </c>
      <c r="G17" s="40" t="e">
        <f>NA()</f>
        <v>#N/A</v>
      </c>
      <c r="H17" s="40">
        <v>4.82</v>
      </c>
      <c r="I17" s="40">
        <v>33.21</v>
      </c>
      <c r="J17" s="3">
        <v>713</v>
      </c>
      <c r="K17" s="41" t="s">
        <v>134</v>
      </c>
      <c r="L17" s="41">
        <v>765</v>
      </c>
      <c r="M17" s="41">
        <v>0.0041</v>
      </c>
      <c r="N17" s="41">
        <v>0.0835</v>
      </c>
      <c r="O17" s="41">
        <v>0.0431</v>
      </c>
      <c r="P17" s="41">
        <v>0.0112</v>
      </c>
      <c r="Q17" s="41" t="s">
        <v>96</v>
      </c>
      <c r="R17" s="41" t="s">
        <v>97</v>
      </c>
      <c r="S17" s="41" t="s">
        <v>98</v>
      </c>
      <c r="T17" s="41">
        <v>0.0117</v>
      </c>
      <c r="U17" s="41">
        <v>276</v>
      </c>
      <c r="V17" s="41" t="s">
        <v>99</v>
      </c>
      <c r="W17" s="41">
        <v>0.0185</v>
      </c>
      <c r="X17" s="41">
        <v>0.00622</v>
      </c>
      <c r="Y17" s="41">
        <v>0.018</v>
      </c>
      <c r="Z17" s="41">
        <v>0.000273</v>
      </c>
      <c r="AA17" s="41">
        <v>0.0087</v>
      </c>
      <c r="AB17" s="41">
        <v>18.4</v>
      </c>
      <c r="AC17" s="41">
        <v>6.66</v>
      </c>
      <c r="AD17" s="41">
        <v>0.01</v>
      </c>
      <c r="AE17" s="41">
        <v>0.00243</v>
      </c>
      <c r="AF17" s="41">
        <v>0.00168</v>
      </c>
      <c r="AG17" s="41">
        <v>0.004</v>
      </c>
      <c r="AH17" s="41">
        <v>7.89</v>
      </c>
      <c r="AI17" s="41">
        <v>0.00012</v>
      </c>
      <c r="AJ17" s="41">
        <v>2.43</v>
      </c>
      <c r="AK17" s="41" t="s">
        <v>97</v>
      </c>
      <c r="AL17" s="41">
        <v>6.16</v>
      </c>
      <c r="AM17" s="41">
        <v>0.439</v>
      </c>
      <c r="AN17" s="41">
        <v>283</v>
      </c>
      <c r="AO17" s="41">
        <v>0.000398</v>
      </c>
      <c r="AP17" s="41">
        <v>0.00188</v>
      </c>
      <c r="AQ17" s="41" t="s">
        <v>100</v>
      </c>
      <c r="AR17" s="41">
        <v>0.000105</v>
      </c>
      <c r="AS17" s="41" t="s">
        <v>114</v>
      </c>
      <c r="AT17" s="41">
        <v>0.189</v>
      </c>
      <c r="AU17" s="41" t="s">
        <v>99</v>
      </c>
      <c r="AW17" s="17">
        <f>J17*2/96+I17*2/100</f>
        <v>15.518366666666665</v>
      </c>
      <c r="AX17" s="17">
        <f>AL17/23+AH17/39.1+AB17*2/24.3+U17*2/40.08+AC17*2/54.9</f>
        <v>15.999097701107548</v>
      </c>
      <c r="AY17" s="17">
        <f>AX17-AW17</f>
        <v>0.4807310344408826</v>
      </c>
      <c r="AZ17" s="42">
        <f>AY17/(AW17+AX17)</f>
        <v>0.015252846130998329</v>
      </c>
    </row>
    <row r="18" spans="1:47" ht="12.75">
      <c r="A18" s="35">
        <f t="shared" si="3"/>
        <v>40106</v>
      </c>
      <c r="B18" s="1">
        <f t="shared" si="4"/>
        <v>12</v>
      </c>
      <c r="C18" s="16">
        <f t="shared" si="5"/>
        <v>500</v>
      </c>
      <c r="D18" s="1">
        <v>480</v>
      </c>
      <c r="E18" s="28">
        <v>7.37</v>
      </c>
      <c r="F18" s="39">
        <v>1217.88</v>
      </c>
      <c r="G18" s="40"/>
      <c r="H18" s="40"/>
      <c r="I18" s="40"/>
      <c r="J18" s="3">
        <v>817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</row>
    <row r="19" spans="1:52" ht="12.75">
      <c r="A19" s="35">
        <f t="shared" si="3"/>
        <v>40113</v>
      </c>
      <c r="B19" s="1">
        <f t="shared" si="4"/>
        <v>13</v>
      </c>
      <c r="C19" s="16">
        <f t="shared" si="5"/>
        <v>500</v>
      </c>
      <c r="D19" s="1">
        <v>420</v>
      </c>
      <c r="E19" s="28">
        <v>7.41</v>
      </c>
      <c r="F19" s="39">
        <v>1771.97</v>
      </c>
      <c r="G19" s="40" t="e">
        <f>NA()</f>
        <v>#N/A</v>
      </c>
      <c r="H19" s="40">
        <v>4.89</v>
      </c>
      <c r="I19" s="40">
        <v>26.73</v>
      </c>
      <c r="J19" s="3">
        <v>1198</v>
      </c>
      <c r="K19" s="41">
        <v>0.8</v>
      </c>
      <c r="L19" s="41">
        <v>1070</v>
      </c>
      <c r="M19" s="41">
        <v>0.006</v>
      </c>
      <c r="N19" s="41">
        <v>0.102</v>
      </c>
      <c r="O19" s="41">
        <v>0.0603</v>
      </c>
      <c r="P19" s="41">
        <v>0.0098</v>
      </c>
      <c r="Q19" s="41" t="s">
        <v>118</v>
      </c>
      <c r="R19" s="41" t="s">
        <v>119</v>
      </c>
      <c r="S19" s="41" t="s">
        <v>120</v>
      </c>
      <c r="T19" s="41">
        <v>0.0123</v>
      </c>
      <c r="U19" s="41">
        <v>392</v>
      </c>
      <c r="V19" s="41" t="s">
        <v>100</v>
      </c>
      <c r="W19" s="41">
        <v>0.0228</v>
      </c>
      <c r="X19" s="41">
        <v>0.0063</v>
      </c>
      <c r="Y19" s="41">
        <v>0.019</v>
      </c>
      <c r="Z19" s="41">
        <v>0.00082</v>
      </c>
      <c r="AA19" s="41">
        <v>0.011</v>
      </c>
      <c r="AB19" s="41">
        <v>21.6</v>
      </c>
      <c r="AC19" s="41">
        <v>8.06</v>
      </c>
      <c r="AD19" s="41">
        <v>0.09</v>
      </c>
      <c r="AE19" s="41">
        <v>0.0033</v>
      </c>
      <c r="AF19" s="41">
        <v>0.0048</v>
      </c>
      <c r="AG19" s="41" t="s">
        <v>101</v>
      </c>
      <c r="AH19" s="41">
        <v>8.78</v>
      </c>
      <c r="AI19" s="41" t="s">
        <v>114</v>
      </c>
      <c r="AJ19" s="41">
        <v>3.48</v>
      </c>
      <c r="AK19" s="41">
        <v>6E-05</v>
      </c>
      <c r="AL19" s="41">
        <v>5.79</v>
      </c>
      <c r="AM19" s="41">
        <v>0.578</v>
      </c>
      <c r="AN19" s="41">
        <v>377</v>
      </c>
      <c r="AO19" s="41">
        <v>0.00057</v>
      </c>
      <c r="AP19" s="41">
        <v>0.00391</v>
      </c>
      <c r="AQ19" s="41" t="s">
        <v>121</v>
      </c>
      <c r="AR19" s="41">
        <v>0.00013</v>
      </c>
      <c r="AS19" s="41" t="s">
        <v>103</v>
      </c>
      <c r="AT19" s="41">
        <v>0.155</v>
      </c>
      <c r="AU19" s="41" t="s">
        <v>100</v>
      </c>
      <c r="AW19" s="17">
        <f>J19*2/96+I19*2/100+K19/35.5</f>
        <v>25.51546854460094</v>
      </c>
      <c r="AX19" s="17">
        <f>AL19/23+AH19/39.1+AB19*2/24.3+U19*2/40.08+AC19*2/54.9</f>
        <v>22.10857235370635</v>
      </c>
      <c r="AY19" s="17">
        <f>AX19-AW19</f>
        <v>-3.4068961908945887</v>
      </c>
      <c r="AZ19" s="42">
        <f>AY19/(AW19+AX19)</f>
        <v>-0.07153731868678286</v>
      </c>
    </row>
    <row r="20" spans="1:47" ht="12.75">
      <c r="A20" s="35">
        <f t="shared" si="3"/>
        <v>40120</v>
      </c>
      <c r="B20" s="1">
        <f t="shared" si="4"/>
        <v>14</v>
      </c>
      <c r="C20" s="16">
        <f t="shared" si="5"/>
        <v>500</v>
      </c>
      <c r="D20" s="1">
        <v>445</v>
      </c>
      <c r="E20" s="28">
        <v>7.27</v>
      </c>
      <c r="F20" s="39">
        <v>1764.8</v>
      </c>
      <c r="G20" s="40"/>
      <c r="H20" s="40"/>
      <c r="I20" s="40"/>
      <c r="J20" s="3">
        <v>1189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</row>
    <row r="21" spans="1:52" ht="12.75">
      <c r="A21" s="35">
        <f aca="true" t="shared" si="6" ref="A21:A30">A20+7</f>
        <v>40127</v>
      </c>
      <c r="B21" s="1">
        <f aca="true" t="shared" si="7" ref="B21:B30">B20+1</f>
        <v>15</v>
      </c>
      <c r="C21" s="16">
        <f aca="true" t="shared" si="8" ref="C21:C30">C20</f>
        <v>500</v>
      </c>
      <c r="D21" s="1">
        <v>470</v>
      </c>
      <c r="E21" s="31">
        <v>7.1</v>
      </c>
      <c r="F21" s="39">
        <v>1802.44</v>
      </c>
      <c r="G21" s="40" t="e">
        <f>NA()</f>
        <v>#N/A</v>
      </c>
      <c r="H21" s="40">
        <v>7.66</v>
      </c>
      <c r="I21" s="40">
        <v>28.24</v>
      </c>
      <c r="J21" s="3">
        <v>1290</v>
      </c>
      <c r="K21" s="41">
        <v>1.5</v>
      </c>
      <c r="L21" s="41">
        <v>1160</v>
      </c>
      <c r="M21" s="41">
        <v>0.0038</v>
      </c>
      <c r="N21" s="41">
        <v>0.109</v>
      </c>
      <c r="O21" s="41">
        <v>0.0817</v>
      </c>
      <c r="P21" s="41">
        <v>0.011</v>
      </c>
      <c r="Q21" s="41" t="s">
        <v>96</v>
      </c>
      <c r="R21" s="41" t="s">
        <v>97</v>
      </c>
      <c r="S21" s="41">
        <v>0.052</v>
      </c>
      <c r="T21" s="41">
        <v>0.0148</v>
      </c>
      <c r="U21" s="41">
        <v>424</v>
      </c>
      <c r="V21" s="41" t="s">
        <v>99</v>
      </c>
      <c r="W21" s="41">
        <v>0.0268</v>
      </c>
      <c r="X21" s="41">
        <v>0.00501</v>
      </c>
      <c r="Y21" s="41">
        <v>0.025</v>
      </c>
      <c r="Z21" s="41">
        <v>0.000603</v>
      </c>
      <c r="AA21" s="41">
        <v>0.012</v>
      </c>
      <c r="AB21" s="41">
        <v>23.9</v>
      </c>
      <c r="AC21" s="41">
        <v>9.88</v>
      </c>
      <c r="AD21" s="41">
        <v>0.04</v>
      </c>
      <c r="AE21" s="41">
        <v>0.00327</v>
      </c>
      <c r="AF21" s="41">
        <v>0.00243</v>
      </c>
      <c r="AG21" s="41">
        <v>0.006</v>
      </c>
      <c r="AH21" s="41">
        <v>8.94</v>
      </c>
      <c r="AI21" s="41">
        <v>0.00017</v>
      </c>
      <c r="AJ21" s="41">
        <v>4.16</v>
      </c>
      <c r="AK21" s="41">
        <v>1.2E-05</v>
      </c>
      <c r="AL21" s="41">
        <v>4.44</v>
      </c>
      <c r="AM21" s="41">
        <v>0.638</v>
      </c>
      <c r="AN21" s="41">
        <v>432</v>
      </c>
      <c r="AO21" s="41">
        <v>0.000489</v>
      </c>
      <c r="AP21" s="41">
        <v>0.00302</v>
      </c>
      <c r="AQ21" s="41" t="s">
        <v>100</v>
      </c>
      <c r="AR21" s="41">
        <v>0.000155</v>
      </c>
      <c r="AS21" s="41" t="s">
        <v>114</v>
      </c>
      <c r="AT21" s="41">
        <v>0.212</v>
      </c>
      <c r="AU21" s="41" t="s">
        <v>99</v>
      </c>
      <c r="AW21" s="17">
        <f>J21*2/96+I21*2/100</f>
        <v>27.439799999999998</v>
      </c>
      <c r="AX21" s="17">
        <f>AL21/23+AH21/39.1+AB21*2/24.3+U21*2/40.08+AC21*2/54.9</f>
        <v>23.906377939833586</v>
      </c>
      <c r="AY21" s="17">
        <f>AX21-AW21</f>
        <v>-3.533422060166412</v>
      </c>
      <c r="AZ21" s="42">
        <f>AY21/(AW21+AX21)</f>
        <v>-0.06881567824399326</v>
      </c>
    </row>
    <row r="22" spans="1:52" ht="12.75">
      <c r="A22" s="35">
        <f t="shared" si="6"/>
        <v>40134</v>
      </c>
      <c r="B22" s="1">
        <f t="shared" si="7"/>
        <v>16</v>
      </c>
      <c r="C22" s="16">
        <f t="shared" si="8"/>
        <v>500</v>
      </c>
      <c r="D22" s="1">
        <v>465</v>
      </c>
      <c r="E22" s="31">
        <v>7.18</v>
      </c>
      <c r="F22" s="39">
        <v>1875.58</v>
      </c>
      <c r="G22" s="40"/>
      <c r="H22" s="40"/>
      <c r="I22" s="40"/>
      <c r="J22" s="3">
        <v>1292</v>
      </c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5"/>
      <c r="AW22" s="17"/>
      <c r="AX22" s="17"/>
      <c r="AY22" s="17"/>
      <c r="AZ22" s="42"/>
    </row>
    <row r="23" spans="1:52" ht="12.75">
      <c r="A23" s="35">
        <f t="shared" si="6"/>
        <v>40141</v>
      </c>
      <c r="B23" s="1">
        <f t="shared" si="7"/>
        <v>17</v>
      </c>
      <c r="C23" s="16">
        <f t="shared" si="8"/>
        <v>500</v>
      </c>
      <c r="D23" s="1">
        <v>490</v>
      </c>
      <c r="E23" s="31">
        <v>7.62</v>
      </c>
      <c r="F23" s="39">
        <v>2164.61</v>
      </c>
      <c r="G23" s="40" t="e">
        <f>NA()</f>
        <v>#N/A</v>
      </c>
      <c r="H23" s="40">
        <v>5.71</v>
      </c>
      <c r="I23" s="40">
        <v>46.47</v>
      </c>
      <c r="J23" s="3">
        <v>1444</v>
      </c>
      <c r="K23" s="41">
        <v>1.4</v>
      </c>
      <c r="L23" s="41">
        <v>1380</v>
      </c>
      <c r="M23" s="41">
        <v>0.003</v>
      </c>
      <c r="N23" s="41">
        <v>0.132</v>
      </c>
      <c r="O23" s="41">
        <v>0.108</v>
      </c>
      <c r="P23" s="41">
        <v>0.0116</v>
      </c>
      <c r="Q23" s="41" t="s">
        <v>118</v>
      </c>
      <c r="R23" s="41" t="s">
        <v>119</v>
      </c>
      <c r="S23" s="41" t="s">
        <v>120</v>
      </c>
      <c r="T23" s="41">
        <v>0.021</v>
      </c>
      <c r="U23" s="41">
        <v>506</v>
      </c>
      <c r="V23" s="41" t="s">
        <v>100</v>
      </c>
      <c r="W23" s="41">
        <v>0.0272</v>
      </c>
      <c r="X23" s="41">
        <v>0.016</v>
      </c>
      <c r="Y23" s="41">
        <v>0.015</v>
      </c>
      <c r="Z23" s="41">
        <v>0.00134</v>
      </c>
      <c r="AA23" s="41">
        <v>0.014</v>
      </c>
      <c r="AB23" s="41">
        <v>28.5</v>
      </c>
      <c r="AC23" s="41">
        <v>12.3</v>
      </c>
      <c r="AD23" s="41" t="s">
        <v>98</v>
      </c>
      <c r="AE23" s="41">
        <v>0.0033</v>
      </c>
      <c r="AF23" s="41">
        <v>0.003</v>
      </c>
      <c r="AG23" s="41" t="s">
        <v>101</v>
      </c>
      <c r="AH23" s="41">
        <v>8.93</v>
      </c>
      <c r="AI23" s="41" t="s">
        <v>114</v>
      </c>
      <c r="AJ23" s="41">
        <v>5.87</v>
      </c>
      <c r="AK23" s="41" t="s">
        <v>119</v>
      </c>
      <c r="AL23" s="41">
        <v>3.65</v>
      </c>
      <c r="AM23" s="41">
        <v>0.743</v>
      </c>
      <c r="AN23" s="41">
        <v>483</v>
      </c>
      <c r="AO23" s="41">
        <v>0.00059</v>
      </c>
      <c r="AP23" s="41">
        <v>0.00566</v>
      </c>
      <c r="AQ23" s="41" t="s">
        <v>121</v>
      </c>
      <c r="AR23" s="41">
        <v>0.00028</v>
      </c>
      <c r="AS23" s="41" t="s">
        <v>103</v>
      </c>
      <c r="AT23" s="41">
        <v>0.4</v>
      </c>
      <c r="AU23" s="41" t="s">
        <v>100</v>
      </c>
      <c r="AV23" s="5"/>
      <c r="AW23" s="17">
        <f>J23*2/96+I23*2/100</f>
        <v>31.012733333333333</v>
      </c>
      <c r="AX23" s="17">
        <f>AL23/23+AH23/39.1+AB23*2/24.3+U23*2/40.08+AC23*2/54.9</f>
        <v>28.43035184102064</v>
      </c>
      <c r="AY23" s="17">
        <f>AX23-AW23</f>
        <v>-2.5823814923126918</v>
      </c>
      <c r="AZ23" s="42">
        <f>AY23/(AW23+AX23)</f>
        <v>-0.04344292502211561</v>
      </c>
    </row>
    <row r="24" spans="1:52" ht="12.75">
      <c r="A24" s="35">
        <f t="shared" si="6"/>
        <v>40148</v>
      </c>
      <c r="B24" s="1">
        <f t="shared" si="7"/>
        <v>18</v>
      </c>
      <c r="C24" s="16">
        <f t="shared" si="8"/>
        <v>500</v>
      </c>
      <c r="D24" s="1">
        <v>490</v>
      </c>
      <c r="E24" s="31">
        <v>7.5</v>
      </c>
      <c r="F24" s="39">
        <v>1970.07</v>
      </c>
      <c r="G24" s="40"/>
      <c r="H24" s="40"/>
      <c r="I24" s="40"/>
      <c r="J24" s="28">
        <v>1338</v>
      </c>
      <c r="K24" s="40"/>
      <c r="L24" s="40"/>
      <c r="M24"/>
      <c r="N24"/>
      <c r="AV24" s="5"/>
      <c r="AZ24" s="5"/>
    </row>
    <row r="25" spans="1:52" ht="12.75">
      <c r="A25" s="35">
        <f t="shared" si="6"/>
        <v>40155</v>
      </c>
      <c r="B25" s="1">
        <f t="shared" si="7"/>
        <v>19</v>
      </c>
      <c r="C25" s="16">
        <f t="shared" si="8"/>
        <v>500</v>
      </c>
      <c r="D25" s="1">
        <v>450</v>
      </c>
      <c r="E25" s="28">
        <v>7.32</v>
      </c>
      <c r="F25" s="39">
        <v>2046.75</v>
      </c>
      <c r="G25" s="40" t="e">
        <f>NA()</f>
        <v>#N/A</v>
      </c>
      <c r="H25" s="40">
        <v>8.25</v>
      </c>
      <c r="I25" s="40">
        <v>52.53</v>
      </c>
      <c r="J25" s="28">
        <v>1305</v>
      </c>
      <c r="K25" s="41" t="s">
        <v>134</v>
      </c>
      <c r="L25" s="41">
        <v>1330</v>
      </c>
      <c r="M25" s="41">
        <v>0.003</v>
      </c>
      <c r="N25" s="41">
        <v>0.0966</v>
      </c>
      <c r="O25" s="41">
        <v>0.102</v>
      </c>
      <c r="P25" s="41">
        <v>0.0105</v>
      </c>
      <c r="Q25" s="41" t="s">
        <v>118</v>
      </c>
      <c r="R25" s="41" t="s">
        <v>119</v>
      </c>
      <c r="S25" s="41" t="s">
        <v>120</v>
      </c>
      <c r="T25" s="41">
        <v>0.016</v>
      </c>
      <c r="U25" s="41">
        <v>485</v>
      </c>
      <c r="V25" s="41" t="s">
        <v>100</v>
      </c>
      <c r="W25" s="41">
        <v>0.0241</v>
      </c>
      <c r="X25" s="41">
        <v>0.007</v>
      </c>
      <c r="Y25" s="41">
        <v>0.02</v>
      </c>
      <c r="Z25" s="41">
        <v>0.00085</v>
      </c>
      <c r="AA25" s="41">
        <v>0.014</v>
      </c>
      <c r="AB25" s="41">
        <v>28</v>
      </c>
      <c r="AC25" s="41">
        <v>8.19</v>
      </c>
      <c r="AD25" s="41">
        <v>0.08</v>
      </c>
      <c r="AE25" s="41">
        <v>0.0026</v>
      </c>
      <c r="AF25" s="41">
        <v>0.003</v>
      </c>
      <c r="AG25" s="41" t="s">
        <v>101</v>
      </c>
      <c r="AH25" s="41">
        <v>7.56</v>
      </c>
      <c r="AI25" s="41">
        <v>0.0002</v>
      </c>
      <c r="AJ25" s="41">
        <v>4.7</v>
      </c>
      <c r="AK25" s="41">
        <v>0.00011</v>
      </c>
      <c r="AL25" s="41">
        <v>2.3</v>
      </c>
      <c r="AM25" s="41">
        <v>0.679</v>
      </c>
      <c r="AN25" s="41">
        <v>433</v>
      </c>
      <c r="AO25" s="41">
        <v>0.00049</v>
      </c>
      <c r="AP25" s="41">
        <v>0.00144</v>
      </c>
      <c r="AQ25" s="41">
        <v>0.004</v>
      </c>
      <c r="AR25" s="41">
        <v>0.00047</v>
      </c>
      <c r="AS25" s="41" t="s">
        <v>103</v>
      </c>
      <c r="AT25" s="41">
        <v>0.32</v>
      </c>
      <c r="AU25" s="41" t="s">
        <v>100</v>
      </c>
      <c r="AV25" s="5"/>
      <c r="AW25" s="17">
        <f>J25*2/96+I25*2/100</f>
        <v>28.2381</v>
      </c>
      <c r="AX25" s="17">
        <f>AL25/23+AH25/39.1+AB25*2/24.3+U25*2/40.08+AC25*2/54.9</f>
        <v>27.09783459472784</v>
      </c>
      <c r="AY25" s="17">
        <f>AX25-AW25</f>
        <v>-1.1402654052721601</v>
      </c>
      <c r="AZ25" s="42">
        <f>AY25/(AW25+AX25)</f>
        <v>-0.020606237404740598</v>
      </c>
    </row>
    <row r="26" spans="1:52" ht="12.75">
      <c r="A26" s="35">
        <f t="shared" si="6"/>
        <v>40162</v>
      </c>
      <c r="B26" s="1">
        <f t="shared" si="7"/>
        <v>20</v>
      </c>
      <c r="C26" s="16">
        <f t="shared" si="8"/>
        <v>500</v>
      </c>
      <c r="D26" s="1">
        <v>490</v>
      </c>
      <c r="E26" s="28">
        <v>7.36</v>
      </c>
      <c r="F26" s="39">
        <v>1085.28</v>
      </c>
      <c r="G26" s="28"/>
      <c r="H26" s="40"/>
      <c r="I26" s="40"/>
      <c r="J26" s="28">
        <v>680</v>
      </c>
      <c r="K26" s="40"/>
      <c r="L26" s="40"/>
      <c r="M26"/>
      <c r="N26"/>
      <c r="AV26" s="5"/>
      <c r="AW26" s="17"/>
      <c r="AX26" s="17"/>
      <c r="AY26" s="17"/>
      <c r="AZ26" s="42"/>
    </row>
    <row r="27" spans="1:52" ht="12.75">
      <c r="A27" s="35">
        <f t="shared" si="6"/>
        <v>40169</v>
      </c>
      <c r="B27" s="1">
        <f t="shared" si="7"/>
        <v>21</v>
      </c>
      <c r="C27" s="16">
        <f t="shared" si="8"/>
        <v>500</v>
      </c>
      <c r="D27" s="1">
        <v>475</v>
      </c>
      <c r="E27" s="31">
        <v>7.6</v>
      </c>
      <c r="F27" s="39">
        <v>1273.97</v>
      </c>
      <c r="G27" s="28" t="e">
        <f>NA()</f>
        <v>#N/A</v>
      </c>
      <c r="H27" s="40">
        <v>3.99</v>
      </c>
      <c r="I27" s="40">
        <v>36.64</v>
      </c>
      <c r="J27" s="28">
        <v>737</v>
      </c>
      <c r="K27" s="41" t="s">
        <v>134</v>
      </c>
      <c r="L27" s="41">
        <v>854</v>
      </c>
      <c r="M27" s="41">
        <v>0.007</v>
      </c>
      <c r="N27" s="41">
        <v>0.0676</v>
      </c>
      <c r="O27" s="41">
        <v>0.0719</v>
      </c>
      <c r="P27" s="41">
        <v>0.0097</v>
      </c>
      <c r="Q27" s="41" t="s">
        <v>118</v>
      </c>
      <c r="R27" s="41" t="s">
        <v>119</v>
      </c>
      <c r="S27" s="41" t="s">
        <v>120</v>
      </c>
      <c r="T27" s="41">
        <v>0.00795</v>
      </c>
      <c r="U27" s="41">
        <v>310</v>
      </c>
      <c r="V27" s="41" t="s">
        <v>100</v>
      </c>
      <c r="W27" s="41">
        <v>0.0129</v>
      </c>
      <c r="X27" s="41">
        <v>0.006</v>
      </c>
      <c r="Y27" s="41">
        <v>0.019</v>
      </c>
      <c r="Z27" s="41">
        <v>0.00041</v>
      </c>
      <c r="AA27" s="41">
        <v>0.01</v>
      </c>
      <c r="AB27" s="41">
        <v>19.2</v>
      </c>
      <c r="AC27" s="41">
        <v>3.3</v>
      </c>
      <c r="AD27" s="41" t="s">
        <v>98</v>
      </c>
      <c r="AE27" s="41">
        <v>0.0015</v>
      </c>
      <c r="AF27" s="41">
        <v>0.003</v>
      </c>
      <c r="AG27" s="41" t="s">
        <v>101</v>
      </c>
      <c r="AH27" s="41">
        <v>5.7</v>
      </c>
      <c r="AI27" s="41" t="s">
        <v>114</v>
      </c>
      <c r="AJ27" s="41">
        <v>3.37</v>
      </c>
      <c r="AK27" s="41" t="s">
        <v>119</v>
      </c>
      <c r="AL27" s="41">
        <v>1.36</v>
      </c>
      <c r="AM27" s="41">
        <v>0.431</v>
      </c>
      <c r="AN27" s="41">
        <v>291</v>
      </c>
      <c r="AO27" s="41">
        <v>0.00032</v>
      </c>
      <c r="AP27" s="41">
        <v>0.003</v>
      </c>
      <c r="AQ27" s="41" t="s">
        <v>121</v>
      </c>
      <c r="AR27" s="41">
        <v>0.00027</v>
      </c>
      <c r="AS27" s="41" t="s">
        <v>103</v>
      </c>
      <c r="AT27" s="41">
        <v>0.141</v>
      </c>
      <c r="AU27" s="41" t="s">
        <v>100</v>
      </c>
      <c r="AV27" s="5"/>
      <c r="AW27" s="17">
        <f>J27*2/96+I27*2/100</f>
        <v>16.086966666666665</v>
      </c>
      <c r="AX27" s="17">
        <f>AL27/23+AH27/39.1+AB27*2/24.3+U27*2/40.08+AC27*2/54.9</f>
        <v>17.37443785499623</v>
      </c>
      <c r="AY27" s="17">
        <f>AX27-AW27</f>
        <v>1.2874711883295653</v>
      </c>
      <c r="AZ27" s="42">
        <f>AY27/(AW27+AX27)</f>
        <v>0.03847630446881143</v>
      </c>
    </row>
    <row r="28" spans="1:52" ht="12.75">
      <c r="A28" s="35">
        <f t="shared" si="6"/>
        <v>40176</v>
      </c>
      <c r="B28" s="1">
        <f t="shared" si="7"/>
        <v>22</v>
      </c>
      <c r="C28" s="16">
        <f t="shared" si="8"/>
        <v>500</v>
      </c>
      <c r="D28" s="1">
        <v>475</v>
      </c>
      <c r="E28" s="28">
        <v>7.53</v>
      </c>
      <c r="F28" s="39">
        <v>1075.4</v>
      </c>
      <c r="G28" s="28"/>
      <c r="H28" s="40"/>
      <c r="I28" s="40"/>
      <c r="J28" s="28">
        <v>635</v>
      </c>
      <c r="K28" s="40"/>
      <c r="L28" s="40"/>
      <c r="M28"/>
      <c r="N28" s="28"/>
      <c r="AV28" s="5"/>
      <c r="AZ28" s="5"/>
    </row>
    <row r="29" spans="1:52" ht="12.75">
      <c r="A29" s="35">
        <f t="shared" si="6"/>
        <v>40183</v>
      </c>
      <c r="B29" s="1">
        <f t="shared" si="7"/>
        <v>23</v>
      </c>
      <c r="C29" s="16">
        <f t="shared" si="8"/>
        <v>500</v>
      </c>
      <c r="D29" s="1">
        <v>435</v>
      </c>
      <c r="E29" s="31">
        <v>7.3</v>
      </c>
      <c r="F29" s="39">
        <v>771.16</v>
      </c>
      <c r="G29" s="28" t="e">
        <f>NA()</f>
        <v>#N/A</v>
      </c>
      <c r="H29" s="40">
        <v>3.75</v>
      </c>
      <c r="I29" s="40">
        <v>22.16</v>
      </c>
      <c r="J29" s="28">
        <v>378</v>
      </c>
      <c r="K29" s="41" t="s">
        <v>134</v>
      </c>
      <c r="L29" s="41">
        <v>404</v>
      </c>
      <c r="M29" s="41">
        <v>0.0047</v>
      </c>
      <c r="N29" s="41">
        <v>0.034</v>
      </c>
      <c r="O29" s="41">
        <v>0.0344</v>
      </c>
      <c r="P29" s="41">
        <v>0.00715</v>
      </c>
      <c r="Q29" s="41" t="s">
        <v>96</v>
      </c>
      <c r="R29" s="41" t="s">
        <v>97</v>
      </c>
      <c r="S29" s="41" t="s">
        <v>98</v>
      </c>
      <c r="T29" s="41">
        <v>0.00301</v>
      </c>
      <c r="U29" s="41">
        <v>145</v>
      </c>
      <c r="V29" s="41" t="s">
        <v>99</v>
      </c>
      <c r="W29" s="41">
        <v>0.00525</v>
      </c>
      <c r="X29" s="41">
        <v>0.00289</v>
      </c>
      <c r="Y29" s="41">
        <v>0.006</v>
      </c>
      <c r="Z29" s="41">
        <v>0.000196</v>
      </c>
      <c r="AA29" s="41">
        <v>0.0047</v>
      </c>
      <c r="AB29" s="41">
        <v>10.3</v>
      </c>
      <c r="AC29" s="41">
        <v>0.625</v>
      </c>
      <c r="AD29" s="41">
        <v>0.01</v>
      </c>
      <c r="AE29" s="41">
        <v>0.00067</v>
      </c>
      <c r="AF29" s="41">
        <v>0.00043</v>
      </c>
      <c r="AG29" s="41" t="s">
        <v>137</v>
      </c>
      <c r="AH29" s="41">
        <v>2.88</v>
      </c>
      <c r="AI29" s="41">
        <v>8E-05</v>
      </c>
      <c r="AJ29" s="41">
        <v>1.75</v>
      </c>
      <c r="AK29" s="41" t="s">
        <v>97</v>
      </c>
      <c r="AL29" s="41">
        <v>0.58</v>
      </c>
      <c r="AM29" s="41">
        <v>0.199</v>
      </c>
      <c r="AN29" s="41">
        <v>141</v>
      </c>
      <c r="AO29" s="41">
        <v>0.000161</v>
      </c>
      <c r="AP29" s="41">
        <v>0.00235</v>
      </c>
      <c r="AQ29" s="41" t="s">
        <v>100</v>
      </c>
      <c r="AR29" s="41">
        <v>0.00017</v>
      </c>
      <c r="AS29" s="41" t="s">
        <v>114</v>
      </c>
      <c r="AT29" s="41">
        <v>0.0633</v>
      </c>
      <c r="AU29" s="41" t="s">
        <v>99</v>
      </c>
      <c r="AV29" s="5"/>
      <c r="AW29" s="17">
        <f>J29*2/96+I29*2/100</f>
        <v>8.3182</v>
      </c>
      <c r="AX29" s="17">
        <f>AL29/23+AH29/39.1+AB29*2/24.3+U29*2/40.08+AC29*2/54.9</f>
        <v>8.204908918246732</v>
      </c>
      <c r="AY29" s="17">
        <f>AX29-AW29</f>
        <v>-0.11329108175326752</v>
      </c>
      <c r="AZ29" s="42">
        <f>AY29/(AW29+AX29)</f>
        <v>-0.0068565233282556395</v>
      </c>
    </row>
    <row r="30" spans="1:52" ht="12.75">
      <c r="A30" s="35">
        <f t="shared" si="6"/>
        <v>40190</v>
      </c>
      <c r="B30" s="1">
        <f t="shared" si="7"/>
        <v>24</v>
      </c>
      <c r="C30" s="16">
        <f t="shared" si="8"/>
        <v>500</v>
      </c>
      <c r="D30" s="1">
        <v>430</v>
      </c>
      <c r="E30" s="28">
        <v>7.31</v>
      </c>
      <c r="F30" s="39">
        <v>640.9</v>
      </c>
      <c r="G30" s="28"/>
      <c r="H30" s="40"/>
      <c r="I30" s="40"/>
      <c r="J30" s="28">
        <v>326</v>
      </c>
      <c r="K30" s="40"/>
      <c r="L30" s="40"/>
      <c r="M30"/>
      <c r="N30" s="28"/>
      <c r="AV30" s="5"/>
      <c r="AW30" s="17"/>
      <c r="AX30" s="17"/>
      <c r="AY30" s="17"/>
      <c r="AZ30" s="42"/>
    </row>
    <row r="31" spans="1:52" ht="12.75">
      <c r="A31" s="35">
        <f aca="true" t="shared" si="9" ref="A31:A37">A30+7</f>
        <v>40197</v>
      </c>
      <c r="B31" s="1">
        <f aca="true" t="shared" si="10" ref="B31:B37">B30+1</f>
        <v>25</v>
      </c>
      <c r="C31" s="16">
        <f aca="true" t="shared" si="11" ref="C31:C37">C30</f>
        <v>500</v>
      </c>
      <c r="D31" s="1">
        <v>425</v>
      </c>
      <c r="E31" s="31">
        <v>7.38</v>
      </c>
      <c r="F31" s="39">
        <v>790.58</v>
      </c>
      <c r="G31" s="40" t="e">
        <f>NA()</f>
        <v>#N/A</v>
      </c>
      <c r="H31" s="40">
        <v>4.98</v>
      </c>
      <c r="I31" s="40">
        <v>23.47</v>
      </c>
      <c r="J31" s="28">
        <v>463</v>
      </c>
      <c r="K31" s="41" t="s">
        <v>134</v>
      </c>
      <c r="L31" s="41">
        <v>431</v>
      </c>
      <c r="M31" s="41">
        <v>0.0067</v>
      </c>
      <c r="N31" s="41">
        <v>0.0316</v>
      </c>
      <c r="O31" s="41">
        <v>0.0292</v>
      </c>
      <c r="P31" s="41">
        <v>0.00847</v>
      </c>
      <c r="Q31" s="41" t="s">
        <v>96</v>
      </c>
      <c r="R31" s="41" t="s">
        <v>97</v>
      </c>
      <c r="S31" s="41" t="s">
        <v>98</v>
      </c>
      <c r="T31" s="41">
        <v>0.00325</v>
      </c>
      <c r="U31" s="41">
        <v>153</v>
      </c>
      <c r="V31" s="41">
        <v>0.0001</v>
      </c>
      <c r="W31" s="41">
        <v>0.00521</v>
      </c>
      <c r="X31" s="41">
        <v>0.00236</v>
      </c>
      <c r="Y31" s="41">
        <v>0.007</v>
      </c>
      <c r="Z31" s="41">
        <v>0.000174</v>
      </c>
      <c r="AA31" s="41">
        <v>0.0044</v>
      </c>
      <c r="AB31" s="41">
        <v>11.5</v>
      </c>
      <c r="AC31" s="41">
        <v>0.445</v>
      </c>
      <c r="AD31" s="41" t="s">
        <v>101</v>
      </c>
      <c r="AE31" s="41">
        <v>0.00063</v>
      </c>
      <c r="AF31" s="41">
        <v>0.00043</v>
      </c>
      <c r="AG31" s="41">
        <v>0.007</v>
      </c>
      <c r="AH31" s="41">
        <v>2.92</v>
      </c>
      <c r="AI31" s="41">
        <v>0.00019</v>
      </c>
      <c r="AJ31" s="41">
        <v>1.89</v>
      </c>
      <c r="AK31" s="41" t="s">
        <v>97</v>
      </c>
      <c r="AL31" s="41">
        <v>0.56</v>
      </c>
      <c r="AM31" s="41">
        <v>0.201</v>
      </c>
      <c r="AN31" s="41">
        <v>144</v>
      </c>
      <c r="AO31" s="41">
        <v>0.000151</v>
      </c>
      <c r="AP31" s="41">
        <v>0.00255</v>
      </c>
      <c r="AQ31" s="41">
        <v>0.0006</v>
      </c>
      <c r="AR31" s="41">
        <v>0.000103</v>
      </c>
      <c r="AS31" s="41" t="s">
        <v>114</v>
      </c>
      <c r="AT31" s="41">
        <v>0.072</v>
      </c>
      <c r="AU31" s="41" t="s">
        <v>99</v>
      </c>
      <c r="AV31" s="5"/>
      <c r="AW31" s="17">
        <f>J31*2/96+I31*2/100</f>
        <v>10.115233333333334</v>
      </c>
      <c r="AX31" s="17">
        <f>AL31/23+AH31/39.1+AB31*2/24.3+U31*2/40.08+AC31*2/54.9</f>
        <v>8.696472022788127</v>
      </c>
      <c r="AY31" s="17">
        <f>AX31-AW31</f>
        <v>-1.4187613105452073</v>
      </c>
      <c r="AZ31" s="42">
        <f>AY31/(AW31+AX31)</f>
        <v>-0.07541906933405866</v>
      </c>
    </row>
    <row r="32" spans="1:52" ht="12.75">
      <c r="A32" s="35">
        <f t="shared" si="9"/>
        <v>40204</v>
      </c>
      <c r="B32" s="1">
        <f t="shared" si="10"/>
        <v>26</v>
      </c>
      <c r="C32" s="16">
        <f t="shared" si="11"/>
        <v>500</v>
      </c>
      <c r="D32" s="1">
        <v>425</v>
      </c>
      <c r="E32" s="1">
        <v>7.23</v>
      </c>
      <c r="F32" s="3">
        <v>324.85</v>
      </c>
      <c r="G32" s="1"/>
      <c r="J32" s="28">
        <v>162</v>
      </c>
      <c r="K32" s="40"/>
      <c r="L32" s="40"/>
      <c r="M32"/>
      <c r="N32"/>
      <c r="AV32" s="5"/>
      <c r="AZ32" s="5"/>
    </row>
    <row r="33" spans="1:52" ht="12.75">
      <c r="A33" s="35">
        <f t="shared" si="9"/>
        <v>40211</v>
      </c>
      <c r="B33" s="1">
        <f t="shared" si="10"/>
        <v>27</v>
      </c>
      <c r="C33" s="16">
        <f t="shared" si="11"/>
        <v>500</v>
      </c>
      <c r="D33" s="1">
        <v>465</v>
      </c>
      <c r="E33" s="46">
        <v>7.01</v>
      </c>
      <c r="F33" s="39">
        <v>264.2</v>
      </c>
      <c r="G33" s="28" t="e">
        <f>NA()</f>
        <v>#N/A</v>
      </c>
      <c r="H33" s="40">
        <v>2.93</v>
      </c>
      <c r="I33" s="40">
        <v>9.77</v>
      </c>
      <c r="J33" s="28">
        <v>157</v>
      </c>
      <c r="K33" s="41" t="s">
        <v>134</v>
      </c>
      <c r="L33" s="41">
        <v>160</v>
      </c>
      <c r="M33" s="41">
        <v>0.0054</v>
      </c>
      <c r="N33" s="41">
        <v>0.0137</v>
      </c>
      <c r="O33" s="41">
        <v>0.0182</v>
      </c>
      <c r="P33" s="41">
        <v>0.00654</v>
      </c>
      <c r="Q33" s="41" t="s">
        <v>96</v>
      </c>
      <c r="R33" s="41" t="s">
        <v>97</v>
      </c>
      <c r="S33" s="41" t="s">
        <v>98</v>
      </c>
      <c r="T33" s="41">
        <v>0.00196</v>
      </c>
      <c r="U33" s="41">
        <v>56.6</v>
      </c>
      <c r="V33" s="41" t="s">
        <v>99</v>
      </c>
      <c r="W33" s="41">
        <v>0.00165</v>
      </c>
      <c r="X33" s="41">
        <v>0.0013</v>
      </c>
      <c r="Y33" s="41">
        <v>0.004</v>
      </c>
      <c r="Z33" s="41">
        <v>0.000163</v>
      </c>
      <c r="AA33" s="41">
        <v>0.0017</v>
      </c>
      <c r="AB33" s="41">
        <v>4.44</v>
      </c>
      <c r="AC33" s="41">
        <v>0.241</v>
      </c>
      <c r="AD33" s="41" t="s">
        <v>101</v>
      </c>
      <c r="AE33" s="41">
        <v>0.00026</v>
      </c>
      <c r="AF33" s="41">
        <v>0.00029</v>
      </c>
      <c r="AG33" s="41" t="s">
        <v>137</v>
      </c>
      <c r="AH33" s="41">
        <v>1.09</v>
      </c>
      <c r="AI33" s="41" t="s">
        <v>135</v>
      </c>
      <c r="AJ33" s="41">
        <v>0.893</v>
      </c>
      <c r="AK33" s="41">
        <v>3.7E-05</v>
      </c>
      <c r="AL33" s="41">
        <v>0.26</v>
      </c>
      <c r="AM33" s="41">
        <v>0.07</v>
      </c>
      <c r="AN33" s="41">
        <v>53</v>
      </c>
      <c r="AO33" s="41">
        <v>7.1E-05</v>
      </c>
      <c r="AP33" s="41">
        <v>0.00132</v>
      </c>
      <c r="AQ33" s="41" t="s">
        <v>100</v>
      </c>
      <c r="AR33" s="41">
        <v>2.8E-05</v>
      </c>
      <c r="AS33" s="41" t="s">
        <v>114</v>
      </c>
      <c r="AT33" s="41">
        <v>0.0606</v>
      </c>
      <c r="AU33" s="41" t="s">
        <v>99</v>
      </c>
      <c r="AV33" s="5"/>
      <c r="AW33" s="17">
        <f>J33*2/96+I33*2/100</f>
        <v>3.4662333333333333</v>
      </c>
      <c r="AX33" s="17">
        <f>AL33/23+AH33/39.1+AB33*2/24.3+U33*2/40.08+AC33*2/54.9</f>
        <v>3.237744581119774</v>
      </c>
      <c r="AY33" s="17">
        <f>AX33-AW33</f>
        <v>-0.22848875221355947</v>
      </c>
      <c r="AZ33" s="42">
        <f>AY33/(AW33+AX33)</f>
        <v>-0.03408256338687521</v>
      </c>
    </row>
    <row r="34" spans="1:52" ht="12.75">
      <c r="A34" s="35">
        <f t="shared" si="9"/>
        <v>40218</v>
      </c>
      <c r="B34" s="1">
        <f t="shared" si="10"/>
        <v>28</v>
      </c>
      <c r="C34" s="16">
        <f t="shared" si="11"/>
        <v>500</v>
      </c>
      <c r="D34" s="1">
        <v>440</v>
      </c>
      <c r="E34" s="28">
        <v>7.51</v>
      </c>
      <c r="F34" s="39">
        <v>1465.59</v>
      </c>
      <c r="G34" s="28"/>
      <c r="H34" s="40"/>
      <c r="I34" s="40"/>
      <c r="J34" s="28">
        <v>927</v>
      </c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5"/>
      <c r="AZ34" s="5"/>
    </row>
    <row r="35" spans="1:52" ht="12.75">
      <c r="A35" s="35">
        <f t="shared" si="9"/>
        <v>40225</v>
      </c>
      <c r="B35" s="1">
        <f t="shared" si="10"/>
        <v>29</v>
      </c>
      <c r="C35" s="16">
        <f t="shared" si="11"/>
        <v>500</v>
      </c>
      <c r="D35" s="1">
        <v>495</v>
      </c>
      <c r="E35" s="31">
        <v>7.39</v>
      </c>
      <c r="F35" s="39">
        <v>1509.37</v>
      </c>
      <c r="G35" s="28" t="e">
        <f>NA()</f>
        <v>#N/A</v>
      </c>
      <c r="H35" s="40">
        <v>5.99</v>
      </c>
      <c r="I35" s="40">
        <v>36.48</v>
      </c>
      <c r="J35" s="28">
        <v>1028</v>
      </c>
      <c r="K35" s="41">
        <v>9.2</v>
      </c>
      <c r="L35" s="41">
        <v>1100</v>
      </c>
      <c r="M35" s="41">
        <v>0.0038</v>
      </c>
      <c r="N35" s="41">
        <v>0.0671</v>
      </c>
      <c r="O35" s="41">
        <v>0.0945</v>
      </c>
      <c r="P35" s="41">
        <v>0.0103</v>
      </c>
      <c r="Q35" s="41" t="s">
        <v>96</v>
      </c>
      <c r="R35" s="41" t="s">
        <v>97</v>
      </c>
      <c r="S35" s="41" t="s">
        <v>98</v>
      </c>
      <c r="T35" s="41">
        <v>0.00801</v>
      </c>
      <c r="U35" s="41">
        <v>389</v>
      </c>
      <c r="V35" s="41" t="s">
        <v>99</v>
      </c>
      <c r="W35" s="41">
        <v>0.00954</v>
      </c>
      <c r="X35" s="41">
        <v>0.00405</v>
      </c>
      <c r="Y35" s="41">
        <v>0.008</v>
      </c>
      <c r="Z35" s="41">
        <v>0.000516</v>
      </c>
      <c r="AA35" s="41">
        <v>0.0095</v>
      </c>
      <c r="AB35" s="41">
        <v>30.6</v>
      </c>
      <c r="AC35" s="41">
        <v>1.41</v>
      </c>
      <c r="AD35" s="41">
        <v>0.01</v>
      </c>
      <c r="AE35" s="41">
        <v>0.0012</v>
      </c>
      <c r="AF35" s="41">
        <v>0.00097</v>
      </c>
      <c r="AG35" s="41">
        <v>0.002</v>
      </c>
      <c r="AH35" s="41">
        <v>5.85</v>
      </c>
      <c r="AI35" s="41">
        <v>0.00016</v>
      </c>
      <c r="AJ35" s="41">
        <v>6.19</v>
      </c>
      <c r="AK35" s="41" t="s">
        <v>97</v>
      </c>
      <c r="AL35" s="41">
        <v>1.08</v>
      </c>
      <c r="AM35" s="41">
        <v>0.531</v>
      </c>
      <c r="AN35" s="41">
        <v>379</v>
      </c>
      <c r="AO35" s="41">
        <v>0.000358</v>
      </c>
      <c r="AP35" s="41">
        <v>0.00583</v>
      </c>
      <c r="AQ35" s="41" t="s">
        <v>100</v>
      </c>
      <c r="AR35" s="41">
        <v>0.000391</v>
      </c>
      <c r="AS35" s="41" t="s">
        <v>114</v>
      </c>
      <c r="AT35" s="41">
        <v>0.162</v>
      </c>
      <c r="AU35" s="41" t="s">
        <v>99</v>
      </c>
      <c r="AV35" s="5"/>
      <c r="AW35" s="17">
        <f>J35*2/96+I35*2/100</f>
        <v>22.14626666666667</v>
      </c>
      <c r="AX35" s="17">
        <f>AL35/23+AH35/39.1+AB35*2/24.3+U35*2/40.08+AC35*2/54.9</f>
        <v>22.177635173473252</v>
      </c>
      <c r="AY35" s="17">
        <f>AX35-AW35</f>
        <v>0.031368506806582985</v>
      </c>
      <c r="AZ35" s="42">
        <f>AY35/(AW35+AX35)</f>
        <v>0.000707710862633838</v>
      </c>
    </row>
    <row r="36" spans="1:52" ht="12.75">
      <c r="A36" s="35">
        <f t="shared" si="9"/>
        <v>40232</v>
      </c>
      <c r="B36" s="1">
        <f t="shared" si="10"/>
        <v>30</v>
      </c>
      <c r="C36" s="16">
        <f t="shared" si="11"/>
        <v>500</v>
      </c>
      <c r="D36" s="1">
        <v>475</v>
      </c>
      <c r="E36" s="31">
        <v>7.5</v>
      </c>
      <c r="F36" s="39">
        <v>1133.67</v>
      </c>
      <c r="G36" s="28"/>
      <c r="H36" s="40"/>
      <c r="I36" s="40"/>
      <c r="J36" s="28">
        <v>816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5"/>
      <c r="AW36" s="17"/>
      <c r="AX36" s="17"/>
      <c r="AY36" s="17"/>
      <c r="AZ36" s="42"/>
    </row>
    <row r="37" spans="1:52" ht="12.75">
      <c r="A37" s="35">
        <f t="shared" si="9"/>
        <v>40239</v>
      </c>
      <c r="B37" s="1">
        <f t="shared" si="10"/>
        <v>31</v>
      </c>
      <c r="C37" s="16">
        <f t="shared" si="11"/>
        <v>500</v>
      </c>
      <c r="D37" s="1">
        <v>445</v>
      </c>
      <c r="E37" s="28">
        <v>7.53</v>
      </c>
      <c r="F37" s="39">
        <v>1208.14</v>
      </c>
      <c r="G37" s="28" t="e">
        <f>NA()</f>
        <v>#N/A</v>
      </c>
      <c r="H37" s="40">
        <v>3.09</v>
      </c>
      <c r="I37" s="40">
        <v>29.3</v>
      </c>
      <c r="J37" s="28">
        <v>724</v>
      </c>
      <c r="K37" s="41">
        <v>7.3</v>
      </c>
      <c r="L37" s="41">
        <v>798</v>
      </c>
      <c r="M37" s="41">
        <v>0.0055</v>
      </c>
      <c r="N37" s="41">
        <v>0.0544</v>
      </c>
      <c r="O37" s="41">
        <v>0.0753</v>
      </c>
      <c r="P37" s="41">
        <v>0.00778</v>
      </c>
      <c r="Q37" s="41" t="s">
        <v>96</v>
      </c>
      <c r="R37" s="41" t="s">
        <v>97</v>
      </c>
      <c r="S37" s="41" t="s">
        <v>98</v>
      </c>
      <c r="T37" s="41">
        <v>0.00399</v>
      </c>
      <c r="U37" s="41">
        <v>281</v>
      </c>
      <c r="V37" s="41" t="s">
        <v>99</v>
      </c>
      <c r="W37" s="41">
        <v>0.00792</v>
      </c>
      <c r="X37" s="41">
        <v>0.00297</v>
      </c>
      <c r="Y37" s="41">
        <v>0.004</v>
      </c>
      <c r="Z37" s="41">
        <v>0.000187</v>
      </c>
      <c r="AA37" s="41">
        <v>0.0074</v>
      </c>
      <c r="AB37" s="41">
        <v>23.3</v>
      </c>
      <c r="AC37" s="41">
        <v>0.744</v>
      </c>
      <c r="AD37" s="41">
        <v>0.01</v>
      </c>
      <c r="AE37" s="41">
        <v>0.00119</v>
      </c>
      <c r="AF37" s="41">
        <v>0.00054</v>
      </c>
      <c r="AG37" s="41">
        <v>0.004</v>
      </c>
      <c r="AH37" s="41">
        <v>4.6</v>
      </c>
      <c r="AI37" s="41">
        <v>0.00015</v>
      </c>
      <c r="AJ37" s="41">
        <v>3.28</v>
      </c>
      <c r="AK37" s="41" t="s">
        <v>97</v>
      </c>
      <c r="AL37" s="41">
        <v>0.72</v>
      </c>
      <c r="AM37" s="41">
        <v>0.366</v>
      </c>
      <c r="AN37" s="41">
        <v>268</v>
      </c>
      <c r="AO37" s="41">
        <v>0.00024</v>
      </c>
      <c r="AP37" s="41">
        <v>0.00498</v>
      </c>
      <c r="AQ37" s="41" t="s">
        <v>100</v>
      </c>
      <c r="AR37" s="41">
        <v>0.000299</v>
      </c>
      <c r="AS37" s="41" t="s">
        <v>114</v>
      </c>
      <c r="AT37" s="41">
        <v>0.0727</v>
      </c>
      <c r="AU37" s="41" t="s">
        <v>99</v>
      </c>
      <c r="AV37" s="5"/>
      <c r="AW37" s="17">
        <f>J37*2/96+I37*2/100</f>
        <v>15.669333333333334</v>
      </c>
      <c r="AX37" s="17">
        <f>AL37/23+AH37/39.1+AB37*2/24.3+U37*2/40.08+AC37*2/54.9</f>
        <v>16.11570679286161</v>
      </c>
      <c r="AY37" s="17">
        <f>AX37-AW37</f>
        <v>0.44637345952827445</v>
      </c>
      <c r="AZ37" s="42">
        <f>AY37/(AW37+AX37)</f>
        <v>0.014043507818648483</v>
      </c>
    </row>
    <row r="38" spans="1:52" ht="12.75">
      <c r="A38" s="35">
        <f aca="true" t="shared" si="12" ref="A38:A43">A37+7</f>
        <v>40246</v>
      </c>
      <c r="B38" s="1">
        <f aca="true" t="shared" si="13" ref="B38:B43">B37+1</f>
        <v>32</v>
      </c>
      <c r="C38" s="16">
        <f aca="true" t="shared" si="14" ref="C38:C43">C37</f>
        <v>500</v>
      </c>
      <c r="D38" s="1">
        <v>430</v>
      </c>
      <c r="E38" s="31">
        <v>7.45</v>
      </c>
      <c r="F38" s="39">
        <v>1508.05</v>
      </c>
      <c r="G38" s="40"/>
      <c r="H38" s="40"/>
      <c r="I38" s="40"/>
      <c r="J38" s="28">
        <v>1017</v>
      </c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5"/>
      <c r="AZ38" s="5"/>
    </row>
    <row r="39" spans="1:52" ht="12.75">
      <c r="A39" s="35">
        <f t="shared" si="12"/>
        <v>40253</v>
      </c>
      <c r="B39" s="1">
        <f t="shared" si="13"/>
        <v>33</v>
      </c>
      <c r="C39" s="16">
        <f t="shared" si="14"/>
        <v>500</v>
      </c>
      <c r="D39" s="1">
        <v>475</v>
      </c>
      <c r="E39" s="31">
        <v>7.44</v>
      </c>
      <c r="F39" s="39">
        <v>1336.1</v>
      </c>
      <c r="G39" s="40" t="e">
        <f>NA()</f>
        <v>#N/A</v>
      </c>
      <c r="H39" s="40">
        <v>4.85</v>
      </c>
      <c r="I39" s="40">
        <v>33.28</v>
      </c>
      <c r="J39" s="28">
        <v>819</v>
      </c>
      <c r="K39" s="41">
        <v>4.8</v>
      </c>
      <c r="L39" s="41">
        <v>901</v>
      </c>
      <c r="M39" s="41">
        <v>0.006</v>
      </c>
      <c r="N39" s="41">
        <v>0.0605</v>
      </c>
      <c r="O39" s="41">
        <v>0.0696</v>
      </c>
      <c r="P39" s="41">
        <v>0.0078</v>
      </c>
      <c r="Q39" s="41" t="s">
        <v>118</v>
      </c>
      <c r="R39" s="41" t="s">
        <v>119</v>
      </c>
      <c r="S39" s="41" t="s">
        <v>120</v>
      </c>
      <c r="T39" s="41">
        <v>0.00546</v>
      </c>
      <c r="U39" s="41">
        <v>320</v>
      </c>
      <c r="V39" s="41" t="s">
        <v>100</v>
      </c>
      <c r="W39" s="41">
        <v>0.00799</v>
      </c>
      <c r="X39" s="41">
        <v>0.0033</v>
      </c>
      <c r="Y39" s="41">
        <v>0.005</v>
      </c>
      <c r="Z39" s="41">
        <v>0.00057</v>
      </c>
      <c r="AA39" s="41">
        <v>0.008</v>
      </c>
      <c r="AB39" s="41">
        <v>24.5</v>
      </c>
      <c r="AC39" s="41">
        <v>0.627</v>
      </c>
      <c r="AD39" s="41" t="s">
        <v>98</v>
      </c>
      <c r="AE39" s="41">
        <v>0.0011</v>
      </c>
      <c r="AF39" s="41">
        <v>0.0007</v>
      </c>
      <c r="AG39" s="41" t="s">
        <v>101</v>
      </c>
      <c r="AH39" s="41">
        <v>4.2</v>
      </c>
      <c r="AI39" s="41" t="s">
        <v>114</v>
      </c>
      <c r="AJ39" s="41">
        <v>3.4</v>
      </c>
      <c r="AK39" s="41" t="s">
        <v>119</v>
      </c>
      <c r="AL39" s="41">
        <v>0.6</v>
      </c>
      <c r="AM39" s="41">
        <v>0.407</v>
      </c>
      <c r="AN39" s="41">
        <v>316</v>
      </c>
      <c r="AO39" s="41">
        <v>0.00027</v>
      </c>
      <c r="AP39" s="41">
        <v>0.00443</v>
      </c>
      <c r="AQ39" s="41" t="s">
        <v>121</v>
      </c>
      <c r="AR39" s="41">
        <v>0.0004</v>
      </c>
      <c r="AS39" s="41" t="s">
        <v>103</v>
      </c>
      <c r="AT39" s="41">
        <v>0.113</v>
      </c>
      <c r="AU39" s="41" t="s">
        <v>100</v>
      </c>
      <c r="AV39" s="5"/>
      <c r="AW39" s="17">
        <f>J39*2/96+I39*2/100</f>
        <v>17.7281</v>
      </c>
      <c r="AX39" s="17">
        <f>AL39/23+AH39/39.1+AB39*2/24.3+U39*2/40.08+AC39*2/54.9</f>
        <v>18.140870143977065</v>
      </c>
      <c r="AY39" s="17">
        <f>AX39-AW39</f>
        <v>0.41277014397706324</v>
      </c>
      <c r="AZ39" s="42">
        <f>AY39/(AW39+AX39)</f>
        <v>0.011507722198887092</v>
      </c>
    </row>
    <row r="40" spans="1:52" ht="12.75">
      <c r="A40" s="35">
        <f t="shared" si="12"/>
        <v>40260</v>
      </c>
      <c r="B40" s="1">
        <f t="shared" si="13"/>
        <v>34</v>
      </c>
      <c r="C40" s="16">
        <f t="shared" si="14"/>
        <v>500</v>
      </c>
      <c r="D40" s="1">
        <v>455</v>
      </c>
      <c r="E40" s="31">
        <v>7.52</v>
      </c>
      <c r="F40" s="39">
        <v>1550.6</v>
      </c>
      <c r="G40" s="40"/>
      <c r="H40" s="40"/>
      <c r="I40" s="40"/>
      <c r="J40" s="28">
        <v>1110</v>
      </c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5"/>
      <c r="AZ40" s="5"/>
    </row>
    <row r="41" spans="1:52" ht="12.75">
      <c r="A41" s="35">
        <f t="shared" si="12"/>
        <v>40267</v>
      </c>
      <c r="B41" s="1">
        <f t="shared" si="13"/>
        <v>35</v>
      </c>
      <c r="C41" s="16">
        <f t="shared" si="14"/>
        <v>500</v>
      </c>
      <c r="D41" s="1">
        <v>470</v>
      </c>
      <c r="E41" s="31">
        <v>7.52</v>
      </c>
      <c r="F41" s="39">
        <v>1627.02</v>
      </c>
      <c r="G41" s="40" t="e">
        <f>NA()</f>
        <v>#N/A</v>
      </c>
      <c r="H41" s="40">
        <v>4.39</v>
      </c>
      <c r="I41" s="40">
        <v>39.56</v>
      </c>
      <c r="J41" s="3">
        <v>1114</v>
      </c>
      <c r="K41" s="41">
        <v>3.3</v>
      </c>
      <c r="L41" s="41">
        <v>1020</v>
      </c>
      <c r="M41" s="41">
        <v>0.006</v>
      </c>
      <c r="N41" s="41">
        <v>0.0675</v>
      </c>
      <c r="O41" s="41">
        <v>0.0696</v>
      </c>
      <c r="P41" s="41">
        <v>0.0089</v>
      </c>
      <c r="Q41" s="41" t="s">
        <v>118</v>
      </c>
      <c r="R41" s="41" t="s">
        <v>119</v>
      </c>
      <c r="S41" s="41" t="s">
        <v>120</v>
      </c>
      <c r="T41" s="41">
        <v>0.00511</v>
      </c>
      <c r="U41" s="41">
        <v>364</v>
      </c>
      <c r="V41" s="41" t="s">
        <v>100</v>
      </c>
      <c r="W41" s="41">
        <v>0.00878</v>
      </c>
      <c r="X41" s="41">
        <v>0.0042</v>
      </c>
      <c r="Y41" s="41">
        <v>0.005</v>
      </c>
      <c r="Z41" s="41">
        <v>0.00027</v>
      </c>
      <c r="AA41" s="41">
        <v>0.009</v>
      </c>
      <c r="AB41" s="41">
        <v>27</v>
      </c>
      <c r="AC41" s="41">
        <v>0.525</v>
      </c>
      <c r="AD41" s="41" t="s">
        <v>98</v>
      </c>
      <c r="AE41" s="41">
        <v>0.0034</v>
      </c>
      <c r="AF41" s="41">
        <v>0.0006</v>
      </c>
      <c r="AG41" s="41" t="s">
        <v>101</v>
      </c>
      <c r="AH41" s="41">
        <v>4.3</v>
      </c>
      <c r="AI41" s="41" t="s">
        <v>114</v>
      </c>
      <c r="AJ41" s="41">
        <v>2.41</v>
      </c>
      <c r="AK41" s="41" t="s">
        <v>119</v>
      </c>
      <c r="AL41" s="41">
        <v>0.61</v>
      </c>
      <c r="AM41" s="41">
        <v>0.432</v>
      </c>
      <c r="AN41" s="41">
        <v>339</v>
      </c>
      <c r="AO41" s="41">
        <v>0.00021</v>
      </c>
      <c r="AP41" s="41">
        <v>0.00757</v>
      </c>
      <c r="AQ41" s="41" t="s">
        <v>121</v>
      </c>
      <c r="AR41" s="41">
        <v>0.00054</v>
      </c>
      <c r="AS41" s="41" t="s">
        <v>103</v>
      </c>
      <c r="AT41" s="41">
        <v>0.105</v>
      </c>
      <c r="AU41" s="41" t="s">
        <v>100</v>
      </c>
      <c r="AW41" s="17">
        <f>J41*2/96+I41*2/100</f>
        <v>23.999533333333332</v>
      </c>
      <c r="AX41" s="17">
        <f>AL41/23+AH41/39.1+AB41*2/24.3+U41*2/40.08+AC41*2/54.9</f>
        <v>20.541516723655814</v>
      </c>
      <c r="AY41" s="17">
        <f>AX41-AW41</f>
        <v>-3.458016609677518</v>
      </c>
      <c r="AZ41" s="42">
        <f>AY41/(AW41+AX41)</f>
        <v>-0.07763662071848493</v>
      </c>
    </row>
    <row r="42" spans="1:10" ht="12.75">
      <c r="A42" s="35">
        <f t="shared" si="12"/>
        <v>40274</v>
      </c>
      <c r="B42" s="1">
        <f t="shared" si="13"/>
        <v>36</v>
      </c>
      <c r="C42" s="16">
        <f t="shared" si="14"/>
        <v>500</v>
      </c>
      <c r="D42" s="1">
        <v>435</v>
      </c>
      <c r="E42" s="31">
        <v>7.53</v>
      </c>
      <c r="F42" s="39">
        <v>1729.38</v>
      </c>
      <c r="G42" s="40"/>
      <c r="H42" s="40"/>
      <c r="I42" s="40"/>
      <c r="J42" s="28">
        <v>1029</v>
      </c>
    </row>
    <row r="43" spans="1:52" ht="12.75">
      <c r="A43" s="35">
        <f t="shared" si="12"/>
        <v>40281</v>
      </c>
      <c r="B43" s="1">
        <f t="shared" si="13"/>
        <v>37</v>
      </c>
      <c r="C43" s="16">
        <f t="shared" si="14"/>
        <v>500</v>
      </c>
      <c r="D43" s="1">
        <v>445</v>
      </c>
      <c r="E43" s="28">
        <v>7.55</v>
      </c>
      <c r="F43" s="39">
        <v>1883.11</v>
      </c>
      <c r="G43" s="28" t="e">
        <f>NA()</f>
        <v>#N/A</v>
      </c>
      <c r="H43" s="40">
        <v>7.46</v>
      </c>
      <c r="I43" s="40">
        <v>46.92</v>
      </c>
      <c r="J43" s="28">
        <v>1297</v>
      </c>
      <c r="K43" s="41">
        <v>2</v>
      </c>
      <c r="L43" s="41">
        <v>1260</v>
      </c>
      <c r="M43" s="41">
        <v>0.007</v>
      </c>
      <c r="N43" s="41">
        <v>0.078</v>
      </c>
      <c r="O43" s="41">
        <v>0.078</v>
      </c>
      <c r="P43" s="41">
        <v>0.0115</v>
      </c>
      <c r="Q43" s="41" t="s">
        <v>118</v>
      </c>
      <c r="R43" s="41" t="s">
        <v>119</v>
      </c>
      <c r="S43" s="41" t="s">
        <v>120</v>
      </c>
      <c r="T43" s="41">
        <v>0.00694</v>
      </c>
      <c r="U43" s="41">
        <v>454</v>
      </c>
      <c r="V43" s="41" t="s">
        <v>100</v>
      </c>
      <c r="W43" s="41">
        <v>0.0109</v>
      </c>
      <c r="X43" s="41">
        <v>0.003</v>
      </c>
      <c r="Y43" s="41">
        <v>0.014</v>
      </c>
      <c r="Z43" s="41">
        <v>0.00033</v>
      </c>
      <c r="AA43" s="41">
        <v>0.009</v>
      </c>
      <c r="AB43" s="41">
        <v>31.7</v>
      </c>
      <c r="AC43" s="41">
        <v>0.604</v>
      </c>
      <c r="AD43" s="41" t="s">
        <v>98</v>
      </c>
      <c r="AE43" s="41">
        <v>0.0018</v>
      </c>
      <c r="AF43" s="41">
        <v>0.0009</v>
      </c>
      <c r="AG43" s="41" t="s">
        <v>101</v>
      </c>
      <c r="AH43" s="41">
        <v>4.6</v>
      </c>
      <c r="AI43" s="41" t="s">
        <v>114</v>
      </c>
      <c r="AJ43" s="41">
        <v>4.25</v>
      </c>
      <c r="AK43" s="41" t="s">
        <v>119</v>
      </c>
      <c r="AL43" s="41">
        <v>0.5</v>
      </c>
      <c r="AM43" s="41">
        <v>0.515</v>
      </c>
      <c r="AN43" s="41">
        <v>422</v>
      </c>
      <c r="AO43" s="41">
        <v>0.00027</v>
      </c>
      <c r="AP43" s="41">
        <v>0.0109</v>
      </c>
      <c r="AQ43" s="41" t="s">
        <v>121</v>
      </c>
      <c r="AR43" s="41">
        <v>0.00082</v>
      </c>
      <c r="AS43" s="41" t="s">
        <v>103</v>
      </c>
      <c r="AT43" s="41">
        <v>0.139</v>
      </c>
      <c r="AU43" s="41" t="s">
        <v>100</v>
      </c>
      <c r="AW43" s="17">
        <f>J43*2/96+I43*2/100</f>
        <v>27.959233333333334</v>
      </c>
      <c r="AX43" s="17">
        <f>AL43/23+AH43/39.1+AB43*2/24.3+U43*2/40.08+AC43*2/54.9</f>
        <v>25.425133948950425</v>
      </c>
      <c r="AY43" s="17">
        <f>AX43-AW43</f>
        <v>-2.534099384382909</v>
      </c>
      <c r="AZ43" s="42">
        <f>AY43/(AW43+AX43)</f>
        <v>-0.04746894106627129</v>
      </c>
    </row>
    <row r="44" spans="1:52" ht="12.75">
      <c r="A44" s="35">
        <f aca="true" t="shared" si="15" ref="A44:A49">A43+7</f>
        <v>40288</v>
      </c>
      <c r="B44" s="1">
        <f aca="true" t="shared" si="16" ref="B44:B49">B43+1</f>
        <v>38</v>
      </c>
      <c r="C44" s="16">
        <f aca="true" t="shared" si="17" ref="C44:C49">C43</f>
        <v>500</v>
      </c>
      <c r="D44" s="1">
        <v>460</v>
      </c>
      <c r="E44" s="31">
        <v>7.65</v>
      </c>
      <c r="F44" s="39">
        <v>1791.03</v>
      </c>
      <c r="G44" s="28" t="e">
        <f>NA()</f>
        <v>#N/A</v>
      </c>
      <c r="H44" s="40">
        <v>5.62</v>
      </c>
      <c r="I44" s="40">
        <v>50.61</v>
      </c>
      <c r="J44" s="28">
        <v>1149</v>
      </c>
      <c r="K44" s="41">
        <v>2</v>
      </c>
      <c r="L44" s="41">
        <v>1090</v>
      </c>
      <c r="M44" s="41">
        <v>0.007</v>
      </c>
      <c r="N44" s="41">
        <v>0.0836</v>
      </c>
      <c r="O44" s="41">
        <v>0.0732</v>
      </c>
      <c r="P44" s="41">
        <v>0.0129</v>
      </c>
      <c r="Q44" s="41" t="s">
        <v>118</v>
      </c>
      <c r="R44" s="41" t="s">
        <v>119</v>
      </c>
      <c r="S44" s="41" t="s">
        <v>120</v>
      </c>
      <c r="T44" s="41">
        <v>0.00575</v>
      </c>
      <c r="U44" s="41">
        <v>392</v>
      </c>
      <c r="V44" s="41" t="s">
        <v>100</v>
      </c>
      <c r="W44" s="41">
        <v>0.00898</v>
      </c>
      <c r="X44" s="41">
        <v>0.004</v>
      </c>
      <c r="Y44" s="41">
        <v>0.013</v>
      </c>
      <c r="Z44" s="41">
        <v>0.00037</v>
      </c>
      <c r="AA44" s="41">
        <v>0.01</v>
      </c>
      <c r="AB44" s="41">
        <v>27.8</v>
      </c>
      <c r="AC44" s="41">
        <v>0.496</v>
      </c>
      <c r="AD44" s="41" t="s">
        <v>98</v>
      </c>
      <c r="AE44" s="41">
        <v>0.0018</v>
      </c>
      <c r="AF44" s="41">
        <v>0.0006</v>
      </c>
      <c r="AG44" s="41" t="s">
        <v>101</v>
      </c>
      <c r="AH44" s="41">
        <v>4.2</v>
      </c>
      <c r="AI44" s="41" t="s">
        <v>114</v>
      </c>
      <c r="AJ44" s="41">
        <v>3.62</v>
      </c>
      <c r="AK44" s="41">
        <v>6E-05</v>
      </c>
      <c r="AL44" s="41">
        <v>0.5</v>
      </c>
      <c r="AM44" s="41">
        <v>0.476</v>
      </c>
      <c r="AN44" s="41">
        <v>342</v>
      </c>
      <c r="AO44" s="41">
        <v>0.00027</v>
      </c>
      <c r="AP44" s="41">
        <v>0.0122</v>
      </c>
      <c r="AQ44" s="41" t="s">
        <v>121</v>
      </c>
      <c r="AR44" s="41">
        <v>0.00079</v>
      </c>
      <c r="AS44" s="41" t="s">
        <v>103</v>
      </c>
      <c r="AT44" s="41">
        <v>0.111</v>
      </c>
      <c r="AU44" s="41" t="s">
        <v>100</v>
      </c>
      <c r="AV44" s="41"/>
      <c r="AW44" s="17">
        <f>J44*2/96+I44*2/100</f>
        <v>24.9497</v>
      </c>
      <c r="AX44" s="17">
        <f>AL44/23+AH44/39.1+AB44*2/24.3+U44*2/40.08+AC44*2/54.9</f>
        <v>21.996169314122294</v>
      </c>
      <c r="AY44" s="17">
        <f>AX44-AW44</f>
        <v>-2.9535306858777055</v>
      </c>
      <c r="AZ44" s="42">
        <f>AY44/(AW44+AX44)</f>
        <v>-0.06291353699545238</v>
      </c>
    </row>
    <row r="45" spans="1:52" ht="12.75">
      <c r="A45" s="35">
        <f t="shared" si="15"/>
        <v>40295</v>
      </c>
      <c r="B45" s="1">
        <f t="shared" si="16"/>
        <v>39</v>
      </c>
      <c r="C45" s="16">
        <f t="shared" si="17"/>
        <v>500</v>
      </c>
      <c r="D45" s="1">
        <v>410</v>
      </c>
      <c r="E45" s="31">
        <v>7.66</v>
      </c>
      <c r="F45" s="39">
        <v>1774.11</v>
      </c>
      <c r="G45" s="39" t="e">
        <f>NA()</f>
        <v>#N/A</v>
      </c>
      <c r="H45" s="40">
        <v>3.53</v>
      </c>
      <c r="I45" s="40">
        <v>47.98</v>
      </c>
      <c r="J45" s="28">
        <v>1169</v>
      </c>
      <c r="K45" s="41">
        <v>1.6</v>
      </c>
      <c r="L45" s="41">
        <v>1120</v>
      </c>
      <c r="M45" s="41">
        <v>0.006</v>
      </c>
      <c r="N45" s="41">
        <v>0.0817</v>
      </c>
      <c r="O45" s="41">
        <v>0.0754</v>
      </c>
      <c r="P45" s="41">
        <v>0.0111</v>
      </c>
      <c r="Q45" s="41" t="s">
        <v>118</v>
      </c>
      <c r="R45" s="41" t="s">
        <v>119</v>
      </c>
      <c r="S45" s="41" t="s">
        <v>120</v>
      </c>
      <c r="T45" s="41">
        <v>0.00568</v>
      </c>
      <c r="U45" s="41">
        <v>405</v>
      </c>
      <c r="V45" s="41" t="s">
        <v>100</v>
      </c>
      <c r="W45" s="41">
        <v>0.00905</v>
      </c>
      <c r="X45" s="41">
        <v>0.0031</v>
      </c>
      <c r="Y45" s="41" t="s">
        <v>102</v>
      </c>
      <c r="Z45" s="41">
        <v>0.00029</v>
      </c>
      <c r="AA45" s="41">
        <v>0.009</v>
      </c>
      <c r="AB45" s="41">
        <v>27.2</v>
      </c>
      <c r="AC45" s="41">
        <v>0.469</v>
      </c>
      <c r="AD45" s="41" t="s">
        <v>98</v>
      </c>
      <c r="AE45" s="41">
        <v>0.0016</v>
      </c>
      <c r="AF45" s="41">
        <v>0.001</v>
      </c>
      <c r="AG45" s="41" t="s">
        <v>101</v>
      </c>
      <c r="AH45" s="41">
        <v>4.2</v>
      </c>
      <c r="AI45" s="41">
        <v>0.0003</v>
      </c>
      <c r="AJ45" s="41">
        <v>3.77</v>
      </c>
      <c r="AK45" s="41" t="s">
        <v>119</v>
      </c>
      <c r="AL45" s="41">
        <v>0.5</v>
      </c>
      <c r="AM45" s="41">
        <v>0.446</v>
      </c>
      <c r="AN45" s="41">
        <v>383</v>
      </c>
      <c r="AO45" s="41">
        <v>0.00021</v>
      </c>
      <c r="AP45" s="41">
        <v>0.0103</v>
      </c>
      <c r="AQ45" s="41" t="s">
        <v>121</v>
      </c>
      <c r="AR45" s="41">
        <v>0.00079</v>
      </c>
      <c r="AS45" s="41" t="s">
        <v>103</v>
      </c>
      <c r="AT45" s="41">
        <v>0.114</v>
      </c>
      <c r="AU45" s="41" t="s">
        <v>100</v>
      </c>
      <c r="AW45" s="17">
        <f>J45*2/96+I45*2/100</f>
        <v>25.313766666666666</v>
      </c>
      <c r="AX45" s="17">
        <f>AL45/23+AH45/39.1+AB45*2/24.3+U45*2/40.08+AC45*2/54.9</f>
        <v>22.594505586325916</v>
      </c>
      <c r="AY45" s="17">
        <f>AX45-AW45</f>
        <v>-2.7192610803407504</v>
      </c>
      <c r="AZ45" s="42">
        <f>AY45/(AW45+AX45)</f>
        <v>-0.0567597400712127</v>
      </c>
    </row>
    <row r="46" spans="1:10" ht="12.75">
      <c r="A46" s="35">
        <f t="shared" si="15"/>
        <v>40302</v>
      </c>
      <c r="B46" s="1">
        <f t="shared" si="16"/>
        <v>40</v>
      </c>
      <c r="C46" s="16">
        <f t="shared" si="17"/>
        <v>500</v>
      </c>
      <c r="D46" s="1">
        <v>475</v>
      </c>
      <c r="E46" s="31">
        <v>7.6</v>
      </c>
      <c r="F46" s="39">
        <v>1661.16</v>
      </c>
      <c r="G46" s="39"/>
      <c r="H46" s="40"/>
      <c r="I46" s="40"/>
      <c r="J46" s="28">
        <v>1073</v>
      </c>
    </row>
    <row r="47" spans="1:52" ht="12.75">
      <c r="A47" s="35">
        <f t="shared" si="15"/>
        <v>40309</v>
      </c>
      <c r="B47" s="1">
        <f t="shared" si="16"/>
        <v>41</v>
      </c>
      <c r="C47" s="16">
        <f t="shared" si="17"/>
        <v>500</v>
      </c>
      <c r="D47" s="1">
        <v>455</v>
      </c>
      <c r="E47" s="28">
        <v>7.64</v>
      </c>
      <c r="F47" s="39">
        <v>1546.38</v>
      </c>
      <c r="G47" s="39" t="e">
        <f>NA()</f>
        <v>#N/A</v>
      </c>
      <c r="H47" s="40">
        <v>5.55</v>
      </c>
      <c r="I47" s="40">
        <v>49.06</v>
      </c>
      <c r="J47" s="28">
        <v>949</v>
      </c>
      <c r="K47" s="41">
        <v>1.3</v>
      </c>
      <c r="L47" s="41">
        <v>950</v>
      </c>
      <c r="M47" s="41">
        <v>0.009</v>
      </c>
      <c r="N47" s="41">
        <v>0.0922</v>
      </c>
      <c r="O47" s="41">
        <v>0.0748</v>
      </c>
      <c r="P47" s="41">
        <v>0.0103</v>
      </c>
      <c r="Q47" s="41" t="s">
        <v>118</v>
      </c>
      <c r="R47" s="41" t="s">
        <v>119</v>
      </c>
      <c r="S47" s="41" t="s">
        <v>120</v>
      </c>
      <c r="T47" s="41">
        <v>0.00476</v>
      </c>
      <c r="U47" s="41">
        <v>346</v>
      </c>
      <c r="V47" s="41" t="s">
        <v>100</v>
      </c>
      <c r="W47" s="41">
        <v>0.0061</v>
      </c>
      <c r="X47" s="41">
        <v>0.0031</v>
      </c>
      <c r="Y47" s="41">
        <v>0.012</v>
      </c>
      <c r="Z47" s="41">
        <v>0.00027</v>
      </c>
      <c r="AA47" s="41">
        <v>0.007</v>
      </c>
      <c r="AB47" s="41">
        <v>20.8</v>
      </c>
      <c r="AC47" s="41">
        <v>0.319</v>
      </c>
      <c r="AD47" s="41" t="s">
        <v>98</v>
      </c>
      <c r="AE47" s="41">
        <v>0.0016</v>
      </c>
      <c r="AF47" s="41">
        <v>0.0005</v>
      </c>
      <c r="AG47" s="41" t="s">
        <v>101</v>
      </c>
      <c r="AH47" s="41">
        <v>3.8</v>
      </c>
      <c r="AI47" s="41">
        <v>0.0007</v>
      </c>
      <c r="AJ47" s="41">
        <v>3.95</v>
      </c>
      <c r="AK47" s="41" t="s">
        <v>119</v>
      </c>
      <c r="AL47" s="41">
        <v>0.4</v>
      </c>
      <c r="AM47" s="41">
        <v>0.389</v>
      </c>
      <c r="AN47" s="41">
        <v>339</v>
      </c>
      <c r="AO47" s="41">
        <v>0.00025</v>
      </c>
      <c r="AP47" s="41">
        <v>0.00942</v>
      </c>
      <c r="AQ47" s="41" t="s">
        <v>121</v>
      </c>
      <c r="AR47" s="41">
        <v>0.00071</v>
      </c>
      <c r="AS47" s="41" t="s">
        <v>103</v>
      </c>
      <c r="AT47" s="41">
        <v>0.0844</v>
      </c>
      <c r="AU47" s="41" t="s">
        <v>100</v>
      </c>
      <c r="AW47" s="17">
        <f>J47*2/96+I47*2/100</f>
        <v>20.752033333333333</v>
      </c>
      <c r="AX47" s="17">
        <f>AL47/23+AH47/39.1+AB47*2/24.3+U47*2/40.08+AC47*2/54.9</f>
        <v>19.103602352695987</v>
      </c>
      <c r="AY47" s="17">
        <f>AX47-AW47</f>
        <v>-1.6484309806373467</v>
      </c>
      <c r="AZ47" s="42">
        <f>AY47/(AW47+AX47)</f>
        <v>-0.04136004738760634</v>
      </c>
    </row>
    <row r="48" spans="1:10" ht="12.75">
      <c r="A48" s="35">
        <f t="shared" si="15"/>
        <v>40316</v>
      </c>
      <c r="B48" s="1">
        <f t="shared" si="16"/>
        <v>42</v>
      </c>
      <c r="C48" s="16">
        <f t="shared" si="17"/>
        <v>500</v>
      </c>
      <c r="D48" s="1">
        <v>445</v>
      </c>
      <c r="E48" s="28">
        <v>7.53</v>
      </c>
      <c r="F48" s="39">
        <v>1377.52</v>
      </c>
      <c r="G48" s="39"/>
      <c r="H48" s="40"/>
      <c r="I48" s="40"/>
      <c r="J48" s="28">
        <v>797</v>
      </c>
    </row>
    <row r="49" spans="1:52" ht="12.75">
      <c r="A49" s="35">
        <f t="shared" si="15"/>
        <v>40323</v>
      </c>
      <c r="B49" s="1">
        <f t="shared" si="16"/>
        <v>43</v>
      </c>
      <c r="C49" s="16">
        <f t="shared" si="17"/>
        <v>500</v>
      </c>
      <c r="D49" s="1">
        <v>420</v>
      </c>
      <c r="E49" s="28">
        <v>7.54</v>
      </c>
      <c r="F49" s="39">
        <v>1289.47</v>
      </c>
      <c r="G49" s="39" t="e">
        <f>NA()</f>
        <v>#N/A</v>
      </c>
      <c r="H49" s="40">
        <v>7.72</v>
      </c>
      <c r="I49" s="40">
        <v>44.87</v>
      </c>
      <c r="J49" s="28">
        <v>602</v>
      </c>
      <c r="K49" s="41" t="s">
        <v>134</v>
      </c>
      <c r="L49" s="41">
        <v>813</v>
      </c>
      <c r="M49" s="41">
        <v>0.008</v>
      </c>
      <c r="N49" s="41">
        <v>0.0831</v>
      </c>
      <c r="O49" s="41">
        <v>0.0714</v>
      </c>
      <c r="P49" s="41">
        <v>0.0106</v>
      </c>
      <c r="Q49" s="41" t="s">
        <v>118</v>
      </c>
      <c r="R49" s="41" t="s">
        <v>119</v>
      </c>
      <c r="S49" s="41" t="s">
        <v>120</v>
      </c>
      <c r="T49" s="41">
        <v>0.00356</v>
      </c>
      <c r="U49" s="41">
        <v>297</v>
      </c>
      <c r="V49" s="41" t="s">
        <v>100</v>
      </c>
      <c r="W49" s="41">
        <v>0.00533</v>
      </c>
      <c r="X49" s="41">
        <v>0.0029</v>
      </c>
      <c r="Y49" s="41">
        <v>0.008</v>
      </c>
      <c r="Z49" s="41">
        <v>0.00023</v>
      </c>
      <c r="AA49" s="41">
        <v>0.006</v>
      </c>
      <c r="AB49" s="41">
        <v>17.4</v>
      </c>
      <c r="AC49" s="41">
        <v>0.21</v>
      </c>
      <c r="AD49" s="41" t="s">
        <v>98</v>
      </c>
      <c r="AE49" s="41">
        <v>0.0023</v>
      </c>
      <c r="AF49" s="41">
        <v>0.0007</v>
      </c>
      <c r="AG49" s="41" t="s">
        <v>101</v>
      </c>
      <c r="AH49" s="41">
        <v>3.2</v>
      </c>
      <c r="AI49" s="41" t="s">
        <v>114</v>
      </c>
      <c r="AJ49" s="41">
        <v>2.86</v>
      </c>
      <c r="AK49" s="41">
        <v>5E-05</v>
      </c>
      <c r="AL49" s="41">
        <v>0.3</v>
      </c>
      <c r="AM49" s="41">
        <v>0.308</v>
      </c>
      <c r="AN49" s="41">
        <v>259</v>
      </c>
      <c r="AO49" s="41">
        <v>0.0002</v>
      </c>
      <c r="AP49" s="41">
        <v>0.00749</v>
      </c>
      <c r="AQ49" s="41" t="s">
        <v>121</v>
      </c>
      <c r="AR49" s="41">
        <v>0.00056</v>
      </c>
      <c r="AS49" s="41" t="s">
        <v>103</v>
      </c>
      <c r="AT49" s="41">
        <v>0.0609</v>
      </c>
      <c r="AU49" s="41" t="s">
        <v>100</v>
      </c>
      <c r="AW49" s="17">
        <f>J49*2/96+I49*2/100</f>
        <v>13.439066666666665</v>
      </c>
      <c r="AX49" s="17">
        <f>AL49/23+AH49/39.1+AB49*2/24.3+U49*2/40.08+AC49*2/54.9</f>
        <v>16.354993230579204</v>
      </c>
      <c r="AY49" s="17">
        <f>AX49-AW49</f>
        <v>2.9159265639125387</v>
      </c>
      <c r="AZ49" s="42">
        <f>AY49/(AW49+AX49)</f>
        <v>0.09786939322700643</v>
      </c>
    </row>
    <row r="50" spans="1:10" ht="12.75">
      <c r="A50" s="35">
        <f>A49+7</f>
        <v>40330</v>
      </c>
      <c r="B50" s="1">
        <f>B49+1</f>
        <v>44</v>
      </c>
      <c r="C50" s="16">
        <f>C49</f>
        <v>500</v>
      </c>
      <c r="D50" s="1">
        <v>425</v>
      </c>
      <c r="E50" s="31">
        <v>7.59</v>
      </c>
      <c r="F50" s="39">
        <v>1213.84</v>
      </c>
      <c r="G50" s="40"/>
      <c r="H50" s="40"/>
      <c r="I50" s="40"/>
      <c r="J50" s="28">
        <v>623</v>
      </c>
    </row>
    <row r="51" spans="1:52" ht="12.75">
      <c r="A51" s="35">
        <f>A50+7</f>
        <v>40337</v>
      </c>
      <c r="B51" s="1">
        <f>B50+1</f>
        <v>45</v>
      </c>
      <c r="C51" s="16">
        <f>C50</f>
        <v>500</v>
      </c>
      <c r="D51" s="1">
        <v>460</v>
      </c>
      <c r="E51" s="31">
        <v>7.7</v>
      </c>
      <c r="F51" s="39">
        <v>1593.51</v>
      </c>
      <c r="G51" s="28" t="e">
        <f>NA()</f>
        <v>#N/A</v>
      </c>
      <c r="H51" s="40">
        <v>5.93</v>
      </c>
      <c r="I51" s="40">
        <v>54.32</v>
      </c>
      <c r="J51" s="28">
        <v>1058</v>
      </c>
      <c r="K51" s="41">
        <v>0.8</v>
      </c>
      <c r="L51" s="41">
        <v>1310</v>
      </c>
      <c r="M51" s="41">
        <v>0.007</v>
      </c>
      <c r="N51" s="41">
        <v>0.0914</v>
      </c>
      <c r="O51" s="41">
        <v>0.0785</v>
      </c>
      <c r="P51" s="41">
        <v>0.0139</v>
      </c>
      <c r="Q51" s="41" t="s">
        <v>118</v>
      </c>
      <c r="R51" s="41" t="s">
        <v>119</v>
      </c>
      <c r="S51" s="41" t="s">
        <v>120</v>
      </c>
      <c r="T51" s="41">
        <v>0.00602</v>
      </c>
      <c r="U51" s="41">
        <v>481</v>
      </c>
      <c r="V51" s="41" t="s">
        <v>100</v>
      </c>
      <c r="W51" s="41">
        <v>0.00843</v>
      </c>
      <c r="X51" s="41">
        <v>0.0036</v>
      </c>
      <c r="Y51" s="41">
        <v>0.007</v>
      </c>
      <c r="Z51" s="41">
        <v>0.0003</v>
      </c>
      <c r="AA51" s="41">
        <v>0.008</v>
      </c>
      <c r="AB51" s="41">
        <v>27</v>
      </c>
      <c r="AC51" s="41">
        <v>0.431</v>
      </c>
      <c r="AD51" s="41" t="s">
        <v>98</v>
      </c>
      <c r="AE51" s="41">
        <v>0.002</v>
      </c>
      <c r="AF51" s="41">
        <v>0.0007</v>
      </c>
      <c r="AG51" s="41" t="s">
        <v>101</v>
      </c>
      <c r="AH51" s="41">
        <v>4.1</v>
      </c>
      <c r="AI51" s="41" t="s">
        <v>114</v>
      </c>
      <c r="AJ51" s="41">
        <v>5.12</v>
      </c>
      <c r="AK51" s="41">
        <v>3E-05</v>
      </c>
      <c r="AL51" s="41">
        <v>0.4</v>
      </c>
      <c r="AM51" s="41">
        <v>0.444</v>
      </c>
      <c r="AN51" s="41">
        <v>391</v>
      </c>
      <c r="AO51" s="41">
        <v>0.00027</v>
      </c>
      <c r="AP51" s="41">
        <v>0.0123</v>
      </c>
      <c r="AQ51" s="41" t="s">
        <v>121</v>
      </c>
      <c r="AR51" s="41">
        <v>0.00099</v>
      </c>
      <c r="AS51" s="41" t="s">
        <v>103</v>
      </c>
      <c r="AT51" s="41">
        <v>0.122</v>
      </c>
      <c r="AU51" s="41" t="s">
        <v>100</v>
      </c>
      <c r="AW51" s="17">
        <f>J51*2/96+I51*2/100</f>
        <v>23.12806666666667</v>
      </c>
      <c r="AX51" s="17">
        <f>AL51/23+AH51/39.1+AB51*2/24.3+U51*2/40.08+AC51*2/54.9</f>
        <v>26.362170144637982</v>
      </c>
      <c r="AY51" s="17">
        <f>AX51-AW51</f>
        <v>3.2341034779713134</v>
      </c>
      <c r="AZ51" s="42">
        <f>AY51/(AW51+AX51)</f>
        <v>0.06534831284607176</v>
      </c>
    </row>
    <row r="52" spans="1:10" ht="12.75">
      <c r="A52" s="35">
        <f aca="true" t="shared" si="18" ref="A52:A58">A51+7</f>
        <v>40344</v>
      </c>
      <c r="B52" s="1">
        <f aca="true" t="shared" si="19" ref="B52:B58">B51+1</f>
        <v>46</v>
      </c>
      <c r="C52" s="16">
        <f aca="true" t="shared" si="20" ref="C52:C58">C51</f>
        <v>500</v>
      </c>
      <c r="D52" s="1">
        <v>405</v>
      </c>
      <c r="E52" s="31">
        <v>7.78</v>
      </c>
      <c r="F52" s="39">
        <v>1606.93</v>
      </c>
      <c r="G52" s="28"/>
      <c r="H52" s="40"/>
      <c r="I52" s="40"/>
      <c r="J52" s="28">
        <v>771</v>
      </c>
    </row>
    <row r="53" spans="1:52" ht="12.75">
      <c r="A53" s="35">
        <f t="shared" si="18"/>
        <v>40351</v>
      </c>
      <c r="B53" s="1">
        <f t="shared" si="19"/>
        <v>47</v>
      </c>
      <c r="C53" s="16">
        <f t="shared" si="20"/>
        <v>500</v>
      </c>
      <c r="D53" s="1">
        <v>445</v>
      </c>
      <c r="E53" s="31">
        <v>7.8</v>
      </c>
      <c r="F53" s="39">
        <v>1783.49</v>
      </c>
      <c r="G53" s="28" t="e">
        <f>NA()</f>
        <v>#N/A</v>
      </c>
      <c r="H53" s="40">
        <v>5.87</v>
      </c>
      <c r="I53" s="40">
        <v>68.47</v>
      </c>
      <c r="J53" s="28">
        <v>1001</v>
      </c>
      <c r="K53" s="41" t="s">
        <v>134</v>
      </c>
      <c r="L53" s="41">
        <v>1170</v>
      </c>
      <c r="M53" s="41">
        <v>0.006</v>
      </c>
      <c r="N53" s="41">
        <v>0.1</v>
      </c>
      <c r="O53" s="41">
        <v>0.074</v>
      </c>
      <c r="P53" s="41">
        <v>0.0136</v>
      </c>
      <c r="Q53" s="41" t="s">
        <v>118</v>
      </c>
      <c r="R53" s="41" t="s">
        <v>119</v>
      </c>
      <c r="S53" s="41" t="s">
        <v>120</v>
      </c>
      <c r="T53" s="41">
        <v>0.00778</v>
      </c>
      <c r="U53" s="41">
        <v>430</v>
      </c>
      <c r="V53" s="41" t="s">
        <v>100</v>
      </c>
      <c r="W53" s="41">
        <v>0.00667</v>
      </c>
      <c r="X53" s="41">
        <v>0.0045</v>
      </c>
      <c r="Y53" s="41">
        <v>0.009</v>
      </c>
      <c r="Z53" s="41">
        <v>0.00035</v>
      </c>
      <c r="AA53" s="41">
        <v>0.008</v>
      </c>
      <c r="AB53" s="41">
        <v>22.6</v>
      </c>
      <c r="AC53" s="41">
        <v>0.392</v>
      </c>
      <c r="AD53" s="41" t="s">
        <v>98</v>
      </c>
      <c r="AE53" s="41">
        <v>0.0016</v>
      </c>
      <c r="AF53" s="41">
        <v>0.0008</v>
      </c>
      <c r="AG53" s="41" t="s">
        <v>101</v>
      </c>
      <c r="AH53" s="41">
        <v>3.6</v>
      </c>
      <c r="AI53" s="41" t="s">
        <v>114</v>
      </c>
      <c r="AJ53" s="41">
        <v>4.52</v>
      </c>
      <c r="AK53" s="41" t="s">
        <v>119</v>
      </c>
      <c r="AL53" s="41">
        <v>0.3</v>
      </c>
      <c r="AM53" s="41">
        <v>0.457</v>
      </c>
      <c r="AN53" s="41">
        <v>413</v>
      </c>
      <c r="AO53" s="41">
        <v>0.00028</v>
      </c>
      <c r="AP53" s="41">
        <v>0.00876</v>
      </c>
      <c r="AQ53" s="41" t="s">
        <v>121</v>
      </c>
      <c r="AR53" s="41">
        <v>0.00112</v>
      </c>
      <c r="AS53" s="41" t="s">
        <v>103</v>
      </c>
      <c r="AT53" s="41">
        <v>0.186</v>
      </c>
      <c r="AU53" s="41" t="s">
        <v>100</v>
      </c>
      <c r="AW53" s="17">
        <f>J53*2/96+I53*2/100</f>
        <v>22.223566666666667</v>
      </c>
      <c r="AX53" s="17">
        <f>AL53/23+AH53/39.1+AB53*2/24.3+U53*2/40.08+AC53*2/54.9</f>
        <v>23.43656373240234</v>
      </c>
      <c r="AY53" s="17">
        <f>AX53-AW53</f>
        <v>1.2129970657356743</v>
      </c>
      <c r="AZ53" s="42">
        <f>AY53/(AW53+AX53)</f>
        <v>0.02656578190062302</v>
      </c>
    </row>
    <row r="54" spans="1:10" ht="12.75">
      <c r="A54" s="35">
        <f t="shared" si="18"/>
        <v>40358</v>
      </c>
      <c r="B54" s="1">
        <f t="shared" si="19"/>
        <v>48</v>
      </c>
      <c r="C54" s="16">
        <f t="shared" si="20"/>
        <v>500</v>
      </c>
      <c r="D54" s="1">
        <v>475</v>
      </c>
      <c r="E54" s="48">
        <v>7.51</v>
      </c>
      <c r="F54" s="39">
        <v>1717.2</v>
      </c>
      <c r="G54" s="28"/>
      <c r="H54" s="40"/>
      <c r="I54" s="40"/>
      <c r="J54" s="28">
        <v>823</v>
      </c>
    </row>
    <row r="55" spans="1:52" ht="12.75">
      <c r="A55" s="35">
        <f t="shared" si="18"/>
        <v>40365</v>
      </c>
      <c r="B55" s="1">
        <f t="shared" si="19"/>
        <v>49</v>
      </c>
      <c r="C55" s="16">
        <f t="shared" si="20"/>
        <v>500</v>
      </c>
      <c r="D55" s="1">
        <v>435</v>
      </c>
      <c r="E55" s="31">
        <v>7.84</v>
      </c>
      <c r="F55" s="39">
        <v>1494.29</v>
      </c>
      <c r="G55" s="28" t="e">
        <f>NA()</f>
        <v>#N/A</v>
      </c>
      <c r="H55" s="40">
        <v>4.92</v>
      </c>
      <c r="I55" s="40">
        <v>72.18</v>
      </c>
      <c r="J55" s="28">
        <v>848</v>
      </c>
      <c r="K55" s="41" t="s">
        <v>134</v>
      </c>
      <c r="L55" s="41">
        <v>1090</v>
      </c>
      <c r="M55" s="41">
        <v>0.017</v>
      </c>
      <c r="N55" s="41">
        <v>0.102</v>
      </c>
      <c r="O55" s="41">
        <v>0.0682</v>
      </c>
      <c r="P55" s="41">
        <v>0.0129</v>
      </c>
      <c r="Q55" s="41" t="s">
        <v>118</v>
      </c>
      <c r="R55" s="41" t="s">
        <v>119</v>
      </c>
      <c r="S55" s="41" t="s">
        <v>120</v>
      </c>
      <c r="T55" s="41">
        <v>0.0087</v>
      </c>
      <c r="U55" s="41">
        <v>404</v>
      </c>
      <c r="V55" s="41" t="s">
        <v>100</v>
      </c>
      <c r="W55" s="41">
        <v>0.00502</v>
      </c>
      <c r="X55" s="41">
        <v>0.0047</v>
      </c>
      <c r="Y55" s="41">
        <v>0.025</v>
      </c>
      <c r="Z55" s="41">
        <v>0.00046</v>
      </c>
      <c r="AA55" s="41">
        <v>0.008</v>
      </c>
      <c r="AB55" s="41">
        <v>20.3</v>
      </c>
      <c r="AC55" s="41">
        <v>0.393</v>
      </c>
      <c r="AD55" s="41" t="s">
        <v>98</v>
      </c>
      <c r="AE55" s="41">
        <v>0.0024</v>
      </c>
      <c r="AF55" s="41">
        <v>0.0007</v>
      </c>
      <c r="AG55" s="41" t="s">
        <v>101</v>
      </c>
      <c r="AH55" s="41">
        <v>3.6</v>
      </c>
      <c r="AI55" s="41" t="s">
        <v>114</v>
      </c>
      <c r="AJ55" s="41">
        <v>4.09</v>
      </c>
      <c r="AK55" s="41">
        <v>6E-05</v>
      </c>
      <c r="AL55" s="41">
        <v>0.4</v>
      </c>
      <c r="AM55" s="41">
        <v>0.413</v>
      </c>
      <c r="AN55" s="41">
        <v>356</v>
      </c>
      <c r="AO55" s="41">
        <v>0.00027</v>
      </c>
      <c r="AP55" s="41">
        <v>0.00777</v>
      </c>
      <c r="AQ55" s="41" t="s">
        <v>121</v>
      </c>
      <c r="AR55" s="41">
        <v>0.00107</v>
      </c>
      <c r="AS55" s="41" t="s">
        <v>103</v>
      </c>
      <c r="AT55" s="41">
        <v>0.268</v>
      </c>
      <c r="AU55" s="41" t="s">
        <v>100</v>
      </c>
      <c r="AW55" s="17">
        <f>J55*2/96+I55*2/100</f>
        <v>19.110266666666668</v>
      </c>
      <c r="AX55" s="17">
        <f>AL55/23+AH55/39.1+AB55*2/24.3+U55*2/40.08+AC55*2/54.9</f>
        <v>21.954242387218407</v>
      </c>
      <c r="AY55" s="17">
        <f>AX55-AW55</f>
        <v>2.8439757205517395</v>
      </c>
      <c r="AZ55" s="42">
        <f>AY55/(AW55+AX55)</f>
        <v>0.06925629420821418</v>
      </c>
    </row>
    <row r="56" spans="1:10" ht="12.75">
      <c r="A56" s="35">
        <f t="shared" si="18"/>
        <v>40372</v>
      </c>
      <c r="B56" s="1">
        <f t="shared" si="19"/>
        <v>50</v>
      </c>
      <c r="C56" s="16">
        <f t="shared" si="20"/>
        <v>500</v>
      </c>
      <c r="D56" s="1">
        <v>475</v>
      </c>
      <c r="E56" s="31">
        <v>7.71</v>
      </c>
      <c r="F56" s="39">
        <v>1351.02</v>
      </c>
      <c r="G56" s="28"/>
      <c r="H56" s="40"/>
      <c r="I56" s="40"/>
      <c r="J56" s="28">
        <v>511</v>
      </c>
    </row>
    <row r="57" spans="1:52" ht="12.75">
      <c r="A57" s="35">
        <f t="shared" si="18"/>
        <v>40379</v>
      </c>
      <c r="B57" s="1">
        <f t="shared" si="19"/>
        <v>51</v>
      </c>
      <c r="C57" s="16">
        <f t="shared" si="20"/>
        <v>500</v>
      </c>
      <c r="D57" s="1">
        <v>440</v>
      </c>
      <c r="E57" s="31">
        <v>7.7</v>
      </c>
      <c r="F57" s="39">
        <v>1526.31</v>
      </c>
      <c r="G57" s="28" t="e">
        <f>NA()</f>
        <v>#N/A</v>
      </c>
      <c r="H57" s="40">
        <v>8.42</v>
      </c>
      <c r="I57" s="40">
        <v>80.8</v>
      </c>
      <c r="J57" s="28">
        <v>840</v>
      </c>
      <c r="K57" s="41">
        <v>2.9</v>
      </c>
      <c r="L57" s="41">
        <v>1050</v>
      </c>
      <c r="M57" s="41">
        <v>0.006</v>
      </c>
      <c r="N57" s="41">
        <v>0.0989</v>
      </c>
      <c r="O57" s="41">
        <v>0.0641</v>
      </c>
      <c r="P57" s="41">
        <v>0.0129</v>
      </c>
      <c r="Q57" s="41" t="s">
        <v>118</v>
      </c>
      <c r="R57" s="41" t="s">
        <v>119</v>
      </c>
      <c r="S57" s="41" t="s">
        <v>120</v>
      </c>
      <c r="T57" s="41">
        <v>0.00874</v>
      </c>
      <c r="U57" s="41">
        <v>392</v>
      </c>
      <c r="V57" s="41" t="s">
        <v>100</v>
      </c>
      <c r="W57" s="41">
        <v>0.00605</v>
      </c>
      <c r="X57" s="41">
        <v>0.0031</v>
      </c>
      <c r="Y57" s="41">
        <v>0.009</v>
      </c>
      <c r="Z57" s="41">
        <v>0.00036</v>
      </c>
      <c r="AA57" s="41">
        <v>0.007</v>
      </c>
      <c r="AB57" s="41">
        <v>17.2</v>
      </c>
      <c r="AC57" s="41">
        <v>0.305</v>
      </c>
      <c r="AD57" s="41" t="s">
        <v>98</v>
      </c>
      <c r="AE57" s="41">
        <v>0.0014</v>
      </c>
      <c r="AF57" s="41">
        <v>0.0037</v>
      </c>
      <c r="AG57" s="41" t="s">
        <v>101</v>
      </c>
      <c r="AH57" s="41">
        <v>2.9</v>
      </c>
      <c r="AI57" s="41" t="s">
        <v>114</v>
      </c>
      <c r="AJ57" s="41">
        <v>4.38</v>
      </c>
      <c r="AK57" s="41" t="s">
        <v>119</v>
      </c>
      <c r="AL57" s="41" t="s">
        <v>120</v>
      </c>
      <c r="AM57" s="41">
        <v>0.373</v>
      </c>
      <c r="AN57" s="41">
        <v>314</v>
      </c>
      <c r="AO57" s="41">
        <v>0.00025</v>
      </c>
      <c r="AP57" s="41">
        <v>0.00844</v>
      </c>
      <c r="AQ57" s="41" t="s">
        <v>121</v>
      </c>
      <c r="AR57" s="41">
        <v>0.00118</v>
      </c>
      <c r="AS57" s="41" t="s">
        <v>103</v>
      </c>
      <c r="AT57" s="41">
        <v>0.258</v>
      </c>
      <c r="AU57" s="41" t="s">
        <v>100</v>
      </c>
      <c r="AW57" s="17">
        <f>J57*2/96+I57*2/100</f>
        <v>19.116</v>
      </c>
      <c r="AX57" s="17">
        <f>AH57/39.1+AB57*2/24.3+U57*2/40.08+AC57*2/54.9</f>
        <v>21.061796012660356</v>
      </c>
      <c r="AY57" s="17">
        <f>AX57-AW57</f>
        <v>1.945796012660356</v>
      </c>
      <c r="AZ57" s="42">
        <f>AY57/(AW57+AX57)</f>
        <v>0.04842963541472558</v>
      </c>
    </row>
    <row r="58" spans="1:10" ht="12.75">
      <c r="A58" s="35">
        <f t="shared" si="18"/>
        <v>40386</v>
      </c>
      <c r="B58" s="1">
        <f t="shared" si="19"/>
        <v>52</v>
      </c>
      <c r="C58" s="16">
        <f t="shared" si="20"/>
        <v>500</v>
      </c>
      <c r="D58" s="1">
        <v>485</v>
      </c>
      <c r="E58" s="31">
        <v>7.78</v>
      </c>
      <c r="F58" s="39">
        <v>1643.79</v>
      </c>
      <c r="G58" s="40"/>
      <c r="H58" s="40"/>
      <c r="I58" s="40"/>
      <c r="J58" s="3">
        <v>1124</v>
      </c>
    </row>
    <row r="59" spans="1:52" ht="12.75">
      <c r="A59" s="35">
        <f aca="true" t="shared" si="21" ref="A59:A64">A58+7</f>
        <v>40393</v>
      </c>
      <c r="B59" s="1">
        <f aca="true" t="shared" si="22" ref="B59:B64">B58+1</f>
        <v>53</v>
      </c>
      <c r="C59" s="16">
        <f aca="true" t="shared" si="23" ref="C59:C64">C58</f>
        <v>500</v>
      </c>
      <c r="D59" s="1">
        <v>485</v>
      </c>
      <c r="E59" s="31">
        <v>7.85</v>
      </c>
      <c r="F59" s="39">
        <v>1289.87</v>
      </c>
      <c r="G59" s="40" t="e">
        <f>NA()</f>
        <v>#N/A</v>
      </c>
      <c r="H59" s="40">
        <v>7.76</v>
      </c>
      <c r="I59" s="40">
        <v>83.78</v>
      </c>
      <c r="J59" s="3">
        <v>754</v>
      </c>
      <c r="K59" s="41" t="s">
        <v>134</v>
      </c>
      <c r="L59" s="41">
        <v>867</v>
      </c>
      <c r="M59" s="41">
        <v>0.006</v>
      </c>
      <c r="N59" s="41">
        <v>0.112</v>
      </c>
      <c r="O59" s="41">
        <v>0.0699</v>
      </c>
      <c r="P59" s="41">
        <v>0.0128</v>
      </c>
      <c r="Q59" s="41" t="s">
        <v>118</v>
      </c>
      <c r="R59" s="41" t="s">
        <v>119</v>
      </c>
      <c r="S59" s="41" t="s">
        <v>120</v>
      </c>
      <c r="T59" s="41">
        <v>0.00876</v>
      </c>
      <c r="U59" s="41">
        <v>324</v>
      </c>
      <c r="V59" s="41" t="s">
        <v>100</v>
      </c>
      <c r="W59" s="41">
        <v>0.00456</v>
      </c>
      <c r="X59" s="41">
        <v>0.004</v>
      </c>
      <c r="Y59" s="41" t="s">
        <v>102</v>
      </c>
      <c r="Z59" s="41">
        <v>0.00051</v>
      </c>
      <c r="AA59" s="41">
        <v>0.007</v>
      </c>
      <c r="AB59" s="41">
        <v>14.2</v>
      </c>
      <c r="AC59" s="41">
        <v>0.36</v>
      </c>
      <c r="AD59" s="41" t="s">
        <v>98</v>
      </c>
      <c r="AE59" s="41">
        <v>0.0016</v>
      </c>
      <c r="AF59" s="41">
        <v>0.0026</v>
      </c>
      <c r="AG59" s="41" t="s">
        <v>101</v>
      </c>
      <c r="AH59" s="41">
        <v>2.9</v>
      </c>
      <c r="AI59" s="41" t="s">
        <v>114</v>
      </c>
      <c r="AJ59" s="41">
        <v>4.07</v>
      </c>
      <c r="AK59" s="41" t="s">
        <v>119</v>
      </c>
      <c r="AL59" s="41" t="s">
        <v>120</v>
      </c>
      <c r="AM59" s="41">
        <v>0.329</v>
      </c>
      <c r="AN59" s="41">
        <v>311</v>
      </c>
      <c r="AO59" s="41">
        <v>0.00024</v>
      </c>
      <c r="AP59" s="41">
        <v>0.00734</v>
      </c>
      <c r="AQ59" s="41" t="s">
        <v>121</v>
      </c>
      <c r="AR59" s="41">
        <v>0.00103</v>
      </c>
      <c r="AS59" s="41" t="s">
        <v>103</v>
      </c>
      <c r="AT59" s="41">
        <v>0.287</v>
      </c>
      <c r="AU59" s="41" t="s">
        <v>100</v>
      </c>
      <c r="AV59" s="41"/>
      <c r="AW59" s="17">
        <f>J59*2/96+I59*2/100</f>
        <v>17.383933333333335</v>
      </c>
      <c r="AX59" s="17">
        <f>AH59/39.1+AB59*2/24.3+U59*2/40.08+AC59*2/54.9</f>
        <v>17.4236725025464</v>
      </c>
      <c r="AY59" s="17">
        <f>AX59-AW59</f>
        <v>0.039739169213063974</v>
      </c>
      <c r="AZ59" s="42">
        <f>AY59/(AW59+AX59)</f>
        <v>0.0011416806257930207</v>
      </c>
    </row>
    <row r="60" spans="1:10" ht="12.75">
      <c r="A60" s="35">
        <f t="shared" si="21"/>
        <v>40400</v>
      </c>
      <c r="B60" s="1">
        <f t="shared" si="22"/>
        <v>54</v>
      </c>
      <c r="C60" s="16">
        <f t="shared" si="23"/>
        <v>500</v>
      </c>
      <c r="D60" s="1">
        <v>485</v>
      </c>
      <c r="E60" s="31">
        <v>7.83</v>
      </c>
      <c r="F60" s="39">
        <v>1222.68</v>
      </c>
      <c r="G60" s="40"/>
      <c r="H60" s="40"/>
      <c r="J60" s="3">
        <v>813</v>
      </c>
    </row>
    <row r="61" spans="1:52" ht="12.75">
      <c r="A61" s="35">
        <f t="shared" si="21"/>
        <v>40407</v>
      </c>
      <c r="B61" s="1">
        <f t="shared" si="22"/>
        <v>55</v>
      </c>
      <c r="C61" s="16">
        <f t="shared" si="23"/>
        <v>500</v>
      </c>
      <c r="D61" s="1">
        <v>440</v>
      </c>
      <c r="E61" s="31">
        <v>7.92</v>
      </c>
      <c r="F61" s="39">
        <v>960.3</v>
      </c>
      <c r="G61" s="40" t="e">
        <f>NA()</f>
        <v>#N/A</v>
      </c>
      <c r="H61" s="40">
        <v>5.4</v>
      </c>
      <c r="I61" s="40">
        <v>80.21</v>
      </c>
      <c r="J61" s="28">
        <v>429</v>
      </c>
      <c r="K61" s="41">
        <v>0.8</v>
      </c>
      <c r="L61" s="41">
        <v>602</v>
      </c>
      <c r="M61" s="41">
        <v>0.006</v>
      </c>
      <c r="N61" s="41">
        <v>0.12</v>
      </c>
      <c r="O61" s="41">
        <v>0.0682</v>
      </c>
      <c r="P61" s="41">
        <v>0.0131</v>
      </c>
      <c r="Q61" s="41" t="s">
        <v>96</v>
      </c>
      <c r="R61" s="41" t="s">
        <v>97</v>
      </c>
      <c r="S61" s="41" t="s">
        <v>98</v>
      </c>
      <c r="T61" s="41">
        <v>0.00616</v>
      </c>
      <c r="U61" s="41">
        <v>224</v>
      </c>
      <c r="V61" s="41" t="s">
        <v>99</v>
      </c>
      <c r="W61" s="41">
        <v>0.00305</v>
      </c>
      <c r="X61" s="41">
        <v>0.00503</v>
      </c>
      <c r="Y61" s="41">
        <v>0.003</v>
      </c>
      <c r="Z61" s="41">
        <v>0.00046</v>
      </c>
      <c r="AA61" s="41">
        <v>0.0057</v>
      </c>
      <c r="AB61" s="41">
        <v>10.3</v>
      </c>
      <c r="AC61" s="41">
        <v>0.23</v>
      </c>
      <c r="AD61" s="41" t="s">
        <v>101</v>
      </c>
      <c r="AE61" s="41">
        <v>0.00141</v>
      </c>
      <c r="AF61" s="41">
        <v>0.00057</v>
      </c>
      <c r="AG61" s="41">
        <v>0.004</v>
      </c>
      <c r="AH61" s="41">
        <v>2.39</v>
      </c>
      <c r="AI61" s="41">
        <v>0.0001</v>
      </c>
      <c r="AJ61" s="41">
        <v>3.82</v>
      </c>
      <c r="AK61" s="41" t="s">
        <v>97</v>
      </c>
      <c r="AL61" s="41">
        <v>0.26</v>
      </c>
      <c r="AM61" s="41">
        <v>0.223</v>
      </c>
      <c r="AN61" s="41">
        <v>198</v>
      </c>
      <c r="AO61" s="41">
        <v>0.000196</v>
      </c>
      <c r="AP61" s="41">
        <v>0.00529</v>
      </c>
      <c r="AQ61" s="41" t="s">
        <v>100</v>
      </c>
      <c r="AR61" s="41">
        <v>0.000709</v>
      </c>
      <c r="AS61" s="41" t="s">
        <v>114</v>
      </c>
      <c r="AT61" s="41">
        <v>0.187</v>
      </c>
      <c r="AU61" s="41" t="s">
        <v>99</v>
      </c>
      <c r="AW61" s="17">
        <f>J61*2/96+I61*2/100</f>
        <v>10.5417</v>
      </c>
      <c r="AX61" s="17">
        <f>AL61/23+AH61/39.1+AB61*2/24.3+U61*2/40.08+AC61*2/54.9</f>
        <v>12.10618987428638</v>
      </c>
      <c r="AY61" s="17">
        <f>AX61-AW61</f>
        <v>1.5644898742863802</v>
      </c>
      <c r="AZ61" s="42">
        <f>AY61/(AW61+AX61)</f>
        <v>0.0690788361728413</v>
      </c>
    </row>
    <row r="62" spans="1:50" ht="12.75">
      <c r="A62" s="35">
        <f t="shared" si="21"/>
        <v>40414</v>
      </c>
      <c r="B62" s="1">
        <f t="shared" si="22"/>
        <v>56</v>
      </c>
      <c r="C62" s="16">
        <f t="shared" si="23"/>
        <v>500</v>
      </c>
      <c r="D62" s="1">
        <v>475</v>
      </c>
      <c r="E62" s="28">
        <v>7.73</v>
      </c>
      <c r="F62" s="39">
        <v>666.12</v>
      </c>
      <c r="G62" s="28"/>
      <c r="H62" s="40"/>
      <c r="I62" s="40"/>
      <c r="J62" s="28">
        <v>239</v>
      </c>
      <c r="AX62" s="17"/>
    </row>
    <row r="63" spans="1:52" ht="12.75">
      <c r="A63" s="35">
        <f t="shared" si="21"/>
        <v>40421</v>
      </c>
      <c r="B63" s="1">
        <f t="shared" si="22"/>
        <v>57</v>
      </c>
      <c r="C63" s="16">
        <f t="shared" si="23"/>
        <v>500</v>
      </c>
      <c r="D63" s="1">
        <v>481</v>
      </c>
      <c r="E63" s="28">
        <v>7.77</v>
      </c>
      <c r="F63" s="39">
        <v>392.67</v>
      </c>
      <c r="G63" s="28" t="e">
        <f>NA()</f>
        <v>#N/A</v>
      </c>
      <c r="H63" s="40">
        <v>7.77</v>
      </c>
      <c r="I63" s="40">
        <v>43.29</v>
      </c>
      <c r="J63" s="28">
        <v>212</v>
      </c>
      <c r="K63" s="41" t="s">
        <v>134</v>
      </c>
      <c r="L63" s="41">
        <v>206</v>
      </c>
      <c r="M63" s="41">
        <v>0.0063</v>
      </c>
      <c r="N63" s="41">
        <v>0.0771</v>
      </c>
      <c r="O63" s="41">
        <v>0.0578</v>
      </c>
      <c r="P63" s="41">
        <v>0.00877</v>
      </c>
      <c r="Q63" s="41" t="s">
        <v>96</v>
      </c>
      <c r="R63" s="41" t="s">
        <v>97</v>
      </c>
      <c r="S63" s="41" t="s">
        <v>98</v>
      </c>
      <c r="T63" s="41">
        <v>0.00221</v>
      </c>
      <c r="U63" s="41">
        <v>75.4</v>
      </c>
      <c r="V63" s="41" t="s">
        <v>99</v>
      </c>
      <c r="W63" s="41">
        <v>0.000812</v>
      </c>
      <c r="X63" s="41">
        <v>0.00164</v>
      </c>
      <c r="Y63" s="41">
        <v>0.003</v>
      </c>
      <c r="Z63" s="41">
        <v>0.00015</v>
      </c>
      <c r="AA63" s="41">
        <v>0.0023</v>
      </c>
      <c r="AB63" s="41">
        <v>4.35</v>
      </c>
      <c r="AC63" s="41">
        <v>0.0806</v>
      </c>
      <c r="AD63" s="41" t="s">
        <v>101</v>
      </c>
      <c r="AE63" s="41">
        <v>0.00084</v>
      </c>
      <c r="AF63" s="41">
        <v>0.00027</v>
      </c>
      <c r="AG63" s="41">
        <v>0.004</v>
      </c>
      <c r="AH63" s="41">
        <v>1.11</v>
      </c>
      <c r="AI63" s="41">
        <v>7E-05</v>
      </c>
      <c r="AJ63" s="41">
        <v>1.68</v>
      </c>
      <c r="AK63" s="41" t="s">
        <v>97</v>
      </c>
      <c r="AL63" s="41">
        <v>0.14</v>
      </c>
      <c r="AM63" s="41">
        <v>0.0795</v>
      </c>
      <c r="AN63" s="41">
        <v>63</v>
      </c>
      <c r="AO63" s="41">
        <v>8.7E-05</v>
      </c>
      <c r="AP63" s="41">
        <v>0.00098</v>
      </c>
      <c r="AQ63" s="41" t="s">
        <v>100</v>
      </c>
      <c r="AR63" s="41">
        <v>0.000172</v>
      </c>
      <c r="AS63" s="41" t="s">
        <v>114</v>
      </c>
      <c r="AT63" s="41">
        <v>0.0763</v>
      </c>
      <c r="AU63" s="41" t="s">
        <v>99</v>
      </c>
      <c r="AW63" s="17">
        <f>J63*2/96+I63*2/100</f>
        <v>5.282466666666667</v>
      </c>
      <c r="AX63" s="17">
        <f>AL63/23+AH63/39.1+AB63*2/24.3+U63*2/40.08+AC63*2/54.9</f>
        <v>4.157911692306166</v>
      </c>
      <c r="AY63" s="17">
        <f>AX63-AW63</f>
        <v>-1.1245549743605014</v>
      </c>
      <c r="AZ63" s="42">
        <f>AY63/(AW63+AX63)</f>
        <v>-0.11912181181717588</v>
      </c>
    </row>
    <row r="64" spans="1:10" ht="12.75">
      <c r="A64" s="35">
        <f t="shared" si="21"/>
        <v>40428</v>
      </c>
      <c r="B64" s="1">
        <f t="shared" si="22"/>
        <v>58</v>
      </c>
      <c r="C64" s="16">
        <f t="shared" si="23"/>
        <v>500</v>
      </c>
      <c r="D64" s="1">
        <v>525</v>
      </c>
      <c r="E64" s="28">
        <v>7.61</v>
      </c>
      <c r="F64" s="39">
        <v>651.06</v>
      </c>
      <c r="G64" s="28"/>
      <c r="H64" s="40"/>
      <c r="I64" s="40"/>
      <c r="J64" s="28">
        <v>383</v>
      </c>
    </row>
    <row r="65" spans="1:52" ht="12.75">
      <c r="A65" s="35">
        <f>A64+7</f>
        <v>40435</v>
      </c>
      <c r="B65" s="1">
        <f>B64+1</f>
        <v>59</v>
      </c>
      <c r="C65" s="16">
        <f>C64</f>
        <v>500</v>
      </c>
      <c r="D65" s="1">
        <v>455</v>
      </c>
      <c r="E65" s="28">
        <v>7.57</v>
      </c>
      <c r="F65" s="39">
        <v>407.91</v>
      </c>
      <c r="G65" s="28" t="e">
        <f>NA()</f>
        <v>#N/A</v>
      </c>
      <c r="H65" s="40">
        <v>4.26</v>
      </c>
      <c r="I65" s="40">
        <v>50.37</v>
      </c>
      <c r="J65" s="28">
        <v>155</v>
      </c>
      <c r="K65" s="41" t="s">
        <v>134</v>
      </c>
      <c r="L65" s="41">
        <v>233</v>
      </c>
      <c r="M65" s="41">
        <v>0.0075</v>
      </c>
      <c r="N65" s="41">
        <v>0.092</v>
      </c>
      <c r="O65" s="41">
        <v>0.0654</v>
      </c>
      <c r="P65" s="41">
        <v>0.00943</v>
      </c>
      <c r="Q65" s="41" t="s">
        <v>96</v>
      </c>
      <c r="R65" s="41">
        <v>1.5E-05</v>
      </c>
      <c r="S65" s="41" t="s">
        <v>98</v>
      </c>
      <c r="T65" s="41">
        <v>0.0019</v>
      </c>
      <c r="U65" s="41">
        <v>85.5</v>
      </c>
      <c r="V65" s="41">
        <v>0.0001</v>
      </c>
      <c r="W65" s="41">
        <v>0.00111</v>
      </c>
      <c r="X65" s="41">
        <v>0.00279</v>
      </c>
      <c r="Y65" s="41">
        <v>0.005</v>
      </c>
      <c r="Z65" s="41">
        <v>0.000218</v>
      </c>
      <c r="AA65" s="41">
        <v>0.0028</v>
      </c>
      <c r="AB65" s="41">
        <v>4.66</v>
      </c>
      <c r="AC65" s="41">
        <v>0.0681</v>
      </c>
      <c r="AD65" s="41" t="s">
        <v>101</v>
      </c>
      <c r="AE65" s="41">
        <v>0.00114</v>
      </c>
      <c r="AF65" s="41">
        <v>0.00025</v>
      </c>
      <c r="AG65" s="41">
        <v>0.003</v>
      </c>
      <c r="AH65" s="41">
        <v>1.28</v>
      </c>
      <c r="AI65" s="41">
        <v>6E-05</v>
      </c>
      <c r="AJ65" s="41">
        <v>2.53</v>
      </c>
      <c r="AK65" s="41">
        <v>9E-06</v>
      </c>
      <c r="AL65" s="41">
        <v>0.18</v>
      </c>
      <c r="AM65" s="41">
        <v>0.0828</v>
      </c>
      <c r="AN65" s="41">
        <v>65</v>
      </c>
      <c r="AO65" s="41">
        <v>9.2E-05</v>
      </c>
      <c r="AP65" s="41">
        <v>0.00145</v>
      </c>
      <c r="AQ65" s="41" t="s">
        <v>100</v>
      </c>
      <c r="AR65" s="41">
        <v>0.000218</v>
      </c>
      <c r="AS65" s="41" t="s">
        <v>114</v>
      </c>
      <c r="AT65" s="41">
        <v>0.0546</v>
      </c>
      <c r="AU65" s="41" t="s">
        <v>99</v>
      </c>
      <c r="AW65" s="17">
        <f>J65*2/96+I65*2/100</f>
        <v>4.236566666666667</v>
      </c>
      <c r="AX65" s="17">
        <f>AL65/23+AH65/39.1+AB65*2/24.3+U65*2/40.08+AC65*2/54.9</f>
        <v>4.693049694681957</v>
      </c>
      <c r="AY65" s="17">
        <f>AX65-AW65</f>
        <v>0.45648302801529006</v>
      </c>
      <c r="AZ65" s="42">
        <f>AY65/(AW65+AX65)</f>
        <v>0.051120116424167215</v>
      </c>
    </row>
    <row r="66" spans="1:10" ht="12.75">
      <c r="A66" s="35">
        <f>A65+7</f>
        <v>40442</v>
      </c>
      <c r="B66" s="1">
        <f>B65+1</f>
        <v>60</v>
      </c>
      <c r="C66" s="16">
        <f>C65</f>
        <v>500</v>
      </c>
      <c r="D66" s="1">
        <v>490</v>
      </c>
      <c r="E66" s="28">
        <v>7.72</v>
      </c>
      <c r="F66" s="39">
        <v>418.18</v>
      </c>
      <c r="G66" s="28"/>
      <c r="H66" s="40"/>
      <c r="I66" s="40"/>
      <c r="J66" s="28">
        <v>246</v>
      </c>
    </row>
    <row r="67" spans="1:52" ht="12.75">
      <c r="A67" s="35">
        <f>A66+7</f>
        <v>40449</v>
      </c>
      <c r="B67" s="1">
        <f>B66+1</f>
        <v>61</v>
      </c>
      <c r="C67" s="16">
        <f>C66</f>
        <v>500</v>
      </c>
      <c r="D67" s="1">
        <v>455</v>
      </c>
      <c r="E67" s="28">
        <v>7.67</v>
      </c>
      <c r="F67" s="39">
        <v>309.6</v>
      </c>
      <c r="G67" s="28" t="e">
        <f>NA()</f>
        <v>#N/A</v>
      </c>
      <c r="H67" s="40">
        <v>3</v>
      </c>
      <c r="I67" s="40">
        <v>46.74</v>
      </c>
      <c r="J67" s="28">
        <v>119</v>
      </c>
      <c r="K67" s="41">
        <v>0.9</v>
      </c>
      <c r="L67" s="41">
        <v>149</v>
      </c>
      <c r="M67" s="41">
        <v>0.0055</v>
      </c>
      <c r="N67" s="41">
        <v>0.0873</v>
      </c>
      <c r="O67" s="41">
        <v>0.0654</v>
      </c>
      <c r="P67" s="41">
        <v>0.00966</v>
      </c>
      <c r="Q67" s="41" t="s">
        <v>96</v>
      </c>
      <c r="R67" s="41" t="s">
        <v>97</v>
      </c>
      <c r="S67" s="41" t="s">
        <v>98</v>
      </c>
      <c r="T67" s="41">
        <v>0.00152</v>
      </c>
      <c r="U67" s="41">
        <v>53.9</v>
      </c>
      <c r="V67" s="41">
        <v>0.0002</v>
      </c>
      <c r="W67" s="41">
        <v>0.000795</v>
      </c>
      <c r="X67" s="41">
        <v>0.00206</v>
      </c>
      <c r="Y67" s="41">
        <v>0.003</v>
      </c>
      <c r="Z67" s="41">
        <v>0.000286</v>
      </c>
      <c r="AA67" s="41">
        <v>0.0021</v>
      </c>
      <c r="AB67" s="41">
        <v>3.39</v>
      </c>
      <c r="AC67" s="41">
        <v>0.0617</v>
      </c>
      <c r="AD67" s="41" t="s">
        <v>101</v>
      </c>
      <c r="AE67" s="41">
        <v>0.00119</v>
      </c>
      <c r="AF67" s="41">
        <v>0.00029</v>
      </c>
      <c r="AG67" s="41" t="s">
        <v>137</v>
      </c>
      <c r="AH67" s="41">
        <v>0.98</v>
      </c>
      <c r="AI67" s="41">
        <v>0.00029</v>
      </c>
      <c r="AJ67" s="41">
        <v>2.12</v>
      </c>
      <c r="AK67" s="41" t="s">
        <v>97</v>
      </c>
      <c r="AL67" s="41">
        <v>0.19</v>
      </c>
      <c r="AM67" s="41">
        <v>0.0589</v>
      </c>
      <c r="AN67" s="41">
        <v>40</v>
      </c>
      <c r="AO67" s="41">
        <v>8.4E-05</v>
      </c>
      <c r="AP67" s="41">
        <v>0.00109</v>
      </c>
      <c r="AQ67" s="41" t="s">
        <v>100</v>
      </c>
      <c r="AR67" s="41">
        <v>0.000169</v>
      </c>
      <c r="AS67" s="41" t="s">
        <v>114</v>
      </c>
      <c r="AT67" s="41">
        <v>0.0448</v>
      </c>
      <c r="AU67" s="41" t="s">
        <v>99</v>
      </c>
      <c r="AW67" s="17">
        <f>J67*2/96+I67*2/100</f>
        <v>3.4139666666666666</v>
      </c>
      <c r="AX67" s="17">
        <f>AL67/23+AH67/39.1+AB67*2/24.3+U67*2/40.08+AC67*2/54.9</f>
        <v>3.0042056354791584</v>
      </c>
      <c r="AY67" s="17">
        <f>AX67-AW67</f>
        <v>-0.4097610311875082</v>
      </c>
      <c r="AZ67" s="42">
        <f>AY67/(AW67+AX67)</f>
        <v>-0.06384388138824357</v>
      </c>
    </row>
    <row r="68" spans="1:10" ht="12.75">
      <c r="A68" s="35">
        <f aca="true" t="shared" si="24" ref="A68:A82">A67+7</f>
        <v>40456</v>
      </c>
      <c r="B68" s="1">
        <f aca="true" t="shared" si="25" ref="B68:B82">B67+1</f>
        <v>62</v>
      </c>
      <c r="C68" s="16">
        <f aca="true" t="shared" si="26" ref="C68:C82">C67</f>
        <v>500</v>
      </c>
      <c r="D68" s="1">
        <v>495</v>
      </c>
      <c r="E68" s="28">
        <v>7.57</v>
      </c>
      <c r="F68" s="39">
        <v>325.17</v>
      </c>
      <c r="G68" s="28"/>
      <c r="H68" s="40"/>
      <c r="I68" s="40"/>
      <c r="J68" s="28"/>
    </row>
    <row r="69" spans="1:10" ht="12.75">
      <c r="A69" s="35">
        <f t="shared" si="24"/>
        <v>40463</v>
      </c>
      <c r="B69" s="1">
        <f t="shared" si="25"/>
        <v>63</v>
      </c>
      <c r="C69" s="16">
        <f t="shared" si="26"/>
        <v>500</v>
      </c>
      <c r="D69" s="1">
        <v>430</v>
      </c>
      <c r="E69" s="28">
        <v>7.76</v>
      </c>
      <c r="F69" s="39">
        <v>239.35</v>
      </c>
      <c r="G69" s="28"/>
      <c r="H69" s="40"/>
      <c r="I69" s="40"/>
      <c r="J69" s="28">
        <v>112</v>
      </c>
    </row>
    <row r="70" spans="1:10" ht="12.75">
      <c r="A70" s="35">
        <f t="shared" si="24"/>
        <v>40470</v>
      </c>
      <c r="B70" s="1">
        <f t="shared" si="25"/>
        <v>64</v>
      </c>
      <c r="C70" s="16">
        <f t="shared" si="26"/>
        <v>500</v>
      </c>
      <c r="D70" s="1">
        <v>495</v>
      </c>
      <c r="E70" s="28">
        <v>7.64</v>
      </c>
      <c r="F70" s="39">
        <v>226.85</v>
      </c>
      <c r="G70" s="28"/>
      <c r="H70" s="40"/>
      <c r="I70" s="40"/>
      <c r="J70" s="28"/>
    </row>
    <row r="71" spans="1:52" ht="12.75">
      <c r="A71" s="35">
        <f t="shared" si="24"/>
        <v>40477</v>
      </c>
      <c r="B71" s="1">
        <f t="shared" si="25"/>
        <v>65</v>
      </c>
      <c r="C71" s="16">
        <f t="shared" si="26"/>
        <v>500</v>
      </c>
      <c r="D71" s="1">
        <v>430</v>
      </c>
      <c r="E71" s="28">
        <v>7.57</v>
      </c>
      <c r="F71" s="39">
        <v>194.17</v>
      </c>
      <c r="G71" s="28" t="e">
        <f>NA()</f>
        <v>#N/A</v>
      </c>
      <c r="H71" s="40">
        <v>2.79</v>
      </c>
      <c r="I71" s="40">
        <v>41.91</v>
      </c>
      <c r="J71" s="28">
        <v>64</v>
      </c>
      <c r="K71" s="41" t="e">
        <f>NA()</f>
        <v>#N/A</v>
      </c>
      <c r="L71" s="41">
        <v>96.3</v>
      </c>
      <c r="M71" s="41" t="s">
        <v>98</v>
      </c>
      <c r="N71" s="41">
        <v>0.12</v>
      </c>
      <c r="O71" s="41">
        <v>0.1</v>
      </c>
      <c r="P71" s="41">
        <v>0.009</v>
      </c>
      <c r="Q71" s="41" t="s">
        <v>121</v>
      </c>
      <c r="R71" s="41" t="s">
        <v>98</v>
      </c>
      <c r="S71" s="41" t="s">
        <v>101</v>
      </c>
      <c r="T71" s="41" t="s">
        <v>102</v>
      </c>
      <c r="U71" s="41">
        <v>34.2</v>
      </c>
      <c r="V71" s="41" t="s">
        <v>101</v>
      </c>
      <c r="W71" s="41" t="s">
        <v>109</v>
      </c>
      <c r="X71" s="41" t="s">
        <v>109</v>
      </c>
      <c r="Y71" s="41">
        <v>0.02</v>
      </c>
      <c r="Z71" s="41" t="s">
        <v>117</v>
      </c>
      <c r="AA71" s="41" t="e">
        <f>NA()</f>
        <v>#N/A</v>
      </c>
      <c r="AB71" s="41">
        <v>2.61</v>
      </c>
      <c r="AC71" s="41">
        <v>0.031</v>
      </c>
      <c r="AD71" s="41" t="e">
        <f>NA()</f>
        <v>#N/A</v>
      </c>
      <c r="AE71" s="41" t="s">
        <v>109</v>
      </c>
      <c r="AF71" s="41" t="s">
        <v>109</v>
      </c>
      <c r="AG71" s="41" t="s">
        <v>98</v>
      </c>
      <c r="AH71" s="41">
        <v>0.7</v>
      </c>
      <c r="AI71" s="41" t="s">
        <v>111</v>
      </c>
      <c r="AJ71" s="41">
        <v>1.78</v>
      </c>
      <c r="AK71" s="41" t="s">
        <v>101</v>
      </c>
      <c r="AL71" s="41">
        <v>0.2</v>
      </c>
      <c r="AM71" s="41">
        <v>0.04</v>
      </c>
      <c r="AN71" s="41">
        <v>19.4</v>
      </c>
      <c r="AO71" s="41" t="e">
        <f>NA()</f>
        <v>#N/A</v>
      </c>
      <c r="AP71" s="41" t="s">
        <v>117</v>
      </c>
      <c r="AQ71" s="41" t="s">
        <v>102</v>
      </c>
      <c r="AR71" s="41" t="e">
        <f>NA()</f>
        <v>#N/A</v>
      </c>
      <c r="AS71" s="41" t="s">
        <v>101</v>
      </c>
      <c r="AT71" s="41">
        <v>0.068</v>
      </c>
      <c r="AU71" s="41" t="s">
        <v>109</v>
      </c>
      <c r="AW71" s="17">
        <f>J71*2/96+I71*2/100</f>
        <v>2.171533333333333</v>
      </c>
      <c r="AX71" s="17">
        <f>AL71/23+AH71/39.1+AB71*2/24.3+U71*2/40.08+AC71*2/54.9</f>
        <v>1.949129432682625</v>
      </c>
      <c r="AY71" s="17">
        <f>AX71-AW71</f>
        <v>-0.22240390065070814</v>
      </c>
      <c r="AZ71" s="42">
        <f>AY71/(AW71+AX71)</f>
        <v>-0.053972846913104285</v>
      </c>
    </row>
    <row r="72" spans="1:10" ht="12.75">
      <c r="A72" s="35">
        <f t="shared" si="24"/>
        <v>40484</v>
      </c>
      <c r="B72" s="1">
        <f t="shared" si="25"/>
        <v>66</v>
      </c>
      <c r="C72" s="16">
        <f t="shared" si="26"/>
        <v>500</v>
      </c>
      <c r="D72" s="1">
        <v>475</v>
      </c>
      <c r="E72" s="28">
        <v>7.77</v>
      </c>
      <c r="F72" s="39">
        <v>219</v>
      </c>
      <c r="G72" s="28"/>
      <c r="H72" s="40"/>
      <c r="I72" s="40"/>
      <c r="J72" s="28"/>
    </row>
    <row r="73" spans="1:10" ht="12.75">
      <c r="A73" s="35">
        <f t="shared" si="24"/>
        <v>40491</v>
      </c>
      <c r="B73" s="1">
        <f t="shared" si="25"/>
        <v>67</v>
      </c>
      <c r="C73" s="16">
        <f t="shared" si="26"/>
        <v>500</v>
      </c>
      <c r="D73" s="1">
        <v>400</v>
      </c>
      <c r="E73" s="31">
        <v>7.66</v>
      </c>
      <c r="F73" s="39">
        <v>199</v>
      </c>
      <c r="G73" s="28"/>
      <c r="H73" s="40"/>
      <c r="I73" s="40"/>
      <c r="J73" s="28">
        <v>47</v>
      </c>
    </row>
    <row r="74" spans="1:10" ht="12.75">
      <c r="A74" s="35">
        <f t="shared" si="24"/>
        <v>40498</v>
      </c>
      <c r="B74" s="1">
        <f t="shared" si="25"/>
        <v>68</v>
      </c>
      <c r="C74" s="16">
        <f t="shared" si="26"/>
        <v>500</v>
      </c>
      <c r="D74" s="1">
        <v>400</v>
      </c>
      <c r="E74" s="28">
        <v>7.94</v>
      </c>
      <c r="F74" s="39">
        <v>389</v>
      </c>
      <c r="G74" s="28"/>
      <c r="H74" s="40"/>
      <c r="I74" s="40"/>
      <c r="J74" s="28"/>
    </row>
    <row r="75" spans="1:52" ht="12.75">
      <c r="A75" s="35">
        <f t="shared" si="24"/>
        <v>40505</v>
      </c>
      <c r="B75" s="1">
        <f t="shared" si="25"/>
        <v>69</v>
      </c>
      <c r="C75" s="16">
        <f t="shared" si="26"/>
        <v>500</v>
      </c>
      <c r="D75" s="1">
        <v>425</v>
      </c>
      <c r="E75" s="28">
        <v>7.72</v>
      </c>
      <c r="F75" s="39">
        <v>220.03</v>
      </c>
      <c r="G75" s="28" t="e">
        <f>NA()</f>
        <v>#N/A</v>
      </c>
      <c r="H75" s="40">
        <v>3.63</v>
      </c>
      <c r="I75" s="40">
        <v>64.17</v>
      </c>
      <c r="J75" s="28">
        <v>54</v>
      </c>
      <c r="K75" s="41" t="e">
        <f>NA()</f>
        <v>#N/A</v>
      </c>
      <c r="L75" s="41">
        <v>110</v>
      </c>
      <c r="M75" s="41" t="s">
        <v>98</v>
      </c>
      <c r="N75" s="41">
        <v>0.11</v>
      </c>
      <c r="O75" s="41">
        <v>0.12</v>
      </c>
      <c r="P75" s="41">
        <v>0.02</v>
      </c>
      <c r="Q75" s="41" t="s">
        <v>121</v>
      </c>
      <c r="R75" s="41" t="s">
        <v>98</v>
      </c>
      <c r="S75" s="41" t="s">
        <v>101</v>
      </c>
      <c r="T75" s="41" t="s">
        <v>102</v>
      </c>
      <c r="U75" s="41">
        <v>38.4</v>
      </c>
      <c r="V75" s="41" t="s">
        <v>101</v>
      </c>
      <c r="W75" s="41" t="s">
        <v>109</v>
      </c>
      <c r="X75" s="41" t="s">
        <v>109</v>
      </c>
      <c r="Y75" s="41" t="s">
        <v>101</v>
      </c>
      <c r="Z75" s="41" t="s">
        <v>117</v>
      </c>
      <c r="AA75" s="41" t="e">
        <f>NA()</f>
        <v>#N/A</v>
      </c>
      <c r="AB75" s="41">
        <v>3.41</v>
      </c>
      <c r="AC75" s="41">
        <v>0.023</v>
      </c>
      <c r="AD75" s="41" t="e">
        <f>NA()</f>
        <v>#N/A</v>
      </c>
      <c r="AE75" s="41" t="s">
        <v>109</v>
      </c>
      <c r="AF75" s="41" t="s">
        <v>109</v>
      </c>
      <c r="AG75" s="41" t="s">
        <v>98</v>
      </c>
      <c r="AH75" s="41">
        <v>0.8</v>
      </c>
      <c r="AI75" s="41" t="s">
        <v>111</v>
      </c>
      <c r="AJ75" s="41">
        <v>2.48</v>
      </c>
      <c r="AK75" s="41" t="s">
        <v>101</v>
      </c>
      <c r="AL75" s="41">
        <v>0.2</v>
      </c>
      <c r="AM75" s="41">
        <v>0.049</v>
      </c>
      <c r="AN75" s="41">
        <v>19.2</v>
      </c>
      <c r="AO75" s="41" t="e">
        <f>NA()</f>
        <v>#N/A</v>
      </c>
      <c r="AP75" s="41" t="s">
        <v>117</v>
      </c>
      <c r="AQ75" s="41" t="s">
        <v>102</v>
      </c>
      <c r="AR75" s="41" t="e">
        <f>NA()</f>
        <v>#N/A</v>
      </c>
      <c r="AS75" s="41" t="s">
        <v>101</v>
      </c>
      <c r="AT75" s="41">
        <v>0.016</v>
      </c>
      <c r="AU75" s="41" t="s">
        <v>109</v>
      </c>
      <c r="AW75" s="17">
        <f>J75*2/96+I75*2/100</f>
        <v>2.4084000000000003</v>
      </c>
      <c r="AX75" s="17">
        <f>AL75/23+AH75/39.1+AB75*2/24.3+U75*2/40.08+AC75*2/54.9</f>
        <v>2.2268199981822248</v>
      </c>
      <c r="AY75" s="17">
        <f>AX75-AW75</f>
        <v>-0.18158000181777556</v>
      </c>
      <c r="AZ75" s="42">
        <f>AY75/(AW75+AX75)</f>
        <v>-0.03917397704725666</v>
      </c>
    </row>
    <row r="76" spans="1:9" ht="12.75">
      <c r="A76" s="35">
        <f t="shared" si="24"/>
        <v>40512</v>
      </c>
      <c r="B76" s="1">
        <f t="shared" si="25"/>
        <v>70</v>
      </c>
      <c r="C76" s="16">
        <f t="shared" si="26"/>
        <v>500</v>
      </c>
      <c r="D76" s="1">
        <v>435</v>
      </c>
      <c r="E76" s="28">
        <v>7.66</v>
      </c>
      <c r="F76" s="39">
        <v>141.99</v>
      </c>
      <c r="G76" s="28"/>
      <c r="H76" s="40"/>
      <c r="I76" s="40"/>
    </row>
    <row r="77" spans="1:10" ht="12.75">
      <c r="A77" s="35">
        <f t="shared" si="24"/>
        <v>40519</v>
      </c>
      <c r="B77" s="1">
        <f t="shared" si="25"/>
        <v>71</v>
      </c>
      <c r="C77" s="16">
        <f t="shared" si="26"/>
        <v>500</v>
      </c>
      <c r="D77" s="1">
        <v>460</v>
      </c>
      <c r="E77" s="28">
        <v>7.71</v>
      </c>
      <c r="F77" s="39">
        <v>144.25</v>
      </c>
      <c r="G77" s="28"/>
      <c r="H77" s="40"/>
      <c r="I77" s="40"/>
      <c r="J77" s="28">
        <v>22</v>
      </c>
    </row>
    <row r="78" spans="1:10" ht="12.75">
      <c r="A78" s="35">
        <f t="shared" si="24"/>
        <v>40526</v>
      </c>
      <c r="B78" s="1">
        <f t="shared" si="25"/>
        <v>72</v>
      </c>
      <c r="C78" s="16">
        <f t="shared" si="26"/>
        <v>500</v>
      </c>
      <c r="D78" s="1">
        <v>460</v>
      </c>
      <c r="E78" s="28">
        <v>7.71</v>
      </c>
      <c r="F78" s="39">
        <v>129.76</v>
      </c>
      <c r="G78" s="28"/>
      <c r="H78" s="40"/>
      <c r="I78" s="40"/>
      <c r="J78" s="28"/>
    </row>
    <row r="79" spans="1:52" ht="12.75">
      <c r="A79" s="35">
        <f t="shared" si="24"/>
        <v>40533</v>
      </c>
      <c r="B79" s="1">
        <f t="shared" si="25"/>
        <v>73</v>
      </c>
      <c r="C79" s="16">
        <f t="shared" si="26"/>
        <v>500</v>
      </c>
      <c r="D79" s="1">
        <v>480</v>
      </c>
      <c r="E79" s="28">
        <v>7.54</v>
      </c>
      <c r="F79" s="39">
        <v>88.54</v>
      </c>
      <c r="G79" s="28" t="e">
        <f>NA()</f>
        <v>#N/A</v>
      </c>
      <c r="H79" s="40">
        <v>5.07</v>
      </c>
      <c r="I79" s="40">
        <v>30.83</v>
      </c>
      <c r="J79" s="28">
        <v>16</v>
      </c>
      <c r="K79" s="41" t="e">
        <f>NA()</f>
        <v>#N/A</v>
      </c>
      <c r="L79" s="41">
        <v>42.1</v>
      </c>
      <c r="M79" s="41" t="s">
        <v>98</v>
      </c>
      <c r="N79" s="41" t="s">
        <v>98</v>
      </c>
      <c r="O79" s="41">
        <v>0.06</v>
      </c>
      <c r="P79" s="41">
        <v>0.011</v>
      </c>
      <c r="Q79" s="41" t="s">
        <v>121</v>
      </c>
      <c r="R79" s="41" t="s">
        <v>98</v>
      </c>
      <c r="S79" s="41" t="s">
        <v>101</v>
      </c>
      <c r="T79" s="41" t="s">
        <v>102</v>
      </c>
      <c r="U79" s="41">
        <v>14.4</v>
      </c>
      <c r="V79" s="41" t="s">
        <v>101</v>
      </c>
      <c r="W79" s="41" t="s">
        <v>109</v>
      </c>
      <c r="X79" s="41" t="s">
        <v>109</v>
      </c>
      <c r="Y79" s="41">
        <v>0.02</v>
      </c>
      <c r="Z79" s="41" t="s">
        <v>117</v>
      </c>
      <c r="AA79" s="41" t="e">
        <f>NA()</f>
        <v>#N/A</v>
      </c>
      <c r="AB79" s="41">
        <v>1.5</v>
      </c>
      <c r="AC79" s="41">
        <v>0.04</v>
      </c>
      <c r="AD79" s="41" t="e">
        <f>NA()</f>
        <v>#N/A</v>
      </c>
      <c r="AE79" s="41" t="s">
        <v>109</v>
      </c>
      <c r="AF79" s="41" t="s">
        <v>109</v>
      </c>
      <c r="AG79" s="41" t="s">
        <v>98</v>
      </c>
      <c r="AH79" s="41">
        <v>0.5</v>
      </c>
      <c r="AI79" s="41" t="s">
        <v>111</v>
      </c>
      <c r="AJ79" s="41">
        <v>1.06</v>
      </c>
      <c r="AK79" s="41" t="s">
        <v>101</v>
      </c>
      <c r="AL79" s="41">
        <v>0.3</v>
      </c>
      <c r="AM79" s="41">
        <v>0.02</v>
      </c>
      <c r="AN79" s="41">
        <v>5.7</v>
      </c>
      <c r="AO79" s="41" t="e">
        <f>NA()</f>
        <v>#N/A</v>
      </c>
      <c r="AP79" s="41" t="s">
        <v>117</v>
      </c>
      <c r="AQ79" s="41" t="s">
        <v>102</v>
      </c>
      <c r="AR79" s="41" t="e">
        <f>NA()</f>
        <v>#N/A</v>
      </c>
      <c r="AS79" s="41" t="s">
        <v>101</v>
      </c>
      <c r="AT79" s="41">
        <v>0.017</v>
      </c>
      <c r="AU79" s="41" t="s">
        <v>109</v>
      </c>
      <c r="AW79" s="17">
        <f>J79*2/96+I79*2/100</f>
        <v>0.9499333333333333</v>
      </c>
      <c r="AX79" s="17">
        <f>AL79/23+AH79/39.1+AB79*2/24.3+U79*2/40.08+AC79*2/54.9</f>
        <v>0.8693080613208075</v>
      </c>
      <c r="AY79" s="17">
        <f>AX79-AW79</f>
        <v>-0.08062527201252578</v>
      </c>
      <c r="AZ79" s="42">
        <f>AY79/(AW79+AX79)</f>
        <v>-0.0443180724940868</v>
      </c>
    </row>
    <row r="80" spans="1:10" ht="12.75">
      <c r="A80" s="35">
        <f t="shared" si="24"/>
        <v>40540</v>
      </c>
      <c r="B80" s="1">
        <f t="shared" si="25"/>
        <v>74</v>
      </c>
      <c r="C80" s="16">
        <f t="shared" si="26"/>
        <v>500</v>
      </c>
      <c r="D80" s="1">
        <v>420</v>
      </c>
      <c r="E80" s="28">
        <v>7.72</v>
      </c>
      <c r="F80" s="39">
        <v>102.29</v>
      </c>
      <c r="G80" s="28"/>
      <c r="H80" s="40"/>
      <c r="I80" s="40"/>
      <c r="J80" s="28"/>
    </row>
    <row r="81" spans="1:10" ht="12.75">
      <c r="A81" s="35">
        <f t="shared" si="24"/>
        <v>40547</v>
      </c>
      <c r="B81" s="1">
        <f t="shared" si="25"/>
        <v>75</v>
      </c>
      <c r="C81" s="16">
        <f t="shared" si="26"/>
        <v>500</v>
      </c>
      <c r="D81" s="1">
        <v>420</v>
      </c>
      <c r="E81" s="28">
        <v>7.79</v>
      </c>
      <c r="F81" s="39">
        <v>127.92</v>
      </c>
      <c r="G81" s="28"/>
      <c r="H81" s="40"/>
      <c r="I81" s="40"/>
      <c r="J81" s="3">
        <v>27</v>
      </c>
    </row>
    <row r="82" spans="1:9" ht="12.75">
      <c r="A82" s="35">
        <f t="shared" si="24"/>
        <v>40554</v>
      </c>
      <c r="B82" s="1">
        <f t="shared" si="25"/>
        <v>76</v>
      </c>
      <c r="C82" s="16">
        <f t="shared" si="26"/>
        <v>500</v>
      </c>
      <c r="D82" s="1">
        <v>405</v>
      </c>
      <c r="E82" s="31">
        <v>7.6</v>
      </c>
      <c r="F82" s="39">
        <v>109.44</v>
      </c>
      <c r="G82" s="28"/>
      <c r="H82" s="40"/>
      <c r="I82" s="40"/>
    </row>
    <row r="83" spans="1:52" ht="12.75">
      <c r="A83" s="35">
        <f>A82+7</f>
        <v>40561</v>
      </c>
      <c r="B83" s="1">
        <f>B82+1</f>
        <v>77</v>
      </c>
      <c r="C83" s="16">
        <f>C82</f>
        <v>500</v>
      </c>
      <c r="D83" s="1">
        <v>405</v>
      </c>
      <c r="E83" s="31">
        <v>7.68</v>
      </c>
      <c r="F83" s="39">
        <v>143.13</v>
      </c>
      <c r="G83" s="28" t="e">
        <f>NA()</f>
        <v>#N/A</v>
      </c>
      <c r="H83" s="40">
        <v>2.99</v>
      </c>
      <c r="I83" s="40">
        <v>45.67</v>
      </c>
      <c r="J83" s="3">
        <v>27</v>
      </c>
      <c r="K83" s="41" t="e">
        <f>NA()</f>
        <v>#N/A</v>
      </c>
      <c r="L83" s="41">
        <v>71.1</v>
      </c>
      <c r="M83" s="41" t="s">
        <v>98</v>
      </c>
      <c r="N83" s="41">
        <v>0.1</v>
      </c>
      <c r="O83" s="41">
        <v>0.11</v>
      </c>
      <c r="P83" s="41">
        <v>0.017</v>
      </c>
      <c r="Q83" s="41" t="s">
        <v>121</v>
      </c>
      <c r="R83" s="41" t="s">
        <v>98</v>
      </c>
      <c r="S83" s="41" t="s">
        <v>101</v>
      </c>
      <c r="T83" s="41" t="s">
        <v>102</v>
      </c>
      <c r="U83" s="41">
        <v>24.3</v>
      </c>
      <c r="V83" s="41" t="s">
        <v>101</v>
      </c>
      <c r="W83" s="41" t="s">
        <v>109</v>
      </c>
      <c r="X83" s="41" t="s">
        <v>109</v>
      </c>
      <c r="Y83" s="41" t="s">
        <v>101</v>
      </c>
      <c r="Z83" s="41" t="s">
        <v>117</v>
      </c>
      <c r="AA83" s="41" t="e">
        <f>NA()</f>
        <v>#N/A</v>
      </c>
      <c r="AB83" s="41">
        <v>2.54</v>
      </c>
      <c r="AC83" s="41">
        <v>0.023</v>
      </c>
      <c r="AD83" s="41" t="e">
        <f>NA()</f>
        <v>#N/A</v>
      </c>
      <c r="AE83" s="41" t="s">
        <v>109</v>
      </c>
      <c r="AF83" s="41" t="s">
        <v>109</v>
      </c>
      <c r="AG83" s="41" t="s">
        <v>98</v>
      </c>
      <c r="AH83" s="41">
        <v>0.6</v>
      </c>
      <c r="AI83" s="41" t="s">
        <v>111</v>
      </c>
      <c r="AJ83" s="41">
        <v>2.28</v>
      </c>
      <c r="AK83" s="41" t="s">
        <v>101</v>
      </c>
      <c r="AL83" s="41">
        <v>0.3</v>
      </c>
      <c r="AM83" s="41">
        <v>0.034</v>
      </c>
      <c r="AN83" s="41">
        <v>9.1</v>
      </c>
      <c r="AO83" s="41" t="e">
        <f>NA()</f>
        <v>#N/A</v>
      </c>
      <c r="AP83" s="41" t="s">
        <v>117</v>
      </c>
      <c r="AQ83" s="41" t="s">
        <v>102</v>
      </c>
      <c r="AR83" s="41" t="e">
        <f>NA()</f>
        <v>#N/A</v>
      </c>
      <c r="AS83" s="41" t="s">
        <v>101</v>
      </c>
      <c r="AT83" s="41">
        <v>0.012</v>
      </c>
      <c r="AU83" s="41" t="s">
        <v>109</v>
      </c>
      <c r="AW83" s="17">
        <f>J83*2/96+I83*2/100</f>
        <v>1.4759</v>
      </c>
      <c r="AX83" s="17">
        <f>AL83/23+AH83/39.1+AB83*2/24.3+U83*2/40.08+AC83*2/54.9</f>
        <v>1.4508549821122525</v>
      </c>
      <c r="AY83" s="17">
        <f>AX83-AW83</f>
        <v>-0.02504501788774749</v>
      </c>
      <c r="AZ83" s="42">
        <f>AY83/(AW83+AX83)</f>
        <v>-0.008557264971211353</v>
      </c>
    </row>
    <row r="84" spans="1:9" ht="12.75">
      <c r="A84" s="35">
        <f>A83+7</f>
        <v>40568</v>
      </c>
      <c r="B84" s="1">
        <f>B83+1</f>
        <v>78</v>
      </c>
      <c r="C84" s="16">
        <f>C83</f>
        <v>500</v>
      </c>
      <c r="D84" s="1">
        <v>435</v>
      </c>
      <c r="E84" s="31">
        <v>7.7</v>
      </c>
      <c r="F84" s="39">
        <v>137.76</v>
      </c>
      <c r="G84" s="28"/>
      <c r="H84" s="40"/>
      <c r="I84" s="40"/>
    </row>
    <row r="85" spans="1:10" ht="12.75">
      <c r="A85" s="35">
        <f aca="true" t="shared" si="27" ref="A85:A90">A84+7</f>
        <v>40575</v>
      </c>
      <c r="B85" s="1">
        <f aca="true" t="shared" si="28" ref="B85:B90">B84+1</f>
        <v>79</v>
      </c>
      <c r="C85" s="16">
        <f aca="true" t="shared" si="29" ref="C85:C90">C84</f>
        <v>500</v>
      </c>
      <c r="D85" s="1">
        <v>510</v>
      </c>
      <c r="E85" s="28">
        <v>7.65</v>
      </c>
      <c r="F85" s="39">
        <v>100.85</v>
      </c>
      <c r="G85" s="28"/>
      <c r="H85" s="40"/>
      <c r="I85" s="40"/>
      <c r="J85" s="3">
        <v>16</v>
      </c>
    </row>
    <row r="86" spans="1:9" ht="12.75">
      <c r="A86" s="35">
        <f t="shared" si="27"/>
        <v>40582</v>
      </c>
      <c r="B86" s="1">
        <f t="shared" si="28"/>
        <v>80</v>
      </c>
      <c r="C86" s="16">
        <f t="shared" si="29"/>
        <v>500</v>
      </c>
      <c r="D86" s="1">
        <v>465</v>
      </c>
      <c r="E86" s="28">
        <v>7.83</v>
      </c>
      <c r="F86" s="39">
        <v>118.5</v>
      </c>
      <c r="G86" s="28"/>
      <c r="H86" s="40"/>
      <c r="I86" s="40"/>
    </row>
    <row r="87" spans="1:52" ht="12.75">
      <c r="A87" s="35">
        <f t="shared" si="27"/>
        <v>40589</v>
      </c>
      <c r="B87" s="1">
        <f t="shared" si="28"/>
        <v>81</v>
      </c>
      <c r="C87" s="16">
        <f t="shared" si="29"/>
        <v>500</v>
      </c>
      <c r="D87" s="1">
        <v>475</v>
      </c>
      <c r="E87" s="28">
        <v>7.67</v>
      </c>
      <c r="F87" s="39">
        <v>133.89</v>
      </c>
      <c r="G87" s="28" t="e">
        <f>NA()</f>
        <v>#N/A</v>
      </c>
      <c r="H87" s="40">
        <v>3.14</v>
      </c>
      <c r="I87" s="40">
        <v>50.19</v>
      </c>
      <c r="J87" s="3">
        <v>16</v>
      </c>
      <c r="K87" s="41" t="e">
        <f>NA()</f>
        <v>#N/A</v>
      </c>
      <c r="L87" s="41">
        <v>67.8</v>
      </c>
      <c r="M87" s="41" t="s">
        <v>98</v>
      </c>
      <c r="N87" s="41">
        <v>0.1</v>
      </c>
      <c r="O87" s="41">
        <v>0.12</v>
      </c>
      <c r="P87" s="41">
        <v>0.017</v>
      </c>
      <c r="Q87" s="41" t="s">
        <v>121</v>
      </c>
      <c r="R87" s="41" t="s">
        <v>98</v>
      </c>
      <c r="S87" s="41" t="s">
        <v>101</v>
      </c>
      <c r="T87" s="41" t="s">
        <v>102</v>
      </c>
      <c r="U87" s="41">
        <v>22.9</v>
      </c>
      <c r="V87" s="41" t="s">
        <v>101</v>
      </c>
      <c r="W87" s="41" t="s">
        <v>109</v>
      </c>
      <c r="X87" s="41" t="s">
        <v>109</v>
      </c>
      <c r="Y87" s="41" t="s">
        <v>101</v>
      </c>
      <c r="Z87" s="41" t="s">
        <v>117</v>
      </c>
      <c r="AA87" s="41" t="e">
        <f>NA()</f>
        <v>#N/A</v>
      </c>
      <c r="AB87" s="41">
        <v>2.55</v>
      </c>
      <c r="AC87" s="41">
        <v>0.012</v>
      </c>
      <c r="AD87" s="41" t="e">
        <f>NA()</f>
        <v>#N/A</v>
      </c>
      <c r="AE87" s="41" t="s">
        <v>109</v>
      </c>
      <c r="AF87" s="41" t="s">
        <v>109</v>
      </c>
      <c r="AG87" s="41" t="s">
        <v>98</v>
      </c>
      <c r="AH87" s="41">
        <v>0.5</v>
      </c>
      <c r="AI87" s="41" t="s">
        <v>111</v>
      </c>
      <c r="AJ87" s="41">
        <v>2.27</v>
      </c>
      <c r="AK87" s="41" t="s">
        <v>101</v>
      </c>
      <c r="AL87" s="41" t="s">
        <v>111</v>
      </c>
      <c r="AM87" s="41">
        <v>0.033</v>
      </c>
      <c r="AN87" s="41">
        <v>7.3</v>
      </c>
      <c r="AO87" s="41" t="e">
        <f>NA()</f>
        <v>#N/A</v>
      </c>
      <c r="AP87" s="41" t="s">
        <v>117</v>
      </c>
      <c r="AQ87" s="41" t="s">
        <v>102</v>
      </c>
      <c r="AR87" s="41" t="e">
        <f>NA()</f>
        <v>#N/A</v>
      </c>
      <c r="AS87" s="41" t="s">
        <v>101</v>
      </c>
      <c r="AT87" s="41">
        <v>0.01</v>
      </c>
      <c r="AU87" s="41" t="s">
        <v>109</v>
      </c>
      <c r="AW87" s="17">
        <f>J87*2/96+I87*2/100</f>
        <v>1.3371333333333333</v>
      </c>
      <c r="AX87" s="17">
        <f>AH87/39.1+AB87*2/24.3+U87*2/40.08+AC87*2/54.9</f>
        <v>1.3658159963232714</v>
      </c>
      <c r="AY87" s="17">
        <f>AX87-AW87</f>
        <v>0.028682662989938157</v>
      </c>
      <c r="AZ87" s="42">
        <f>AY87/(AW87+AX87)</f>
        <v>0.010611616975292</v>
      </c>
    </row>
    <row r="88" spans="1:9" ht="12.75">
      <c r="A88" s="35">
        <f t="shared" si="27"/>
        <v>40596</v>
      </c>
      <c r="B88" s="1">
        <f t="shared" si="28"/>
        <v>82</v>
      </c>
      <c r="C88" s="16">
        <f t="shared" si="29"/>
        <v>500</v>
      </c>
      <c r="D88" s="1">
        <v>480</v>
      </c>
      <c r="E88" s="28">
        <v>7.82</v>
      </c>
      <c r="F88" s="39">
        <v>114.55</v>
      </c>
      <c r="G88" s="28"/>
      <c r="H88" s="40"/>
      <c r="I88" s="40"/>
    </row>
    <row r="89" spans="1:10" ht="12.75">
      <c r="A89" s="35">
        <f t="shared" si="27"/>
        <v>40603</v>
      </c>
      <c r="B89" s="1">
        <f t="shared" si="28"/>
        <v>83</v>
      </c>
      <c r="C89" s="16">
        <f t="shared" si="29"/>
        <v>500</v>
      </c>
      <c r="D89" s="1">
        <v>495</v>
      </c>
      <c r="E89" s="28">
        <v>7.61</v>
      </c>
      <c r="F89" s="39">
        <v>87.12</v>
      </c>
      <c r="G89" s="28"/>
      <c r="H89" s="40"/>
      <c r="I89" s="40"/>
      <c r="J89" s="3">
        <v>18</v>
      </c>
    </row>
    <row r="90" spans="1:9" ht="12.75">
      <c r="A90" s="35">
        <f t="shared" si="27"/>
        <v>40610</v>
      </c>
      <c r="B90" s="1">
        <f t="shared" si="28"/>
        <v>84</v>
      </c>
      <c r="C90" s="16">
        <f t="shared" si="29"/>
        <v>500</v>
      </c>
      <c r="D90" s="1">
        <v>495</v>
      </c>
      <c r="E90" s="28">
        <v>7.63</v>
      </c>
      <c r="F90" s="39">
        <v>77.94</v>
      </c>
      <c r="G90" s="28"/>
      <c r="H90" s="40"/>
      <c r="I90" s="40"/>
    </row>
    <row r="91" spans="1:52" ht="12.75">
      <c r="A91" s="35">
        <f aca="true" t="shared" si="30" ref="A91:A98">A90+7</f>
        <v>40617</v>
      </c>
      <c r="B91" s="1">
        <f aca="true" t="shared" si="31" ref="B91:B98">B90+1</f>
        <v>85</v>
      </c>
      <c r="C91" s="16">
        <f aca="true" t="shared" si="32" ref="C91:C98">C90</f>
        <v>500</v>
      </c>
      <c r="D91" s="1">
        <v>475</v>
      </c>
      <c r="E91" s="31">
        <v>7.7</v>
      </c>
      <c r="F91" s="39">
        <v>104.4</v>
      </c>
      <c r="G91" s="28" t="e">
        <f>NA()</f>
        <v>#N/A</v>
      </c>
      <c r="H91" s="40">
        <v>2.85</v>
      </c>
      <c r="I91" s="40">
        <v>40.14</v>
      </c>
      <c r="J91" s="3">
        <v>12</v>
      </c>
      <c r="K91" s="41" t="e">
        <f>NA()</f>
        <v>#N/A</v>
      </c>
      <c r="L91" s="41">
        <v>49.5</v>
      </c>
      <c r="M91" s="41" t="s">
        <v>98</v>
      </c>
      <c r="N91" s="41">
        <v>0.06</v>
      </c>
      <c r="O91" s="41">
        <v>0.1</v>
      </c>
      <c r="P91" s="41">
        <v>0.014</v>
      </c>
      <c r="Q91" s="41" t="s">
        <v>121</v>
      </c>
      <c r="R91" s="41" t="s">
        <v>98</v>
      </c>
      <c r="S91" s="41" t="s">
        <v>101</v>
      </c>
      <c r="T91" s="41" t="s">
        <v>102</v>
      </c>
      <c r="U91" s="41">
        <v>16.6</v>
      </c>
      <c r="V91" s="41" t="s">
        <v>101</v>
      </c>
      <c r="W91" s="41" t="s">
        <v>109</v>
      </c>
      <c r="X91" s="41" t="s">
        <v>109</v>
      </c>
      <c r="Y91" s="41">
        <v>0.02</v>
      </c>
      <c r="Z91" s="41" t="s">
        <v>117</v>
      </c>
      <c r="AA91" s="41" t="e">
        <f>-NA()</f>
        <v>#N/A</v>
      </c>
      <c r="AB91" s="41">
        <v>1.94</v>
      </c>
      <c r="AC91" s="41">
        <v>0.018</v>
      </c>
      <c r="AD91" s="41" t="e">
        <f>-NA()</f>
        <v>#N/A</v>
      </c>
      <c r="AE91" s="41" t="s">
        <v>109</v>
      </c>
      <c r="AF91" s="41" t="s">
        <v>109</v>
      </c>
      <c r="AG91" s="41" t="s">
        <v>98</v>
      </c>
      <c r="AH91" s="41">
        <v>0.4</v>
      </c>
      <c r="AI91" s="41" t="s">
        <v>111</v>
      </c>
      <c r="AJ91" s="41">
        <v>1.74</v>
      </c>
      <c r="AK91" s="41" t="s">
        <v>101</v>
      </c>
      <c r="AL91" s="41" t="s">
        <v>111</v>
      </c>
      <c r="AM91" s="41">
        <v>0.024</v>
      </c>
      <c r="AN91" s="41">
        <v>5.1</v>
      </c>
      <c r="AO91" s="41" t="e">
        <f>-NA()</f>
        <v>#N/A</v>
      </c>
      <c r="AP91" s="41" t="s">
        <v>117</v>
      </c>
      <c r="AQ91" s="41" t="s">
        <v>102</v>
      </c>
      <c r="AR91" s="41" t="e">
        <f>-NA()</f>
        <v>#N/A</v>
      </c>
      <c r="AS91" s="41" t="s">
        <v>101</v>
      </c>
      <c r="AT91" s="41">
        <v>0.012</v>
      </c>
      <c r="AU91" s="41" t="s">
        <v>109</v>
      </c>
      <c r="AW91" s="17">
        <f>J91*2/96+I91*2/100</f>
        <v>1.0528</v>
      </c>
      <c r="AX91" s="17">
        <f>AH91/39.1+AB91*2/24.3+U91*2/40.08+AC91*2/54.9</f>
        <v>0.9989000119993087</v>
      </c>
      <c r="AY91" s="17">
        <f>AX91-AW91</f>
        <v>-0.05389998800069129</v>
      </c>
      <c r="AZ91" s="42">
        <f>AY91/(AW91+AX91)</f>
        <v>-0.02627089130255825</v>
      </c>
    </row>
    <row r="92" spans="1:9" ht="12.75">
      <c r="A92" s="35">
        <f t="shared" si="30"/>
        <v>40624</v>
      </c>
      <c r="B92" s="1">
        <f t="shared" si="31"/>
        <v>86</v>
      </c>
      <c r="C92" s="16">
        <f t="shared" si="32"/>
        <v>500</v>
      </c>
      <c r="D92" s="1">
        <v>460</v>
      </c>
      <c r="E92" s="28">
        <v>7.82</v>
      </c>
      <c r="F92" s="39">
        <v>127.38</v>
      </c>
      <c r="G92" s="28"/>
      <c r="H92" s="40"/>
      <c r="I92" s="40"/>
    </row>
    <row r="93" spans="1:10" ht="12.75">
      <c r="A93" s="35">
        <f t="shared" si="30"/>
        <v>40631</v>
      </c>
      <c r="B93" s="1">
        <f t="shared" si="31"/>
        <v>87</v>
      </c>
      <c r="C93" s="16">
        <f t="shared" si="32"/>
        <v>500</v>
      </c>
      <c r="D93" s="1">
        <v>470</v>
      </c>
      <c r="E93" s="28">
        <v>7.96</v>
      </c>
      <c r="F93" s="39">
        <v>145.46</v>
      </c>
      <c r="G93" s="28"/>
      <c r="H93" s="40"/>
      <c r="I93" s="40"/>
      <c r="J93" s="3">
        <v>16</v>
      </c>
    </row>
    <row r="94" spans="1:9" ht="12.75">
      <c r="A94" s="35">
        <f t="shared" si="30"/>
        <v>40638</v>
      </c>
      <c r="B94" s="1">
        <f t="shared" si="31"/>
        <v>88</v>
      </c>
      <c r="C94" s="16">
        <f t="shared" si="32"/>
        <v>500</v>
      </c>
      <c r="D94" s="1">
        <v>470</v>
      </c>
      <c r="E94" s="28">
        <v>7.63</v>
      </c>
      <c r="F94" s="39">
        <v>111.06</v>
      </c>
      <c r="G94" s="28"/>
      <c r="H94" s="40"/>
      <c r="I94" s="40"/>
    </row>
    <row r="95" spans="1:52" ht="12.75">
      <c r="A95" s="35">
        <f t="shared" si="30"/>
        <v>40645</v>
      </c>
      <c r="B95" s="1">
        <f t="shared" si="31"/>
        <v>89</v>
      </c>
      <c r="C95" s="16">
        <f t="shared" si="32"/>
        <v>500</v>
      </c>
      <c r="D95" s="1">
        <v>485</v>
      </c>
      <c r="E95" s="28">
        <v>7.63</v>
      </c>
      <c r="F95" s="39">
        <v>95.47</v>
      </c>
      <c r="G95" s="28" t="e">
        <f>NA()</f>
        <v>#N/A</v>
      </c>
      <c r="H95" s="40">
        <v>3.28</v>
      </c>
      <c r="I95" s="40">
        <v>41.9</v>
      </c>
      <c r="J95" s="3">
        <v>10</v>
      </c>
      <c r="K95" s="41" t="e">
        <f>NA()</f>
        <v>#N/A</v>
      </c>
      <c r="L95" s="41">
        <v>44.5</v>
      </c>
      <c r="M95" s="41" t="s">
        <v>98</v>
      </c>
      <c r="N95" s="41">
        <v>0.05</v>
      </c>
      <c r="O95" s="41">
        <v>0.1</v>
      </c>
      <c r="P95" s="41">
        <v>0.013</v>
      </c>
      <c r="Q95" s="41" t="s">
        <v>121</v>
      </c>
      <c r="R95" s="41" t="s">
        <v>98</v>
      </c>
      <c r="S95" s="41" t="s">
        <v>101</v>
      </c>
      <c r="T95" s="41" t="s">
        <v>102</v>
      </c>
      <c r="U95" s="41">
        <v>14.8</v>
      </c>
      <c r="V95" s="41" t="s">
        <v>101</v>
      </c>
      <c r="W95" s="41" t="s">
        <v>109</v>
      </c>
      <c r="X95" s="41" t="s">
        <v>109</v>
      </c>
      <c r="Y95" s="41">
        <v>0.02</v>
      </c>
      <c r="Z95" s="41" t="s">
        <v>117</v>
      </c>
      <c r="AA95" s="41" t="e">
        <f>NA()</f>
        <v>#N/A</v>
      </c>
      <c r="AB95" s="41">
        <v>1.85</v>
      </c>
      <c r="AC95" s="41">
        <v>0.022</v>
      </c>
      <c r="AD95" s="41" t="e">
        <f>NA()</f>
        <v>#N/A</v>
      </c>
      <c r="AE95" s="41" t="s">
        <v>109</v>
      </c>
      <c r="AF95" s="41" t="s">
        <v>109</v>
      </c>
      <c r="AG95" s="41" t="s">
        <v>98</v>
      </c>
      <c r="AH95" s="41">
        <v>0.4</v>
      </c>
      <c r="AI95" s="41" t="s">
        <v>111</v>
      </c>
      <c r="AJ95" s="41">
        <v>1.69</v>
      </c>
      <c r="AK95" s="41" t="s">
        <v>101</v>
      </c>
      <c r="AL95" s="41" t="s">
        <v>111</v>
      </c>
      <c r="AM95" s="41">
        <v>0.022</v>
      </c>
      <c r="AN95" s="41">
        <v>4.6</v>
      </c>
      <c r="AO95" s="41" t="e">
        <f>NA()</f>
        <v>#N/A</v>
      </c>
      <c r="AP95" s="41" t="s">
        <v>117</v>
      </c>
      <c r="AQ95" s="41" t="s">
        <v>102</v>
      </c>
      <c r="AR95" s="41" t="e">
        <f>NA()</f>
        <v>#N/A</v>
      </c>
      <c r="AS95" s="41" t="s">
        <v>101</v>
      </c>
      <c r="AT95" s="41">
        <v>0.011</v>
      </c>
      <c r="AU95" s="41" t="s">
        <v>109</v>
      </c>
      <c r="AW95" s="17">
        <f>J95*2/96+I95*2/100</f>
        <v>1.0463333333333333</v>
      </c>
      <c r="AX95" s="17">
        <f>AH95/39.1+AB95*2/24.3+U95*2/40.08+AC95*2/54.9</f>
        <v>0.901817964800446</v>
      </c>
      <c r="AY95" s="17">
        <f>AX95-AW95</f>
        <v>-0.14451536853288738</v>
      </c>
      <c r="AZ95" s="42">
        <f>AY95/(AW95+AX95)</f>
        <v>-0.07418077264908793</v>
      </c>
    </row>
    <row r="96" spans="1:9" ht="12.75">
      <c r="A96" s="35">
        <f t="shared" si="30"/>
        <v>40652</v>
      </c>
      <c r="B96" s="1">
        <f t="shared" si="31"/>
        <v>90</v>
      </c>
      <c r="C96" s="16">
        <f t="shared" si="32"/>
        <v>500</v>
      </c>
      <c r="D96" s="1">
        <v>495</v>
      </c>
      <c r="E96" s="28">
        <v>7.79</v>
      </c>
      <c r="F96" s="39">
        <v>82.47</v>
      </c>
      <c r="G96" s="28"/>
      <c r="H96" s="40"/>
      <c r="I96" s="40"/>
    </row>
    <row r="97" spans="1:10" ht="12.75">
      <c r="A97" s="35">
        <f t="shared" si="30"/>
        <v>40659</v>
      </c>
      <c r="B97" s="1">
        <f t="shared" si="31"/>
        <v>91</v>
      </c>
      <c r="C97" s="16">
        <f t="shared" si="32"/>
        <v>500</v>
      </c>
      <c r="D97" s="1">
        <v>460</v>
      </c>
      <c r="E97" s="28">
        <v>7.78</v>
      </c>
      <c r="F97" s="39">
        <v>106.66</v>
      </c>
      <c r="G97" s="28"/>
      <c r="H97" s="40"/>
      <c r="I97" s="40"/>
      <c r="J97" s="3">
        <v>12</v>
      </c>
    </row>
    <row r="98" spans="1:9" ht="12.75">
      <c r="A98" s="35">
        <f t="shared" si="30"/>
        <v>40666</v>
      </c>
      <c r="B98" s="1">
        <f t="shared" si="31"/>
        <v>92</v>
      </c>
      <c r="C98" s="16">
        <f t="shared" si="32"/>
        <v>500</v>
      </c>
      <c r="D98" s="1">
        <v>440</v>
      </c>
      <c r="E98" s="28">
        <v>7.82</v>
      </c>
      <c r="F98" s="39">
        <v>191.1</v>
      </c>
      <c r="G98" s="28"/>
      <c r="H98" s="40"/>
      <c r="I98" s="40"/>
    </row>
    <row r="99" spans="1:52" ht="12.75">
      <c r="A99" s="35">
        <f aca="true" t="shared" si="33" ref="A99:A104">A98+7</f>
        <v>40673</v>
      </c>
      <c r="B99" s="1">
        <f>B98+1</f>
        <v>93</v>
      </c>
      <c r="C99" s="16">
        <f>C98</f>
        <v>500</v>
      </c>
      <c r="D99" s="1">
        <v>500</v>
      </c>
      <c r="E99" s="28">
        <v>7.64</v>
      </c>
      <c r="F99" s="39">
        <v>85.16</v>
      </c>
      <c r="G99" s="28" t="e">
        <f>NA()</f>
        <v>#N/A</v>
      </c>
      <c r="H99" s="40">
        <v>3.29</v>
      </c>
      <c r="I99" s="40">
        <v>39.53</v>
      </c>
      <c r="J99" s="3">
        <v>11</v>
      </c>
      <c r="K99" s="41" t="e">
        <f>NA()</f>
        <v>#N/A</v>
      </c>
      <c r="L99" s="41">
        <v>42.4</v>
      </c>
      <c r="M99" s="41" t="s">
        <v>98</v>
      </c>
      <c r="N99" s="41" t="s">
        <v>98</v>
      </c>
      <c r="O99" s="41">
        <v>0.09</v>
      </c>
      <c r="P99" s="41">
        <v>0.013</v>
      </c>
      <c r="Q99" s="41" t="s">
        <v>121</v>
      </c>
      <c r="R99" s="41" t="s">
        <v>98</v>
      </c>
      <c r="S99" s="41" t="s">
        <v>101</v>
      </c>
      <c r="T99" s="41" t="s">
        <v>102</v>
      </c>
      <c r="U99" s="41">
        <v>13.8</v>
      </c>
      <c r="V99" s="41" t="s">
        <v>101</v>
      </c>
      <c r="W99" s="41" t="s">
        <v>109</v>
      </c>
      <c r="X99" s="41" t="s">
        <v>109</v>
      </c>
      <c r="Y99" s="41">
        <v>0.02</v>
      </c>
      <c r="Z99" s="41" t="s">
        <v>117</v>
      </c>
      <c r="AA99" s="41" t="e">
        <f>NA()</f>
        <v>#N/A</v>
      </c>
      <c r="AB99" s="41">
        <v>1.89</v>
      </c>
      <c r="AC99" s="41">
        <v>0.025</v>
      </c>
      <c r="AD99" s="41" t="e">
        <f>NA()</f>
        <v>#N/A</v>
      </c>
      <c r="AE99" s="41" t="s">
        <v>109</v>
      </c>
      <c r="AF99" s="41" t="s">
        <v>109</v>
      </c>
      <c r="AG99" s="41" t="s">
        <v>98</v>
      </c>
      <c r="AH99" s="41" t="s">
        <v>120</v>
      </c>
      <c r="AI99" s="41" t="s">
        <v>111</v>
      </c>
      <c r="AJ99" s="41">
        <v>1.43</v>
      </c>
      <c r="AK99" s="41" t="s">
        <v>101</v>
      </c>
      <c r="AL99" s="41">
        <v>0.3</v>
      </c>
      <c r="AM99" s="41">
        <v>0.021</v>
      </c>
      <c r="AN99" s="41">
        <v>3.5</v>
      </c>
      <c r="AO99" s="41" t="e">
        <f>NA()</f>
        <v>#N/A</v>
      </c>
      <c r="AP99" s="41" t="s">
        <v>117</v>
      </c>
      <c r="AQ99" s="41" t="s">
        <v>102</v>
      </c>
      <c r="AR99" s="41" t="e">
        <f>NA()</f>
        <v>#N/A</v>
      </c>
      <c r="AS99" s="41" t="s">
        <v>101</v>
      </c>
      <c r="AT99" s="41">
        <v>0.012</v>
      </c>
      <c r="AU99" s="41" t="s">
        <v>109</v>
      </c>
      <c r="AW99" s="17">
        <f>J99*2/96+I99*2/100</f>
        <v>1.0197666666666667</v>
      </c>
      <c r="AX99" s="17">
        <f>AL99/23+AB99*2/24.3+U99*2/40.08+AC99*2/54.9</f>
        <v>0.8581325351198292</v>
      </c>
      <c r="AY99" s="17">
        <f>AX99-AW99</f>
        <v>-0.16163413154683748</v>
      </c>
      <c r="AZ99" s="42">
        <f>AY99/(AW99+AX99)</f>
        <v>-0.086071782443419</v>
      </c>
    </row>
    <row r="100" spans="1:9" ht="12.75">
      <c r="A100" s="35">
        <f t="shared" si="33"/>
        <v>40680</v>
      </c>
      <c r="B100" s="1">
        <f>B99+1</f>
        <v>94</v>
      </c>
      <c r="C100" s="16">
        <f>C99</f>
        <v>500</v>
      </c>
      <c r="D100" s="1">
        <v>455</v>
      </c>
      <c r="E100" s="28">
        <v>7.71</v>
      </c>
      <c r="F100" s="39">
        <v>221</v>
      </c>
      <c r="G100" s="28"/>
      <c r="H100" s="40"/>
      <c r="I100" s="40"/>
    </row>
    <row r="101" spans="1:10" ht="12.75">
      <c r="A101" s="35">
        <f t="shared" si="33"/>
        <v>40687</v>
      </c>
      <c r="B101" s="1">
        <f>B100+1</f>
        <v>95</v>
      </c>
      <c r="C101" s="16">
        <f>C100</f>
        <v>500</v>
      </c>
      <c r="D101" s="1">
        <v>435</v>
      </c>
      <c r="E101" s="28">
        <v>7.67</v>
      </c>
      <c r="F101" s="39">
        <v>36.74</v>
      </c>
      <c r="G101" s="28"/>
      <c r="H101" s="40"/>
      <c r="I101" s="40"/>
      <c r="J101" s="3">
        <v>5</v>
      </c>
    </row>
    <row r="102" spans="1:9" ht="12.75">
      <c r="A102" s="35">
        <f t="shared" si="33"/>
        <v>40694</v>
      </c>
      <c r="B102" s="1">
        <f>B101+1</f>
        <v>96</v>
      </c>
      <c r="C102" s="16">
        <f>C101</f>
        <v>500</v>
      </c>
      <c r="D102" s="1">
        <v>400</v>
      </c>
      <c r="E102" s="28">
        <v>7.58</v>
      </c>
      <c r="F102" s="39">
        <v>51.76</v>
      </c>
      <c r="G102" s="28"/>
      <c r="H102" s="40"/>
      <c r="I102" s="40"/>
    </row>
    <row r="103" spans="1:52" ht="12.75">
      <c r="A103" s="35">
        <f t="shared" si="33"/>
        <v>40701</v>
      </c>
      <c r="B103" s="1">
        <f>B102+1</f>
        <v>97</v>
      </c>
      <c r="C103" s="16">
        <f>C102</f>
        <v>500</v>
      </c>
      <c r="D103" s="1">
        <v>340</v>
      </c>
      <c r="E103" s="28">
        <v>7.74</v>
      </c>
      <c r="F103" s="39">
        <v>81.98</v>
      </c>
      <c r="G103" s="28" t="e">
        <f>NA()</f>
        <v>#N/A</v>
      </c>
      <c r="H103" s="40">
        <v>2.67</v>
      </c>
      <c r="I103" s="40">
        <v>33.92</v>
      </c>
      <c r="J103" s="3">
        <v>6</v>
      </c>
      <c r="K103" s="41" t="e">
        <f>NA()</f>
        <v>#N/A</v>
      </c>
      <c r="L103" s="41">
        <v>41.9</v>
      </c>
      <c r="M103" s="41" t="s">
        <v>98</v>
      </c>
      <c r="N103" s="41">
        <v>0.09</v>
      </c>
      <c r="O103" s="41">
        <v>0.16</v>
      </c>
      <c r="P103" s="41">
        <v>0.011</v>
      </c>
      <c r="Q103" s="41" t="s">
        <v>121</v>
      </c>
      <c r="R103" s="41" t="s">
        <v>98</v>
      </c>
      <c r="S103" s="41" t="s">
        <v>101</v>
      </c>
      <c r="T103" s="41" t="s">
        <v>102</v>
      </c>
      <c r="U103" s="41">
        <v>13.8</v>
      </c>
      <c r="V103" s="41" t="s">
        <v>101</v>
      </c>
      <c r="W103" s="41" t="s">
        <v>109</v>
      </c>
      <c r="X103" s="41" t="s">
        <v>109</v>
      </c>
      <c r="Y103" s="41" t="s">
        <v>101</v>
      </c>
      <c r="Z103" s="41" t="s">
        <v>117</v>
      </c>
      <c r="AA103" s="41" t="e">
        <f>NA()</f>
        <v>#N/A</v>
      </c>
      <c r="AB103" s="41">
        <v>1.8</v>
      </c>
      <c r="AC103" s="41">
        <v>0.018</v>
      </c>
      <c r="AD103" s="41" t="e">
        <f>NA()</f>
        <v>#N/A</v>
      </c>
      <c r="AE103" s="41" t="s">
        <v>109</v>
      </c>
      <c r="AF103" s="41" t="s">
        <v>109</v>
      </c>
      <c r="AG103" s="41" t="s">
        <v>98</v>
      </c>
      <c r="AH103" s="41" t="s">
        <v>120</v>
      </c>
      <c r="AI103" s="41" t="s">
        <v>111</v>
      </c>
      <c r="AJ103" s="41">
        <v>3.28</v>
      </c>
      <c r="AK103" s="41" t="s">
        <v>101</v>
      </c>
      <c r="AL103" s="41">
        <v>0.2</v>
      </c>
      <c r="AM103" s="41">
        <v>0.02</v>
      </c>
      <c r="AN103" s="41">
        <v>3.1</v>
      </c>
      <c r="AO103" s="41" t="e">
        <f>NA()</f>
        <v>#N/A</v>
      </c>
      <c r="AP103" s="41" t="s">
        <v>117</v>
      </c>
      <c r="AQ103" s="41" t="s">
        <v>102</v>
      </c>
      <c r="AR103" s="41" t="e">
        <f>NA()</f>
        <v>#N/A</v>
      </c>
      <c r="AS103" s="41" t="s">
        <v>101</v>
      </c>
      <c r="AT103" s="41" t="s">
        <v>102</v>
      </c>
      <c r="AU103" s="41" t="s">
        <v>109</v>
      </c>
      <c r="AW103" s="17">
        <f>J103*2/96+I103*2/100</f>
        <v>0.8034</v>
      </c>
      <c r="AX103" s="17">
        <f>AL103/23+AB103*2/24.3+U103*2/40.08+AC103*2/54.9</f>
        <v>0.8461222925179973</v>
      </c>
      <c r="AY103" s="17">
        <f>AX103-AW103</f>
        <v>0.04272229251799731</v>
      </c>
      <c r="AZ103" s="42">
        <f>AY103/(AW103+AX103)</f>
        <v>0.02589979699685155</v>
      </c>
    </row>
    <row r="104" spans="1:9" ht="12.75">
      <c r="A104" s="35">
        <f t="shared" si="33"/>
        <v>40708</v>
      </c>
      <c r="B104" s="1">
        <f>B103+1</f>
        <v>98</v>
      </c>
      <c r="C104" s="16">
        <f>C103</f>
        <v>500</v>
      </c>
      <c r="D104" s="1">
        <v>430</v>
      </c>
      <c r="E104" s="28">
        <v>7.86</v>
      </c>
      <c r="F104" s="39">
        <v>61.33</v>
      </c>
      <c r="G104" s="28"/>
      <c r="H104" s="40"/>
      <c r="I104" s="40"/>
    </row>
    <row r="106" ht="12.75">
      <c r="A106" s="30" t="s">
        <v>147</v>
      </c>
    </row>
    <row r="108" ht="12.75">
      <c r="A108" s="56" t="s">
        <v>153</v>
      </c>
    </row>
    <row r="111" spans="1:10" ht="12.75">
      <c r="A111" s="36" t="s">
        <v>148</v>
      </c>
      <c r="J111" s="28"/>
    </row>
    <row r="112" ht="12.75">
      <c r="A112" s="36" t="s">
        <v>149</v>
      </c>
    </row>
  </sheetData>
  <mergeCells count="1">
    <mergeCell ref="C3:D3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111"/>
  <sheetViews>
    <sheetView zoomScale="85" zoomScaleNormal="85" workbookViewId="0" topLeftCell="X1">
      <pane ySplit="5" topLeftCell="BM75" activePane="bottomLeft" state="frozen"/>
      <selection pane="topLeft" activeCell="A103" sqref="A103:IV103"/>
      <selection pane="bottomLeft" activeCell="AW113" sqref="AW113"/>
    </sheetView>
  </sheetViews>
  <sheetFormatPr defaultColWidth="9.140625" defaultRowHeight="12.75"/>
  <cols>
    <col min="1" max="1" width="11.140625" style="36" customWidth="1"/>
    <col min="2" max="2" width="6.28125" style="1" bestFit="1" customWidth="1"/>
    <col min="3" max="3" width="5.7109375" style="1" bestFit="1" customWidth="1"/>
    <col min="4" max="4" width="6.7109375" style="1" bestFit="1" customWidth="1"/>
    <col min="5" max="5" width="7.28125" style="17" customWidth="1"/>
    <col min="6" max="6" width="9.8515625" style="1" bestFit="1" customWidth="1"/>
    <col min="7" max="9" width="11.28125" style="4" bestFit="1" customWidth="1"/>
    <col min="10" max="10" width="8.7109375" style="3" customWidth="1"/>
    <col min="11" max="11" width="8.28125" style="3" customWidth="1"/>
    <col min="12" max="12" width="10.7109375" style="1" customWidth="1"/>
    <col min="13" max="13" width="7.140625" style="1" customWidth="1"/>
    <col min="14" max="14" width="8.28125" style="1" customWidth="1"/>
    <col min="15" max="15" width="7.7109375" style="1" customWidth="1"/>
    <col min="16" max="16" width="7.140625" style="1" customWidth="1"/>
    <col min="17" max="17" width="9.7109375" style="1" customWidth="1"/>
    <col min="18" max="18" width="10.28125" style="1" customWidth="1"/>
    <col min="19" max="19" width="7.140625" style="1" customWidth="1"/>
    <col min="20" max="20" width="8.28125" style="1" customWidth="1"/>
    <col min="21" max="22" width="7.140625" style="1" customWidth="1"/>
    <col min="23" max="23" width="9.421875" style="1" customWidth="1"/>
    <col min="24" max="25" width="7.140625" style="1" customWidth="1"/>
    <col min="26" max="26" width="8.8515625" style="1" customWidth="1"/>
    <col min="27" max="30" width="7.140625" style="1" customWidth="1"/>
    <col min="31" max="31" width="7.8515625" style="1" customWidth="1"/>
    <col min="32" max="34" width="7.140625" style="1" customWidth="1"/>
    <col min="35" max="35" width="8.421875" style="1" customWidth="1"/>
    <col min="36" max="36" width="7.140625" style="1" customWidth="1"/>
    <col min="37" max="37" width="10.28125" style="1" customWidth="1"/>
    <col min="38" max="40" width="7.140625" style="1" customWidth="1"/>
    <col min="41" max="41" width="9.00390625" style="1" bestFit="1" customWidth="1"/>
    <col min="42" max="42" width="7.7109375" style="1" customWidth="1"/>
    <col min="43" max="43" width="7.140625" style="1" customWidth="1"/>
    <col min="44" max="44" width="10.421875" style="1" customWidth="1"/>
    <col min="45" max="45" width="8.28125" style="1" customWidth="1"/>
    <col min="46" max="46" width="7.140625" style="1" customWidth="1"/>
    <col min="47" max="47" width="8.28125" style="1" customWidth="1"/>
    <col min="48" max="48" width="7.140625" style="1" customWidth="1"/>
    <col min="49" max="52" width="8.7109375" style="1" customWidth="1"/>
    <col min="53" max="63" width="8.7109375" style="5" customWidth="1"/>
    <col min="64" max="16384" width="9.140625" style="5" customWidth="1"/>
  </cols>
  <sheetData>
    <row r="1" spans="1:12" ht="15" customHeight="1">
      <c r="A1" s="30" t="s">
        <v>89</v>
      </c>
      <c r="B1" s="36"/>
      <c r="E1" s="2"/>
      <c r="G1" s="2"/>
      <c r="J1" s="43" t="s">
        <v>0</v>
      </c>
      <c r="L1" s="43" t="s">
        <v>1</v>
      </c>
    </row>
    <row r="2" spans="1:2" ht="15" customHeight="1" thickBot="1">
      <c r="A2" s="36" t="s">
        <v>129</v>
      </c>
      <c r="B2" s="6"/>
    </row>
    <row r="3" spans="1:52" s="1" customFormat="1" ht="13.5" thickBot="1">
      <c r="A3" s="32" t="s">
        <v>3</v>
      </c>
      <c r="B3" s="7" t="s">
        <v>73</v>
      </c>
      <c r="C3" s="54" t="s">
        <v>4</v>
      </c>
      <c r="D3" s="55"/>
      <c r="E3" s="8" t="s">
        <v>2</v>
      </c>
      <c r="F3" s="7" t="s">
        <v>5</v>
      </c>
      <c r="G3" s="9" t="s">
        <v>6</v>
      </c>
      <c r="H3" s="9" t="s">
        <v>6</v>
      </c>
      <c r="I3" s="9" t="s">
        <v>7</v>
      </c>
      <c r="J3" s="37" t="s">
        <v>38</v>
      </c>
      <c r="K3" s="37" t="s">
        <v>90</v>
      </c>
      <c r="L3" s="7" t="s">
        <v>84</v>
      </c>
      <c r="M3" s="7" t="s">
        <v>41</v>
      </c>
      <c r="N3" s="7" t="s">
        <v>42</v>
      </c>
      <c r="O3" s="7" t="s">
        <v>43</v>
      </c>
      <c r="P3" s="7" t="s">
        <v>44</v>
      </c>
      <c r="Q3" s="7" t="s">
        <v>45</v>
      </c>
      <c r="R3" s="7" t="s">
        <v>46</v>
      </c>
      <c r="S3" s="7" t="s">
        <v>47</v>
      </c>
      <c r="T3" s="7" t="s">
        <v>48</v>
      </c>
      <c r="U3" s="7" t="s">
        <v>49</v>
      </c>
      <c r="V3" s="7" t="s">
        <v>50</v>
      </c>
      <c r="W3" s="7" t="s">
        <v>51</v>
      </c>
      <c r="X3" s="7" t="s">
        <v>52</v>
      </c>
      <c r="Y3" s="7" t="s">
        <v>53</v>
      </c>
      <c r="Z3" s="7" t="s">
        <v>54</v>
      </c>
      <c r="AA3" s="7" t="s">
        <v>55</v>
      </c>
      <c r="AB3" s="7" t="s">
        <v>56</v>
      </c>
      <c r="AC3" s="7" t="s">
        <v>57</v>
      </c>
      <c r="AD3" s="7" t="s">
        <v>58</v>
      </c>
      <c r="AE3" s="7" t="s">
        <v>59</v>
      </c>
      <c r="AF3" s="7" t="s">
        <v>60</v>
      </c>
      <c r="AG3" s="7" t="s">
        <v>81</v>
      </c>
      <c r="AH3" s="7" t="s">
        <v>61</v>
      </c>
      <c r="AI3" s="7" t="s">
        <v>62</v>
      </c>
      <c r="AJ3" s="7" t="s">
        <v>82</v>
      </c>
      <c r="AK3" s="7" t="s">
        <v>63</v>
      </c>
      <c r="AL3" s="7" t="s">
        <v>64</v>
      </c>
      <c r="AM3" s="7" t="s">
        <v>65</v>
      </c>
      <c r="AN3" s="7" t="s">
        <v>85</v>
      </c>
      <c r="AO3" s="7" t="s">
        <v>66</v>
      </c>
      <c r="AP3" s="7" t="s">
        <v>67</v>
      </c>
      <c r="AQ3" s="7" t="s">
        <v>68</v>
      </c>
      <c r="AR3" s="7" t="s">
        <v>69</v>
      </c>
      <c r="AS3" s="7" t="s">
        <v>70</v>
      </c>
      <c r="AT3" s="7" t="s">
        <v>71</v>
      </c>
      <c r="AU3" s="7" t="s">
        <v>72</v>
      </c>
      <c r="AW3" s="1" t="s">
        <v>75</v>
      </c>
      <c r="AX3" s="1" t="s">
        <v>75</v>
      </c>
      <c r="AY3" s="1" t="s">
        <v>78</v>
      </c>
      <c r="AZ3" s="1" t="s">
        <v>78</v>
      </c>
    </row>
    <row r="4" spans="1:52" s="1" customFormat="1" ht="12.75">
      <c r="A4" s="33"/>
      <c r="B4" s="10" t="s">
        <v>74</v>
      </c>
      <c r="C4" s="10" t="s">
        <v>8</v>
      </c>
      <c r="D4" s="10" t="s">
        <v>9</v>
      </c>
      <c r="E4" s="11"/>
      <c r="F4" s="10" t="s">
        <v>10</v>
      </c>
      <c r="G4" s="12" t="s">
        <v>13</v>
      </c>
      <c r="H4" s="12" t="s">
        <v>14</v>
      </c>
      <c r="I4" s="10"/>
      <c r="J4" s="10"/>
      <c r="K4" s="10"/>
      <c r="L4" s="10" t="s">
        <v>83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W4" s="1" t="s">
        <v>76</v>
      </c>
      <c r="AX4" s="1" t="s">
        <v>77</v>
      </c>
      <c r="AZ4" s="1" t="s">
        <v>79</v>
      </c>
    </row>
    <row r="5" spans="1:47" ht="13.5" thickBot="1">
      <c r="A5" s="34"/>
      <c r="B5" s="13"/>
      <c r="C5" s="13"/>
      <c r="D5" s="13"/>
      <c r="E5" s="14"/>
      <c r="F5" s="13"/>
      <c r="G5" s="15" t="s">
        <v>11</v>
      </c>
      <c r="H5" s="15" t="s">
        <v>11</v>
      </c>
      <c r="I5" s="15" t="s">
        <v>11</v>
      </c>
      <c r="J5" s="38" t="s">
        <v>39</v>
      </c>
      <c r="K5" s="38" t="s">
        <v>39</v>
      </c>
      <c r="L5" s="13" t="s">
        <v>39</v>
      </c>
      <c r="M5" s="13" t="s">
        <v>39</v>
      </c>
      <c r="N5" s="13" t="s">
        <v>39</v>
      </c>
      <c r="O5" s="13" t="s">
        <v>39</v>
      </c>
      <c r="P5" s="13" t="s">
        <v>39</v>
      </c>
      <c r="Q5" s="13" t="s">
        <v>39</v>
      </c>
      <c r="R5" s="13" t="s">
        <v>39</v>
      </c>
      <c r="S5" s="13" t="s">
        <v>39</v>
      </c>
      <c r="T5" s="13" t="s">
        <v>39</v>
      </c>
      <c r="U5" s="13" t="s">
        <v>39</v>
      </c>
      <c r="V5" s="13" t="s">
        <v>39</v>
      </c>
      <c r="W5" s="13" t="s">
        <v>39</v>
      </c>
      <c r="X5" s="13" t="s">
        <v>39</v>
      </c>
      <c r="Y5" s="13" t="s">
        <v>39</v>
      </c>
      <c r="Z5" s="13" t="s">
        <v>39</v>
      </c>
      <c r="AA5" s="13" t="s">
        <v>39</v>
      </c>
      <c r="AB5" s="13" t="s">
        <v>39</v>
      </c>
      <c r="AC5" s="13" t="s">
        <v>39</v>
      </c>
      <c r="AD5" s="13" t="s">
        <v>40</v>
      </c>
      <c r="AE5" s="13" t="s">
        <v>39</v>
      </c>
      <c r="AF5" s="13" t="s">
        <v>39</v>
      </c>
      <c r="AG5" s="13" t="s">
        <v>39</v>
      </c>
      <c r="AH5" s="13" t="s">
        <v>39</v>
      </c>
      <c r="AI5" s="13" t="s">
        <v>39</v>
      </c>
      <c r="AJ5" s="13" t="s">
        <v>39</v>
      </c>
      <c r="AK5" s="13" t="s">
        <v>39</v>
      </c>
      <c r="AL5" s="13" t="s">
        <v>39</v>
      </c>
      <c r="AM5" s="13" t="s">
        <v>39</v>
      </c>
      <c r="AN5" s="13" t="s">
        <v>39</v>
      </c>
      <c r="AO5" s="13" t="s">
        <v>39</v>
      </c>
      <c r="AP5" s="13" t="s">
        <v>39</v>
      </c>
      <c r="AQ5" s="13" t="s">
        <v>39</v>
      </c>
      <c r="AR5" s="13" t="s">
        <v>39</v>
      </c>
      <c r="AS5" s="13" t="s">
        <v>39</v>
      </c>
      <c r="AT5" s="13" t="s">
        <v>39</v>
      </c>
      <c r="AU5" s="13" t="s">
        <v>39</v>
      </c>
    </row>
    <row r="6" spans="1:52" ht="12.75">
      <c r="A6" s="35">
        <v>40022</v>
      </c>
      <c r="B6" s="1">
        <v>0</v>
      </c>
      <c r="C6" s="16">
        <v>750</v>
      </c>
      <c r="D6" s="1">
        <v>440</v>
      </c>
      <c r="E6" s="31">
        <v>7.49</v>
      </c>
      <c r="F6" s="39">
        <v>1469.71</v>
      </c>
      <c r="G6" s="40" t="e">
        <f>NA()</f>
        <v>#N/A</v>
      </c>
      <c r="H6" s="40">
        <v>7.97</v>
      </c>
      <c r="I6" s="40">
        <v>20.41</v>
      </c>
      <c r="J6" s="3">
        <v>936</v>
      </c>
      <c r="K6" s="41">
        <v>6.3</v>
      </c>
      <c r="L6" s="41">
        <v>882</v>
      </c>
      <c r="M6" s="41">
        <v>0.0059</v>
      </c>
      <c r="N6" s="41">
        <v>0.0843</v>
      </c>
      <c r="O6" s="41">
        <v>0.126</v>
      </c>
      <c r="P6" s="41">
        <v>0.011</v>
      </c>
      <c r="Q6" s="41" t="s">
        <v>96</v>
      </c>
      <c r="R6" s="41" t="s">
        <v>97</v>
      </c>
      <c r="S6" s="41" t="s">
        <v>98</v>
      </c>
      <c r="T6" s="41">
        <v>0.0071</v>
      </c>
      <c r="U6" s="41">
        <v>315</v>
      </c>
      <c r="V6" s="41" t="s">
        <v>99</v>
      </c>
      <c r="W6" s="41">
        <v>0.00364</v>
      </c>
      <c r="X6" s="41">
        <v>0.00695</v>
      </c>
      <c r="Y6" s="41">
        <v>0.059</v>
      </c>
      <c r="Z6" s="41">
        <v>0.00169</v>
      </c>
      <c r="AA6" s="41">
        <v>0.0047</v>
      </c>
      <c r="AB6" s="41">
        <v>23.2</v>
      </c>
      <c r="AC6" s="41">
        <v>4.41</v>
      </c>
      <c r="AD6" s="41">
        <v>0.06</v>
      </c>
      <c r="AE6" s="41">
        <v>0.00392</v>
      </c>
      <c r="AF6" s="41">
        <v>0.00253</v>
      </c>
      <c r="AG6" s="41">
        <v>0.013</v>
      </c>
      <c r="AH6" s="41">
        <v>10.6</v>
      </c>
      <c r="AI6" s="41">
        <v>0.00037</v>
      </c>
      <c r="AJ6" s="41">
        <v>1.49</v>
      </c>
      <c r="AK6" s="41">
        <v>0.000854</v>
      </c>
      <c r="AL6" s="41">
        <v>6.07</v>
      </c>
      <c r="AM6" s="41">
        <v>0.455</v>
      </c>
      <c r="AN6" s="41">
        <v>319</v>
      </c>
      <c r="AO6" s="41">
        <v>0.000483</v>
      </c>
      <c r="AP6" s="41">
        <v>0.00924</v>
      </c>
      <c r="AQ6" s="41" t="s">
        <v>100</v>
      </c>
      <c r="AR6" s="41">
        <v>5.5E-05</v>
      </c>
      <c r="AS6" s="41" t="s">
        <v>114</v>
      </c>
      <c r="AT6" s="41">
        <v>0.109</v>
      </c>
      <c r="AU6" s="41" t="s">
        <v>99</v>
      </c>
      <c r="AV6" s="28"/>
      <c r="AW6" s="17">
        <f>J6*2/96+I6*2/100+K6/35.5</f>
        <v>20.085664788732394</v>
      </c>
      <c r="AX6" s="17">
        <f>AL6/23+AH6/39.1+AB6*2/24.3+U6*2/40.08+AC6*2/54.9</f>
        <v>18.323696420256333</v>
      </c>
      <c r="AY6" s="17">
        <f>AX6-AW6</f>
        <v>-1.7619683684760616</v>
      </c>
      <c r="AZ6" s="42">
        <f>AY6/(AW6+AX6)</f>
        <v>-0.04587340984113316</v>
      </c>
    </row>
    <row r="7" spans="1:52" ht="12.75">
      <c r="A7" s="35">
        <f aca="true" t="shared" si="0" ref="A7:A12">A6+7</f>
        <v>40029</v>
      </c>
      <c r="B7" s="1">
        <f aca="true" t="shared" si="1" ref="B7:B12">B6+1</f>
        <v>1</v>
      </c>
      <c r="C7" s="16">
        <v>500</v>
      </c>
      <c r="D7" s="1">
        <v>400</v>
      </c>
      <c r="E7" s="31">
        <v>7.33</v>
      </c>
      <c r="F7" s="39">
        <v>2362.41</v>
      </c>
      <c r="G7" s="40" t="e">
        <f>NA()</f>
        <v>#N/A</v>
      </c>
      <c r="H7" s="40">
        <v>6.67</v>
      </c>
      <c r="I7" s="40">
        <v>24.86</v>
      </c>
      <c r="J7" s="3">
        <v>1709</v>
      </c>
      <c r="K7" s="41">
        <v>2.4</v>
      </c>
      <c r="L7" s="41">
        <v>1630</v>
      </c>
      <c r="M7" s="41">
        <v>0.005</v>
      </c>
      <c r="N7" s="41">
        <v>0.472</v>
      </c>
      <c r="O7" s="41">
        <v>0.163</v>
      </c>
      <c r="P7" s="41">
        <v>0.0079</v>
      </c>
      <c r="Q7" s="41" t="s">
        <v>118</v>
      </c>
      <c r="R7" s="41" t="s">
        <v>119</v>
      </c>
      <c r="S7" s="41" t="s">
        <v>120</v>
      </c>
      <c r="T7" s="41">
        <v>0.014</v>
      </c>
      <c r="U7" s="41">
        <v>551</v>
      </c>
      <c r="V7" s="41" t="s">
        <v>100</v>
      </c>
      <c r="W7" s="41">
        <v>0.00849</v>
      </c>
      <c r="X7" s="41">
        <v>0.0143</v>
      </c>
      <c r="Y7" s="41">
        <v>0.029</v>
      </c>
      <c r="Z7" s="41">
        <v>0.00347</v>
      </c>
      <c r="AA7" s="41">
        <v>0.014</v>
      </c>
      <c r="AB7" s="41">
        <v>63</v>
      </c>
      <c r="AC7" s="41">
        <v>9.64</v>
      </c>
      <c r="AD7" s="41" t="s">
        <v>98</v>
      </c>
      <c r="AE7" s="41">
        <v>0.0151</v>
      </c>
      <c r="AF7" s="41">
        <v>0.0062</v>
      </c>
      <c r="AG7" s="41" t="s">
        <v>101</v>
      </c>
      <c r="AH7" s="41">
        <v>19.8</v>
      </c>
      <c r="AI7" s="41">
        <v>0.0007</v>
      </c>
      <c r="AJ7" s="41">
        <v>6.85</v>
      </c>
      <c r="AK7" s="41" t="s">
        <v>119</v>
      </c>
      <c r="AL7" s="41">
        <v>14.8</v>
      </c>
      <c r="AM7" s="41">
        <v>0.958</v>
      </c>
      <c r="AN7" s="41">
        <v>569</v>
      </c>
      <c r="AO7" s="41">
        <v>0.00061</v>
      </c>
      <c r="AP7" s="41">
        <v>0.00543</v>
      </c>
      <c r="AQ7" s="41" t="s">
        <v>121</v>
      </c>
      <c r="AR7" s="41">
        <v>0.0002</v>
      </c>
      <c r="AS7" s="41" t="s">
        <v>103</v>
      </c>
      <c r="AT7" s="41">
        <v>0.177</v>
      </c>
      <c r="AU7" s="41" t="s">
        <v>100</v>
      </c>
      <c r="AV7" s="28"/>
      <c r="AW7" s="17">
        <f>J7*2/96+I7*2/100+K7/35.5</f>
        <v>36.168972300469484</v>
      </c>
      <c r="AX7" s="17">
        <f>AL7/23+AH7/39.1+AB7*2/24.3+U7*2/40.08+AC7*2/54.9</f>
        <v>34.18125125884336</v>
      </c>
      <c r="AY7" s="17">
        <f>AX7-AW7</f>
        <v>-1.9877210416261235</v>
      </c>
      <c r="AZ7" s="42">
        <f>AY7/(AW7+AX7)</f>
        <v>-0.028254651386434616</v>
      </c>
    </row>
    <row r="8" spans="1:52" ht="12.75">
      <c r="A8" s="35">
        <f t="shared" si="0"/>
        <v>40036</v>
      </c>
      <c r="B8" s="1">
        <f t="shared" si="1"/>
        <v>2</v>
      </c>
      <c r="C8" s="16">
        <f aca="true" t="shared" si="2" ref="C8:C13">C7</f>
        <v>500</v>
      </c>
      <c r="D8" s="1">
        <v>400</v>
      </c>
      <c r="E8" s="31">
        <v>7.5</v>
      </c>
      <c r="F8" s="39">
        <v>2363.57</v>
      </c>
      <c r="G8" s="40" t="e">
        <f>NA()</f>
        <v>#N/A</v>
      </c>
      <c r="H8" s="40">
        <v>10.92</v>
      </c>
      <c r="I8" s="40">
        <v>27.93</v>
      </c>
      <c r="J8" s="3">
        <v>1748</v>
      </c>
      <c r="K8" s="41">
        <v>0.5</v>
      </c>
      <c r="L8" s="41">
        <v>1700</v>
      </c>
      <c r="M8" s="41">
        <v>0.003</v>
      </c>
      <c r="N8" s="41">
        <v>0.808</v>
      </c>
      <c r="O8" s="41">
        <v>0.14</v>
      </c>
      <c r="P8" s="41">
        <v>0.0076</v>
      </c>
      <c r="Q8" s="41" t="s">
        <v>118</v>
      </c>
      <c r="R8" s="41" t="s">
        <v>119</v>
      </c>
      <c r="S8" s="41" t="s">
        <v>120</v>
      </c>
      <c r="T8" s="41">
        <v>0.02</v>
      </c>
      <c r="U8" s="41">
        <v>580</v>
      </c>
      <c r="V8" s="41" t="s">
        <v>100</v>
      </c>
      <c r="W8" s="41">
        <v>0.00832</v>
      </c>
      <c r="X8" s="41">
        <v>0.0118</v>
      </c>
      <c r="Y8" s="41">
        <v>0.025</v>
      </c>
      <c r="Z8" s="41">
        <v>0.00379</v>
      </c>
      <c r="AA8" s="41">
        <v>0.016</v>
      </c>
      <c r="AB8" s="41">
        <v>61.8</v>
      </c>
      <c r="AC8" s="41">
        <v>13.4</v>
      </c>
      <c r="AD8" s="41" t="s">
        <v>98</v>
      </c>
      <c r="AE8" s="41">
        <v>0.0144</v>
      </c>
      <c r="AF8" s="41">
        <v>0.0059</v>
      </c>
      <c r="AG8" s="41" t="s">
        <v>101</v>
      </c>
      <c r="AH8" s="41">
        <v>18.3</v>
      </c>
      <c r="AI8" s="41">
        <v>0.0006</v>
      </c>
      <c r="AJ8" s="41">
        <v>7.94</v>
      </c>
      <c r="AK8" s="41">
        <v>4E-05</v>
      </c>
      <c r="AL8" s="41">
        <v>9.79</v>
      </c>
      <c r="AM8" s="41">
        <v>0.985</v>
      </c>
      <c r="AN8" s="41">
        <v>607</v>
      </c>
      <c r="AO8" s="41">
        <v>0.00047</v>
      </c>
      <c r="AP8" s="41">
        <v>0.00532</v>
      </c>
      <c r="AQ8" s="41" t="s">
        <v>121</v>
      </c>
      <c r="AR8" s="41">
        <v>0.00016</v>
      </c>
      <c r="AS8" s="41" t="s">
        <v>103</v>
      </c>
      <c r="AT8" s="41">
        <v>0.355</v>
      </c>
      <c r="AU8" s="41" t="s">
        <v>100</v>
      </c>
      <c r="AV8" s="28"/>
      <c r="AW8" s="17">
        <f>J8*2/96+I8*2/100+K8/35.5</f>
        <v>36.98935117370892</v>
      </c>
      <c r="AX8" s="17">
        <f>AL8/23+AH8/39.1+AB8*2/24.3+U8*2/40.08+AC8*2/54.9</f>
        <v>35.4103786774386</v>
      </c>
      <c r="AY8" s="17">
        <f>AX8-AW8</f>
        <v>-1.5789724962703175</v>
      </c>
      <c r="AZ8" s="42">
        <f>AY8/(AW8+AX8)</f>
        <v>-0.021809093756518915</v>
      </c>
    </row>
    <row r="9" spans="1:52" ht="12.75">
      <c r="A9" s="35">
        <f t="shared" si="0"/>
        <v>40043</v>
      </c>
      <c r="B9" s="1">
        <f t="shared" si="1"/>
        <v>3</v>
      </c>
      <c r="C9" s="16">
        <f t="shared" si="2"/>
        <v>500</v>
      </c>
      <c r="D9" s="1">
        <v>440</v>
      </c>
      <c r="E9" s="31">
        <v>7.39</v>
      </c>
      <c r="F9" s="39">
        <v>2215.98</v>
      </c>
      <c r="G9" s="40" t="e">
        <f>NA()</f>
        <v>#N/A</v>
      </c>
      <c r="H9" s="40">
        <v>7.92</v>
      </c>
      <c r="I9" s="40">
        <v>26.32</v>
      </c>
      <c r="J9" s="3">
        <v>1650</v>
      </c>
      <c r="K9" s="41">
        <v>0.6</v>
      </c>
      <c r="L9" s="41">
        <v>1640</v>
      </c>
      <c r="M9" s="41">
        <v>0.004</v>
      </c>
      <c r="N9" s="41">
        <v>0.805</v>
      </c>
      <c r="O9" s="41">
        <v>0.109</v>
      </c>
      <c r="P9" s="41">
        <v>0.0075</v>
      </c>
      <c r="Q9" s="41" t="s">
        <v>118</v>
      </c>
      <c r="R9" s="41" t="s">
        <v>119</v>
      </c>
      <c r="S9" s="41" t="s">
        <v>120</v>
      </c>
      <c r="T9" s="41">
        <v>0.0239</v>
      </c>
      <c r="U9" s="41">
        <v>590</v>
      </c>
      <c r="V9" s="41" t="s">
        <v>100</v>
      </c>
      <c r="W9" s="41">
        <v>0.00786</v>
      </c>
      <c r="X9" s="41">
        <v>0.0117</v>
      </c>
      <c r="Y9" s="41">
        <v>0.017</v>
      </c>
      <c r="Z9" s="41">
        <v>0.00436</v>
      </c>
      <c r="AA9" s="41">
        <v>0.015</v>
      </c>
      <c r="AB9" s="41">
        <v>40.1</v>
      </c>
      <c r="AC9" s="41">
        <v>14.5</v>
      </c>
      <c r="AD9" s="41" t="s">
        <v>98</v>
      </c>
      <c r="AE9" s="41">
        <v>0.0121</v>
      </c>
      <c r="AF9" s="41">
        <v>0.0068</v>
      </c>
      <c r="AG9" s="41" t="s">
        <v>101</v>
      </c>
      <c r="AH9" s="41">
        <v>12.9</v>
      </c>
      <c r="AI9" s="41">
        <v>0.0002</v>
      </c>
      <c r="AJ9" s="41">
        <v>6.29</v>
      </c>
      <c r="AK9" s="41" t="s">
        <v>119</v>
      </c>
      <c r="AL9" s="41">
        <v>4.29</v>
      </c>
      <c r="AM9" s="41">
        <v>0.934</v>
      </c>
      <c r="AN9" s="41">
        <v>567</v>
      </c>
      <c r="AO9" s="41">
        <v>0.00031</v>
      </c>
      <c r="AP9" s="41">
        <v>0.00482</v>
      </c>
      <c r="AQ9" s="41" t="s">
        <v>121</v>
      </c>
      <c r="AR9" s="41">
        <v>0.00014</v>
      </c>
      <c r="AS9" s="41" t="s">
        <v>103</v>
      </c>
      <c r="AT9" s="41">
        <v>0.533</v>
      </c>
      <c r="AU9" s="41" t="s">
        <v>100</v>
      </c>
      <c r="AW9" s="17">
        <f>J9*2/96+I9*2/100+K9/35.5</f>
        <v>34.91830140845071</v>
      </c>
      <c r="AX9" s="17">
        <f>AL9/23+AH9/39.1+AB9*2/24.3+U9*2/40.08+AC9*2/54.9</f>
        <v>33.78620745107649</v>
      </c>
      <c r="AY9" s="17">
        <f>AX9-AW9</f>
        <v>-1.1320939573742166</v>
      </c>
      <c r="AZ9" s="42">
        <f>AY9/(AW9+AX9)</f>
        <v>-0.01647772433231258</v>
      </c>
    </row>
    <row r="10" spans="1:52" ht="12.75">
      <c r="A10" s="35">
        <f t="shared" si="0"/>
        <v>40050</v>
      </c>
      <c r="B10" s="1">
        <f t="shared" si="1"/>
        <v>4</v>
      </c>
      <c r="C10" s="16">
        <f t="shared" si="2"/>
        <v>500</v>
      </c>
      <c r="D10" s="1">
        <v>430</v>
      </c>
      <c r="E10" s="31">
        <v>7.57</v>
      </c>
      <c r="F10" s="39">
        <v>2159.69</v>
      </c>
      <c r="G10" s="40"/>
      <c r="H10" s="40"/>
      <c r="I10" s="40"/>
      <c r="J10" s="3">
        <v>1441</v>
      </c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W10" s="17"/>
      <c r="AX10" s="17"/>
      <c r="AY10" s="17"/>
      <c r="AZ10" s="42"/>
    </row>
    <row r="11" spans="1:52" ht="12.75">
      <c r="A11" s="35">
        <f t="shared" si="0"/>
        <v>40057</v>
      </c>
      <c r="B11" s="1">
        <f t="shared" si="1"/>
        <v>5</v>
      </c>
      <c r="C11" s="16">
        <f t="shared" si="2"/>
        <v>500</v>
      </c>
      <c r="D11" s="1">
        <v>400</v>
      </c>
      <c r="E11" s="28">
        <v>7.48</v>
      </c>
      <c r="F11" s="39">
        <v>2277.67</v>
      </c>
      <c r="G11" s="46" t="e">
        <f>NA()</f>
        <v>#N/A</v>
      </c>
      <c r="H11" s="40">
        <v>11.96</v>
      </c>
      <c r="I11" s="40">
        <v>30.33</v>
      </c>
      <c r="J11" s="3">
        <v>1589</v>
      </c>
      <c r="K11" s="41" t="s">
        <v>134</v>
      </c>
      <c r="L11" s="41">
        <v>1690</v>
      </c>
      <c r="M11" s="41">
        <v>0.01</v>
      </c>
      <c r="N11" s="41">
        <v>0.718</v>
      </c>
      <c r="O11" s="41">
        <v>0.0812</v>
      </c>
      <c r="P11" s="41">
        <v>0.0099</v>
      </c>
      <c r="Q11" s="41" t="s">
        <v>99</v>
      </c>
      <c r="R11" s="41" t="s">
        <v>118</v>
      </c>
      <c r="S11" s="41" t="s">
        <v>134</v>
      </c>
      <c r="T11" s="41">
        <v>0.0272</v>
      </c>
      <c r="U11" s="41">
        <v>633</v>
      </c>
      <c r="V11" s="41" t="s">
        <v>103</v>
      </c>
      <c r="W11" s="41">
        <v>0.00789</v>
      </c>
      <c r="X11" s="41">
        <v>0.0202</v>
      </c>
      <c r="Y11" s="41">
        <v>0.025</v>
      </c>
      <c r="Z11" s="41">
        <v>0.00518</v>
      </c>
      <c r="AA11" s="41">
        <v>0.014</v>
      </c>
      <c r="AB11" s="41">
        <v>27.2</v>
      </c>
      <c r="AC11" s="41">
        <v>16.1</v>
      </c>
      <c r="AD11" s="41" t="s">
        <v>111</v>
      </c>
      <c r="AE11" s="41">
        <v>0.0112</v>
      </c>
      <c r="AF11" s="41">
        <v>0.0067</v>
      </c>
      <c r="AG11" s="41" t="s">
        <v>109</v>
      </c>
      <c r="AH11" s="41">
        <v>8.98</v>
      </c>
      <c r="AI11" s="41" t="s">
        <v>138</v>
      </c>
      <c r="AJ11" s="41">
        <v>7.56</v>
      </c>
      <c r="AK11" s="41" t="s">
        <v>118</v>
      </c>
      <c r="AL11" s="41">
        <v>1.84</v>
      </c>
      <c r="AM11" s="41">
        <v>0.872</v>
      </c>
      <c r="AN11" s="41">
        <v>493</v>
      </c>
      <c r="AO11" s="41">
        <v>0.00016</v>
      </c>
      <c r="AP11" s="41">
        <v>0.0059</v>
      </c>
      <c r="AQ11" s="41" t="s">
        <v>102</v>
      </c>
      <c r="AR11" s="41">
        <v>0.00015</v>
      </c>
      <c r="AS11" s="41" t="s">
        <v>137</v>
      </c>
      <c r="AT11" s="41">
        <v>0.827</v>
      </c>
      <c r="AU11" s="41" t="s">
        <v>103</v>
      </c>
      <c r="AW11" s="17">
        <f>J11*2/96+I11*2/100</f>
        <v>33.710766666666665</v>
      </c>
      <c r="AX11" s="17">
        <f>AL11/23+AH11/39.1+AB11*2/24.3+U11*2/40.08+AC11*2/54.9+AT11*2/65.3</f>
        <v>34.74702719085283</v>
      </c>
      <c r="AY11" s="17">
        <f>AX11-AW11</f>
        <v>1.0362605241861687</v>
      </c>
      <c r="AZ11" s="42">
        <f>AY11/(AW11+AX11)</f>
        <v>0.015137217631390911</v>
      </c>
    </row>
    <row r="12" spans="1:52" ht="12.75">
      <c r="A12" s="35">
        <f t="shared" si="0"/>
        <v>40064</v>
      </c>
      <c r="B12" s="1">
        <f t="shared" si="1"/>
        <v>6</v>
      </c>
      <c r="C12" s="16">
        <f t="shared" si="2"/>
        <v>500</v>
      </c>
      <c r="D12" s="1">
        <v>440</v>
      </c>
      <c r="E12" s="31">
        <v>7.37</v>
      </c>
      <c r="F12" s="39">
        <v>2231.71</v>
      </c>
      <c r="G12" s="40"/>
      <c r="H12" s="40"/>
      <c r="I12" s="40"/>
      <c r="J12" s="3">
        <v>1606</v>
      </c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W12" s="17"/>
      <c r="AX12" s="17"/>
      <c r="AY12" s="17"/>
      <c r="AZ12" s="42"/>
    </row>
    <row r="13" spans="1:52" ht="12.75">
      <c r="A13" s="35">
        <f aca="true" t="shared" si="3" ref="A13:A20">A12+7</f>
        <v>40071</v>
      </c>
      <c r="B13" s="1">
        <f aca="true" t="shared" si="4" ref="B13:B20">B12+1</f>
        <v>7</v>
      </c>
      <c r="C13" s="16">
        <f t="shared" si="2"/>
        <v>500</v>
      </c>
      <c r="D13" s="1">
        <v>465</v>
      </c>
      <c r="E13" s="28">
        <v>7.64</v>
      </c>
      <c r="F13" s="39">
        <v>2208.67</v>
      </c>
      <c r="G13" s="28" t="e">
        <f>NA()</f>
        <v>#N/A</v>
      </c>
      <c r="H13" s="40">
        <v>12.96</v>
      </c>
      <c r="I13" s="40">
        <v>53.57</v>
      </c>
      <c r="J13" s="3">
        <v>1508</v>
      </c>
      <c r="K13" s="41" t="s">
        <v>134</v>
      </c>
      <c r="L13" s="41">
        <v>1490</v>
      </c>
      <c r="M13" s="41">
        <v>0.004</v>
      </c>
      <c r="N13" s="41">
        <v>0.649</v>
      </c>
      <c r="O13" s="41">
        <v>0.0698</v>
      </c>
      <c r="P13" s="41">
        <v>0.011</v>
      </c>
      <c r="Q13" s="41" t="s">
        <v>118</v>
      </c>
      <c r="R13" s="41" t="s">
        <v>119</v>
      </c>
      <c r="S13" s="41" t="s">
        <v>120</v>
      </c>
      <c r="T13" s="41">
        <v>0.0353</v>
      </c>
      <c r="U13" s="41">
        <v>572</v>
      </c>
      <c r="V13" s="41" t="s">
        <v>100</v>
      </c>
      <c r="W13" s="41">
        <v>0.0105</v>
      </c>
      <c r="X13" s="41">
        <v>0.026</v>
      </c>
      <c r="Y13" s="41">
        <v>0.017</v>
      </c>
      <c r="Z13" s="41">
        <v>0.00714</v>
      </c>
      <c r="AA13" s="41">
        <v>0.014</v>
      </c>
      <c r="AB13" s="41">
        <v>16.3</v>
      </c>
      <c r="AC13" s="41">
        <v>16.8</v>
      </c>
      <c r="AD13" s="41" t="s">
        <v>98</v>
      </c>
      <c r="AE13" s="41">
        <v>0.008</v>
      </c>
      <c r="AF13" s="41">
        <v>0.0126</v>
      </c>
      <c r="AG13" s="41" t="s">
        <v>101</v>
      </c>
      <c r="AH13" s="41">
        <v>7.23</v>
      </c>
      <c r="AI13" s="41">
        <v>0.0008</v>
      </c>
      <c r="AJ13" s="41">
        <v>9.98</v>
      </c>
      <c r="AK13" s="41" t="s">
        <v>119</v>
      </c>
      <c r="AL13" s="41">
        <v>1.06</v>
      </c>
      <c r="AM13" s="41">
        <v>0.775</v>
      </c>
      <c r="AN13" s="41">
        <v>523</v>
      </c>
      <c r="AO13" s="41">
        <v>0.00013</v>
      </c>
      <c r="AP13" s="41">
        <v>0.0128</v>
      </c>
      <c r="AQ13" s="41" t="s">
        <v>121</v>
      </c>
      <c r="AR13" s="41">
        <v>0.00028</v>
      </c>
      <c r="AS13" s="41" t="s">
        <v>103</v>
      </c>
      <c r="AT13" s="41">
        <v>1.57</v>
      </c>
      <c r="AU13" s="41" t="s">
        <v>100</v>
      </c>
      <c r="AW13" s="17">
        <f>J13*2/96+I13*2/100</f>
        <v>32.48806666666667</v>
      </c>
      <c r="AX13" s="17">
        <f>AL13/23+AH13/39.1+AB13*2/24.3+U13*2/40.08+AC13*2/54.9+AT13*2/65.3</f>
        <v>30.775583016083477</v>
      </c>
      <c r="AY13" s="17">
        <f>AX13-AW13</f>
        <v>-1.7124836505831915</v>
      </c>
      <c r="AZ13" s="42">
        <f>AY13/(AW13+AX13)</f>
        <v>-0.027068998693101448</v>
      </c>
    </row>
    <row r="14" spans="1:52" ht="12.75">
      <c r="A14" s="35">
        <f t="shared" si="3"/>
        <v>40078</v>
      </c>
      <c r="B14" s="1">
        <f t="shared" si="4"/>
        <v>8</v>
      </c>
      <c r="C14" s="16">
        <f aca="true" t="shared" si="5" ref="C14:C20">C13</f>
        <v>500</v>
      </c>
      <c r="D14" s="1">
        <v>455</v>
      </c>
      <c r="E14" s="28">
        <v>7.57</v>
      </c>
      <c r="F14" s="39">
        <v>2131.95</v>
      </c>
      <c r="G14" s="28"/>
      <c r="H14" s="40"/>
      <c r="I14" s="40"/>
      <c r="J14" s="3">
        <v>1559</v>
      </c>
      <c r="K14" s="4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W14" s="17"/>
      <c r="AX14" s="17"/>
      <c r="AY14" s="17"/>
      <c r="AZ14" s="42"/>
    </row>
    <row r="15" spans="1:52" ht="12.75">
      <c r="A15" s="35">
        <f t="shared" si="3"/>
        <v>40085</v>
      </c>
      <c r="B15" s="1">
        <f t="shared" si="4"/>
        <v>9</v>
      </c>
      <c r="C15" s="16">
        <f t="shared" si="5"/>
        <v>500</v>
      </c>
      <c r="D15" s="1">
        <v>460</v>
      </c>
      <c r="E15" s="28">
        <v>7.56</v>
      </c>
      <c r="F15" s="39">
        <v>2147.36</v>
      </c>
      <c r="G15" s="28" t="e">
        <f>NA()</f>
        <v>#N/A</v>
      </c>
      <c r="H15" s="40">
        <v>10.16</v>
      </c>
      <c r="I15" s="40">
        <v>61.45</v>
      </c>
      <c r="J15" s="3">
        <v>1783</v>
      </c>
      <c r="K15" s="41" t="s">
        <v>134</v>
      </c>
      <c r="L15" s="41">
        <v>1580</v>
      </c>
      <c r="M15" s="41">
        <v>0.002</v>
      </c>
      <c r="N15" s="41">
        <v>0.604</v>
      </c>
      <c r="O15" s="41">
        <v>0.0565</v>
      </c>
      <c r="P15" s="41">
        <v>0.0099</v>
      </c>
      <c r="Q15" s="41" t="s">
        <v>118</v>
      </c>
      <c r="R15" s="41" t="s">
        <v>119</v>
      </c>
      <c r="S15" s="41" t="s">
        <v>120</v>
      </c>
      <c r="T15" s="41">
        <v>0.0286</v>
      </c>
      <c r="U15" s="41">
        <v>594</v>
      </c>
      <c r="V15" s="41" t="s">
        <v>100</v>
      </c>
      <c r="W15" s="41">
        <v>0.00419</v>
      </c>
      <c r="X15" s="41">
        <v>0.0168</v>
      </c>
      <c r="Y15" s="41">
        <v>0.037</v>
      </c>
      <c r="Z15" s="41">
        <v>0.00627</v>
      </c>
      <c r="AA15" s="41">
        <v>0.01</v>
      </c>
      <c r="AB15" s="41">
        <v>22.8</v>
      </c>
      <c r="AC15" s="41">
        <v>4.42</v>
      </c>
      <c r="AD15" s="41" t="s">
        <v>98</v>
      </c>
      <c r="AE15" s="41">
        <v>0.005</v>
      </c>
      <c r="AF15" s="41">
        <v>0.0141</v>
      </c>
      <c r="AG15" s="41" t="s">
        <v>101</v>
      </c>
      <c r="AH15" s="41">
        <v>5.82</v>
      </c>
      <c r="AI15" s="41">
        <v>0.001</v>
      </c>
      <c r="AJ15" s="41">
        <v>8.07</v>
      </c>
      <c r="AK15" s="41" t="s">
        <v>119</v>
      </c>
      <c r="AL15" s="41">
        <v>0.65</v>
      </c>
      <c r="AM15" s="41">
        <v>0.612</v>
      </c>
      <c r="AN15" s="41">
        <v>550</v>
      </c>
      <c r="AO15" s="41">
        <v>0.0001</v>
      </c>
      <c r="AP15" s="41">
        <v>0.0148</v>
      </c>
      <c r="AQ15" s="41" t="s">
        <v>121</v>
      </c>
      <c r="AR15" s="41">
        <v>0.00052</v>
      </c>
      <c r="AS15" s="41" t="s">
        <v>103</v>
      </c>
      <c r="AT15" s="41">
        <v>1.77</v>
      </c>
      <c r="AU15" s="41" t="s">
        <v>100</v>
      </c>
      <c r="AW15" s="17">
        <f>J15*2/96+I15*2/100</f>
        <v>38.374833333333335</v>
      </c>
      <c r="AX15" s="17">
        <f>AL15/23+AH15/39.1+AB15*2/24.3+U15*2/40.08+AC15*2/54.9+AT15*2/65.3</f>
        <v>31.909603115917623</v>
      </c>
      <c r="AY15" s="17">
        <f>AX15-AW15</f>
        <v>-6.465230217415712</v>
      </c>
      <c r="AZ15" s="42">
        <f>AY15/(AW15+AX15)</f>
        <v>-0.09198665514070027</v>
      </c>
    </row>
    <row r="16" spans="1:52" ht="12.75">
      <c r="A16" s="35">
        <f t="shared" si="3"/>
        <v>40092</v>
      </c>
      <c r="B16" s="1">
        <f t="shared" si="4"/>
        <v>10</v>
      </c>
      <c r="C16" s="16">
        <f t="shared" si="5"/>
        <v>500</v>
      </c>
      <c r="D16" s="1">
        <v>410</v>
      </c>
      <c r="E16" s="28">
        <v>7.45</v>
      </c>
      <c r="F16" s="39">
        <v>2298.72</v>
      </c>
      <c r="G16" s="40"/>
      <c r="H16" s="40"/>
      <c r="I16" s="40"/>
      <c r="J16" s="3">
        <v>1762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W16" s="17"/>
      <c r="AX16" s="17"/>
      <c r="AY16" s="17"/>
      <c r="AZ16" s="42"/>
    </row>
    <row r="17" spans="1:52" ht="12.75">
      <c r="A17" s="35">
        <f t="shared" si="3"/>
        <v>40099</v>
      </c>
      <c r="B17" s="1">
        <f t="shared" si="4"/>
        <v>11</v>
      </c>
      <c r="C17" s="16">
        <f t="shared" si="5"/>
        <v>500</v>
      </c>
      <c r="D17" s="1">
        <v>440</v>
      </c>
      <c r="E17" s="28">
        <v>7.64</v>
      </c>
      <c r="F17" s="39">
        <v>2282.21</v>
      </c>
      <c r="G17" s="40" t="e">
        <f>NA()</f>
        <v>#N/A</v>
      </c>
      <c r="H17" s="40">
        <v>9.09</v>
      </c>
      <c r="I17" s="40">
        <v>69.23</v>
      </c>
      <c r="J17" s="3">
        <v>1676</v>
      </c>
      <c r="K17" s="41" t="s">
        <v>134</v>
      </c>
      <c r="L17" s="41">
        <v>1580</v>
      </c>
      <c r="M17" s="41">
        <v>0.011</v>
      </c>
      <c r="N17" s="41">
        <v>0.542</v>
      </c>
      <c r="O17" s="41">
        <v>0.0439</v>
      </c>
      <c r="P17" s="41">
        <v>0.009</v>
      </c>
      <c r="Q17" s="41" t="s">
        <v>118</v>
      </c>
      <c r="R17" s="41" t="s">
        <v>119</v>
      </c>
      <c r="S17" s="41" t="s">
        <v>120</v>
      </c>
      <c r="T17" s="41">
        <v>0.0312</v>
      </c>
      <c r="U17" s="41">
        <v>591</v>
      </c>
      <c r="V17" s="41" t="s">
        <v>100</v>
      </c>
      <c r="W17" s="41">
        <v>0.00188</v>
      </c>
      <c r="X17" s="41">
        <v>0.0154</v>
      </c>
      <c r="Y17" s="41">
        <v>0.008</v>
      </c>
      <c r="Z17" s="41">
        <v>0.00626</v>
      </c>
      <c r="AA17" s="41">
        <v>0.009</v>
      </c>
      <c r="AB17" s="41">
        <v>25.1</v>
      </c>
      <c r="AC17" s="41">
        <v>1.06</v>
      </c>
      <c r="AD17" s="41" t="s">
        <v>98</v>
      </c>
      <c r="AE17" s="41">
        <v>0.003</v>
      </c>
      <c r="AF17" s="41">
        <v>0.0083</v>
      </c>
      <c r="AG17" s="41" t="s">
        <v>101</v>
      </c>
      <c r="AH17" s="41">
        <v>4.64</v>
      </c>
      <c r="AI17" s="41" t="s">
        <v>114</v>
      </c>
      <c r="AJ17" s="41">
        <v>6.89</v>
      </c>
      <c r="AK17" s="41" t="s">
        <v>119</v>
      </c>
      <c r="AL17" s="41">
        <v>0.42</v>
      </c>
      <c r="AM17" s="41">
        <v>0.562</v>
      </c>
      <c r="AN17" s="41">
        <v>541</v>
      </c>
      <c r="AO17" s="41">
        <v>6E-05</v>
      </c>
      <c r="AP17" s="41">
        <v>0.0113</v>
      </c>
      <c r="AQ17" s="41" t="s">
        <v>121</v>
      </c>
      <c r="AR17" s="41">
        <v>0.00076</v>
      </c>
      <c r="AS17" s="41" t="s">
        <v>103</v>
      </c>
      <c r="AT17" s="41">
        <v>2.68</v>
      </c>
      <c r="AU17" s="41" t="s">
        <v>100</v>
      </c>
      <c r="AW17" s="17">
        <f>J17*2/96+I17*2/100</f>
        <v>36.30126666666666</v>
      </c>
      <c r="AX17" s="17">
        <f>AL17/23+AH17/39.1+AB17*2/24.3+U17*2/40.08+AC17*2/54.9+AT17*2/65.3</f>
        <v>31.81449089186045</v>
      </c>
      <c r="AY17" s="17">
        <f>AX17-AW17</f>
        <v>-4.486775774806212</v>
      </c>
      <c r="AZ17" s="42">
        <f>AY17/(AW17+AX17)</f>
        <v>-0.06586986529440032</v>
      </c>
    </row>
    <row r="18" spans="1:52" ht="12.75">
      <c r="A18" s="35">
        <f t="shared" si="3"/>
        <v>40106</v>
      </c>
      <c r="B18" s="1">
        <f t="shared" si="4"/>
        <v>12</v>
      </c>
      <c r="C18" s="16">
        <f t="shared" si="5"/>
        <v>500</v>
      </c>
      <c r="D18" s="1">
        <v>440</v>
      </c>
      <c r="E18" s="28">
        <v>7.58</v>
      </c>
      <c r="F18" s="39">
        <v>2203.99</v>
      </c>
      <c r="G18" s="40"/>
      <c r="H18" s="40"/>
      <c r="I18" s="40"/>
      <c r="J18" s="3">
        <v>1601</v>
      </c>
      <c r="AW18" s="17"/>
      <c r="AX18" s="17"/>
      <c r="AY18" s="17"/>
      <c r="AZ18" s="42"/>
    </row>
    <row r="19" spans="1:52" ht="12.75">
      <c r="A19" s="35">
        <f t="shared" si="3"/>
        <v>40113</v>
      </c>
      <c r="B19" s="1">
        <f t="shared" si="4"/>
        <v>13</v>
      </c>
      <c r="C19" s="16">
        <f t="shared" si="5"/>
        <v>500</v>
      </c>
      <c r="D19" s="1">
        <v>450</v>
      </c>
      <c r="E19" s="28">
        <v>7.64</v>
      </c>
      <c r="F19" s="39">
        <v>2310.25</v>
      </c>
      <c r="G19" s="40" t="e">
        <f>NA()</f>
        <v>#N/A</v>
      </c>
      <c r="H19" s="40">
        <v>8.52</v>
      </c>
      <c r="I19" s="40">
        <v>58.84</v>
      </c>
      <c r="J19" s="3">
        <v>1676</v>
      </c>
      <c r="K19" s="41" t="s">
        <v>134</v>
      </c>
      <c r="L19" s="41">
        <v>1560</v>
      </c>
      <c r="M19" s="41">
        <v>0.005</v>
      </c>
      <c r="N19" s="41">
        <v>0.61</v>
      </c>
      <c r="O19" s="41">
        <v>0.0392</v>
      </c>
      <c r="P19" s="41">
        <v>0.0079</v>
      </c>
      <c r="Q19" s="41" t="s">
        <v>118</v>
      </c>
      <c r="R19" s="41" t="s">
        <v>119</v>
      </c>
      <c r="S19" s="41" t="s">
        <v>120</v>
      </c>
      <c r="T19" s="41">
        <v>0.029</v>
      </c>
      <c r="U19" s="41">
        <v>580</v>
      </c>
      <c r="V19" s="41" t="s">
        <v>100</v>
      </c>
      <c r="W19" s="41">
        <v>0.00187</v>
      </c>
      <c r="X19" s="41">
        <v>0.0091</v>
      </c>
      <c r="Y19" s="41">
        <v>0.018</v>
      </c>
      <c r="Z19" s="41">
        <v>0.00506</v>
      </c>
      <c r="AA19" s="41">
        <v>0.007</v>
      </c>
      <c r="AB19" s="41">
        <v>25.9</v>
      </c>
      <c r="AC19" s="41">
        <v>0.365</v>
      </c>
      <c r="AD19" s="41" t="s">
        <v>98</v>
      </c>
      <c r="AE19" s="41">
        <v>0.003</v>
      </c>
      <c r="AF19" s="41">
        <v>0.0057</v>
      </c>
      <c r="AG19" s="41" t="s">
        <v>101</v>
      </c>
      <c r="AH19" s="41">
        <v>3.82</v>
      </c>
      <c r="AI19" s="41" t="s">
        <v>114</v>
      </c>
      <c r="AJ19" s="41">
        <v>7.13</v>
      </c>
      <c r="AK19" s="41">
        <v>4E-05</v>
      </c>
      <c r="AL19" s="41">
        <v>0.31</v>
      </c>
      <c r="AM19" s="41">
        <v>0.545</v>
      </c>
      <c r="AN19" s="41">
        <v>526</v>
      </c>
      <c r="AO19" s="41">
        <v>9E-05</v>
      </c>
      <c r="AP19" s="41">
        <v>0.0106</v>
      </c>
      <c r="AQ19" s="41" t="s">
        <v>121</v>
      </c>
      <c r="AR19" s="41">
        <v>0.00065</v>
      </c>
      <c r="AS19" s="41" t="s">
        <v>103</v>
      </c>
      <c r="AT19" s="41">
        <v>2.35</v>
      </c>
      <c r="AU19" s="41" t="s">
        <v>100</v>
      </c>
      <c r="AW19" s="17">
        <f>J19*2/96+I19*2/100</f>
        <v>36.093466666666664</v>
      </c>
      <c r="AX19" s="17">
        <f>AL19/23+AH19/39.1+AB19*2/24.3+U19*2/40.08+AC19*2/54.9+AT19*2/65.3</f>
        <v>31.27025188301341</v>
      </c>
      <c r="AY19" s="17">
        <f>AX19-AW19</f>
        <v>-4.823214783653253</v>
      </c>
      <c r="AZ19" s="42">
        <f>AY19/(AW19+AX19)</f>
        <v>-0.0715995922953122</v>
      </c>
    </row>
    <row r="20" spans="1:52" ht="12.75">
      <c r="A20" s="35">
        <f t="shared" si="3"/>
        <v>40120</v>
      </c>
      <c r="B20" s="1">
        <f t="shared" si="4"/>
        <v>14</v>
      </c>
      <c r="C20" s="16">
        <f t="shared" si="5"/>
        <v>500</v>
      </c>
      <c r="D20" s="1">
        <v>400</v>
      </c>
      <c r="E20" s="31">
        <v>7.6</v>
      </c>
      <c r="F20" s="39">
        <v>2275.09</v>
      </c>
      <c r="G20" s="40"/>
      <c r="H20" s="40"/>
      <c r="I20" s="40"/>
      <c r="J20" s="3">
        <v>1575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W20" s="17"/>
      <c r="AX20" s="17"/>
      <c r="AY20" s="17"/>
      <c r="AZ20" s="42"/>
    </row>
    <row r="21" spans="1:52" ht="12.75">
      <c r="A21" s="35">
        <f aca="true" t="shared" si="6" ref="A21:A30">A20+7</f>
        <v>40127</v>
      </c>
      <c r="B21" s="1">
        <f aca="true" t="shared" si="7" ref="B21:B30">B20+1</f>
        <v>15</v>
      </c>
      <c r="C21" s="16">
        <f aca="true" t="shared" si="8" ref="C21:C30">C20</f>
        <v>500</v>
      </c>
      <c r="D21" s="1">
        <v>465</v>
      </c>
      <c r="E21" s="31">
        <v>7.43</v>
      </c>
      <c r="F21" s="39">
        <v>2179.99</v>
      </c>
      <c r="G21" s="40" t="e">
        <f>NA()</f>
        <v>#N/A</v>
      </c>
      <c r="H21" s="40">
        <v>12.04</v>
      </c>
      <c r="I21" s="40">
        <v>56.53</v>
      </c>
      <c r="J21" s="3">
        <v>1529</v>
      </c>
      <c r="K21" s="41" t="s">
        <v>134</v>
      </c>
      <c r="L21" s="41">
        <v>1560</v>
      </c>
      <c r="M21" s="41">
        <v>0.016</v>
      </c>
      <c r="N21" s="41">
        <v>0.608</v>
      </c>
      <c r="O21" s="41">
        <v>0.0339</v>
      </c>
      <c r="P21" s="41">
        <v>0.0096</v>
      </c>
      <c r="Q21" s="41" t="s">
        <v>118</v>
      </c>
      <c r="R21" s="41" t="s">
        <v>119</v>
      </c>
      <c r="S21" s="41" t="s">
        <v>120</v>
      </c>
      <c r="T21" s="41">
        <v>0.0296</v>
      </c>
      <c r="U21" s="41">
        <v>590</v>
      </c>
      <c r="V21" s="41" t="s">
        <v>100</v>
      </c>
      <c r="W21" s="41">
        <v>0.00146</v>
      </c>
      <c r="X21" s="41">
        <v>0.0115</v>
      </c>
      <c r="Y21" s="41">
        <v>0.033</v>
      </c>
      <c r="Z21" s="41">
        <v>0.0051</v>
      </c>
      <c r="AA21" s="41">
        <v>0.006</v>
      </c>
      <c r="AB21" s="41">
        <v>22</v>
      </c>
      <c r="AC21" s="41">
        <v>0.215</v>
      </c>
      <c r="AD21" s="41" t="s">
        <v>98</v>
      </c>
      <c r="AE21" s="41">
        <v>0.0028</v>
      </c>
      <c r="AF21" s="41">
        <v>0.0036</v>
      </c>
      <c r="AG21" s="41" t="s">
        <v>101</v>
      </c>
      <c r="AH21" s="41">
        <v>3.38</v>
      </c>
      <c r="AI21" s="41">
        <v>0.0003</v>
      </c>
      <c r="AJ21" s="41">
        <v>5.74</v>
      </c>
      <c r="AK21" s="41">
        <v>5E-05</v>
      </c>
      <c r="AL21" s="41">
        <v>0.32</v>
      </c>
      <c r="AM21" s="41">
        <v>0.495</v>
      </c>
      <c r="AN21" s="41">
        <v>499</v>
      </c>
      <c r="AO21" s="41">
        <v>9E-05</v>
      </c>
      <c r="AP21" s="41">
        <v>0.0087</v>
      </c>
      <c r="AQ21" s="41" t="s">
        <v>121</v>
      </c>
      <c r="AR21" s="41">
        <v>0.0008</v>
      </c>
      <c r="AS21" s="41" t="s">
        <v>103</v>
      </c>
      <c r="AT21" s="41">
        <v>2.55</v>
      </c>
      <c r="AU21" s="41" t="s">
        <v>100</v>
      </c>
      <c r="AW21" s="17">
        <f>J21*2/96+I21*2/100</f>
        <v>32.984766666666665</v>
      </c>
      <c r="AX21" s="17">
        <f>AL21/23+AH21/39.1+AB21*2/24.3+U21*2/40.08+AC21*2/54.9+AT21*2/65.3</f>
        <v>31.438108903776428</v>
      </c>
      <c r="AY21" s="17">
        <f>AX21-AW21</f>
        <v>-1.5466577628902378</v>
      </c>
      <c r="AZ21" s="42">
        <f>AY21/(AW21+AX21)</f>
        <v>-0.02400789702718326</v>
      </c>
    </row>
    <row r="22" spans="1:52" ht="12.75">
      <c r="A22" s="35">
        <f t="shared" si="6"/>
        <v>40134</v>
      </c>
      <c r="B22" s="1">
        <f t="shared" si="7"/>
        <v>16</v>
      </c>
      <c r="C22" s="16">
        <f t="shared" si="8"/>
        <v>500</v>
      </c>
      <c r="D22" s="1">
        <v>505</v>
      </c>
      <c r="E22" s="31">
        <v>7.54</v>
      </c>
      <c r="F22" s="39">
        <v>2261.52</v>
      </c>
      <c r="G22" s="40"/>
      <c r="H22" s="40"/>
      <c r="I22" s="40"/>
      <c r="J22" s="3">
        <v>1593</v>
      </c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W22" s="17"/>
      <c r="AX22" s="17"/>
      <c r="AY22" s="17"/>
      <c r="AZ22" s="42"/>
    </row>
    <row r="23" spans="1:52" ht="12.75">
      <c r="A23" s="35">
        <f t="shared" si="6"/>
        <v>40141</v>
      </c>
      <c r="B23" s="1">
        <f t="shared" si="7"/>
        <v>17</v>
      </c>
      <c r="C23" s="16">
        <f t="shared" si="8"/>
        <v>500</v>
      </c>
      <c r="D23" s="1">
        <v>485</v>
      </c>
      <c r="E23" s="31">
        <v>7.73</v>
      </c>
      <c r="F23" s="39">
        <v>2215.56</v>
      </c>
      <c r="G23" s="40" t="e">
        <f>NA()</f>
        <v>#N/A</v>
      </c>
      <c r="H23" s="40">
        <v>10.53</v>
      </c>
      <c r="I23" s="40">
        <v>68.01</v>
      </c>
      <c r="J23" s="3">
        <v>1649</v>
      </c>
      <c r="K23" s="41" t="s">
        <v>134</v>
      </c>
      <c r="L23" s="41">
        <v>1500</v>
      </c>
      <c r="M23" s="41">
        <v>0.002</v>
      </c>
      <c r="N23" s="41">
        <v>0.546</v>
      </c>
      <c r="O23" s="41">
        <v>0.0309</v>
      </c>
      <c r="P23" s="41">
        <v>0.0099</v>
      </c>
      <c r="Q23" s="41" t="s">
        <v>118</v>
      </c>
      <c r="R23" s="41" t="s">
        <v>119</v>
      </c>
      <c r="S23" s="41" t="s">
        <v>120</v>
      </c>
      <c r="T23" s="41">
        <v>0.0384</v>
      </c>
      <c r="U23" s="41">
        <v>575</v>
      </c>
      <c r="V23" s="41" t="s">
        <v>100</v>
      </c>
      <c r="W23" s="41">
        <v>0.00103</v>
      </c>
      <c r="X23" s="41">
        <v>0.0166</v>
      </c>
      <c r="Y23" s="41">
        <v>0.01</v>
      </c>
      <c r="Z23" s="41">
        <v>0.00563</v>
      </c>
      <c r="AA23" s="41">
        <v>0.005</v>
      </c>
      <c r="AB23" s="41">
        <v>16.2</v>
      </c>
      <c r="AC23" s="41">
        <v>0.598</v>
      </c>
      <c r="AD23" s="41" t="s">
        <v>98</v>
      </c>
      <c r="AE23" s="41">
        <v>0.0029</v>
      </c>
      <c r="AF23" s="41">
        <v>0.0049</v>
      </c>
      <c r="AG23" s="41" t="s">
        <v>101</v>
      </c>
      <c r="AH23" s="41">
        <v>2.68</v>
      </c>
      <c r="AI23" s="41" t="s">
        <v>114</v>
      </c>
      <c r="AJ23" s="41">
        <v>5.8</v>
      </c>
      <c r="AK23" s="41" t="s">
        <v>119</v>
      </c>
      <c r="AL23" s="41">
        <v>0.28</v>
      </c>
      <c r="AM23" s="41">
        <v>0.455</v>
      </c>
      <c r="AN23" s="41">
        <v>503</v>
      </c>
      <c r="AO23" s="41">
        <v>9E-05</v>
      </c>
      <c r="AP23" s="41">
        <v>0.0101</v>
      </c>
      <c r="AQ23" s="41" t="s">
        <v>121</v>
      </c>
      <c r="AR23" s="41">
        <v>0.00079</v>
      </c>
      <c r="AS23" s="41" t="s">
        <v>103</v>
      </c>
      <c r="AT23" s="41">
        <v>3.8</v>
      </c>
      <c r="AU23" s="41" t="s">
        <v>100</v>
      </c>
      <c r="AW23" s="17">
        <f>J23*2/96+I23*2/100</f>
        <v>35.71436666666666</v>
      </c>
      <c r="AX23" s="17">
        <f>AL23/23+AH23/39.1+AB23*2/24.3+U23*2/40.08+AC23*2/54.9+AT23*2/65.3</f>
        <v>30.244835191255834</v>
      </c>
      <c r="AY23" s="17">
        <f>AX23-AW23</f>
        <v>-5.469531475410829</v>
      </c>
      <c r="AZ23" s="42">
        <f>AY23/(AW23+AX23)</f>
        <v>-0.08292294814592079</v>
      </c>
    </row>
    <row r="24" spans="1:47" ht="12.75">
      <c r="A24" s="35">
        <f t="shared" si="6"/>
        <v>40148</v>
      </c>
      <c r="B24" s="1">
        <f t="shared" si="7"/>
        <v>18</v>
      </c>
      <c r="C24" s="16">
        <f t="shared" si="8"/>
        <v>500</v>
      </c>
      <c r="D24" s="1">
        <v>475</v>
      </c>
      <c r="E24" s="28">
        <v>7.66</v>
      </c>
      <c r="F24" s="39">
        <v>2078.48</v>
      </c>
      <c r="G24" s="40"/>
      <c r="H24" s="40"/>
      <c r="I24" s="40"/>
      <c r="J24" s="3">
        <v>1538</v>
      </c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</row>
    <row r="25" spans="1:52" ht="12.75">
      <c r="A25" s="35">
        <f t="shared" si="6"/>
        <v>40155</v>
      </c>
      <c r="B25" s="1">
        <f t="shared" si="7"/>
        <v>19</v>
      </c>
      <c r="C25" s="16">
        <f t="shared" si="8"/>
        <v>500</v>
      </c>
      <c r="D25" s="1">
        <v>465</v>
      </c>
      <c r="E25" s="31">
        <v>7.5</v>
      </c>
      <c r="F25" s="39">
        <v>1822.94</v>
      </c>
      <c r="G25" s="28" t="e">
        <f>NA()</f>
        <v>#N/A</v>
      </c>
      <c r="H25" s="40">
        <v>9.59</v>
      </c>
      <c r="I25" s="40">
        <v>62.72</v>
      </c>
      <c r="J25" s="3">
        <v>1163</v>
      </c>
      <c r="K25" s="41" t="s">
        <v>134</v>
      </c>
      <c r="L25" s="41">
        <v>1140</v>
      </c>
      <c r="M25" s="41">
        <v>0.003</v>
      </c>
      <c r="N25" s="41">
        <v>0.489</v>
      </c>
      <c r="O25" s="41">
        <v>0.0272</v>
      </c>
      <c r="P25" s="41">
        <v>0.0069</v>
      </c>
      <c r="Q25" s="41" t="s">
        <v>118</v>
      </c>
      <c r="R25" s="41" t="s">
        <v>119</v>
      </c>
      <c r="S25" s="41" t="s">
        <v>120</v>
      </c>
      <c r="T25" s="41">
        <v>0.0279</v>
      </c>
      <c r="U25" s="41">
        <v>434</v>
      </c>
      <c r="V25" s="41" t="s">
        <v>100</v>
      </c>
      <c r="W25" s="41">
        <v>0.001</v>
      </c>
      <c r="X25" s="41">
        <v>0.0115</v>
      </c>
      <c r="Y25" s="41">
        <v>0.013</v>
      </c>
      <c r="Z25" s="41">
        <v>0.00435</v>
      </c>
      <c r="AA25" s="41">
        <v>0.004</v>
      </c>
      <c r="AB25" s="41">
        <v>13.6</v>
      </c>
      <c r="AC25" s="41">
        <v>0.287</v>
      </c>
      <c r="AD25" s="41" t="s">
        <v>98</v>
      </c>
      <c r="AE25" s="41">
        <v>0.0026</v>
      </c>
      <c r="AF25" s="41">
        <v>0.0037</v>
      </c>
      <c r="AG25" s="41" t="s">
        <v>101</v>
      </c>
      <c r="AH25" s="41">
        <v>1.84</v>
      </c>
      <c r="AI25" s="41" t="s">
        <v>114</v>
      </c>
      <c r="AJ25" s="41">
        <v>4.81</v>
      </c>
      <c r="AK25" s="41">
        <v>5E-05</v>
      </c>
      <c r="AL25" s="41">
        <v>0.19</v>
      </c>
      <c r="AM25" s="41">
        <v>0.332</v>
      </c>
      <c r="AN25" s="41">
        <v>368</v>
      </c>
      <c r="AO25" s="41">
        <v>8E-05</v>
      </c>
      <c r="AP25" s="41">
        <v>0.00812</v>
      </c>
      <c r="AQ25" s="41">
        <v>0.003</v>
      </c>
      <c r="AR25" s="41">
        <v>0.00062</v>
      </c>
      <c r="AS25" s="41" t="s">
        <v>103</v>
      </c>
      <c r="AT25" s="41">
        <v>2.94</v>
      </c>
      <c r="AU25" s="41" t="s">
        <v>100</v>
      </c>
      <c r="AW25" s="17">
        <f>J25*2/96+I25*2/100</f>
        <v>25.48356666666667</v>
      </c>
      <c r="AX25" s="17">
        <f>AL25/23+AH25/39.1+AB25*2/24.3+U25*2/40.08+AC25*2/54.9+AT25*2/65.3</f>
        <v>22.931849198840382</v>
      </c>
      <c r="AY25" s="17">
        <f>AX25-AW25</f>
        <v>-2.551717467826286</v>
      </c>
      <c r="AZ25" s="42">
        <f>AY25/(AW25+AX25)</f>
        <v>-0.05270464834825936</v>
      </c>
    </row>
    <row r="26" spans="1:52" ht="12.75">
      <c r="A26" s="35">
        <f t="shared" si="6"/>
        <v>40162</v>
      </c>
      <c r="B26" s="1">
        <f t="shared" si="7"/>
        <v>20</v>
      </c>
      <c r="C26" s="16">
        <f t="shared" si="8"/>
        <v>500</v>
      </c>
      <c r="D26" s="1">
        <v>490</v>
      </c>
      <c r="E26" s="28">
        <v>7.69</v>
      </c>
      <c r="F26" s="39">
        <v>1570.27</v>
      </c>
      <c r="G26" s="28"/>
      <c r="H26" s="40"/>
      <c r="I26" s="40"/>
      <c r="J26" s="3">
        <v>1086</v>
      </c>
      <c r="AW26" s="17"/>
      <c r="AX26" s="17"/>
      <c r="AY26" s="17"/>
      <c r="AZ26" s="42"/>
    </row>
    <row r="27" spans="1:52" ht="12.75">
      <c r="A27" s="35">
        <f t="shared" si="6"/>
        <v>40169</v>
      </c>
      <c r="B27" s="1">
        <f t="shared" si="7"/>
        <v>21</v>
      </c>
      <c r="C27" s="16">
        <f t="shared" si="8"/>
        <v>500</v>
      </c>
      <c r="D27" s="1">
        <v>455</v>
      </c>
      <c r="E27" s="31">
        <v>7.65</v>
      </c>
      <c r="F27" s="39">
        <v>1159.05</v>
      </c>
      <c r="G27" s="28" t="e">
        <f>NA()</f>
        <v>#N/A</v>
      </c>
      <c r="H27" s="40">
        <v>6.3</v>
      </c>
      <c r="I27" s="40">
        <v>54.88</v>
      </c>
      <c r="J27" s="3">
        <v>836</v>
      </c>
      <c r="K27" s="41" t="s">
        <v>134</v>
      </c>
      <c r="L27" s="41">
        <v>771</v>
      </c>
      <c r="M27" s="41">
        <v>0.003</v>
      </c>
      <c r="N27" s="41">
        <v>0.495</v>
      </c>
      <c r="O27" s="41">
        <v>0.0249</v>
      </c>
      <c r="P27" s="41">
        <v>0.0065</v>
      </c>
      <c r="Q27" s="41" t="s">
        <v>118</v>
      </c>
      <c r="R27" s="41" t="s">
        <v>119</v>
      </c>
      <c r="S27" s="41" t="s">
        <v>120</v>
      </c>
      <c r="T27" s="41">
        <v>0.0203</v>
      </c>
      <c r="U27" s="41">
        <v>290</v>
      </c>
      <c r="V27" s="41" t="s">
        <v>100</v>
      </c>
      <c r="W27" s="41">
        <v>0.00083</v>
      </c>
      <c r="X27" s="41">
        <v>0.0095</v>
      </c>
      <c r="Y27" s="41">
        <v>0.014</v>
      </c>
      <c r="Z27" s="41">
        <v>0.00312</v>
      </c>
      <c r="AA27" s="41">
        <v>0.003</v>
      </c>
      <c r="AB27" s="41">
        <v>11.7</v>
      </c>
      <c r="AC27" s="41">
        <v>0.206</v>
      </c>
      <c r="AD27" s="41" t="s">
        <v>98</v>
      </c>
      <c r="AE27" s="41">
        <v>0.0024</v>
      </c>
      <c r="AF27" s="41">
        <v>0.0034</v>
      </c>
      <c r="AG27" s="41" t="s">
        <v>101</v>
      </c>
      <c r="AH27" s="41">
        <v>1.48</v>
      </c>
      <c r="AI27" s="41" t="s">
        <v>114</v>
      </c>
      <c r="AJ27" s="41">
        <v>4.37</v>
      </c>
      <c r="AK27" s="41" t="s">
        <v>119</v>
      </c>
      <c r="AL27" s="41">
        <v>0.31</v>
      </c>
      <c r="AM27" s="41">
        <v>0.241</v>
      </c>
      <c r="AN27" s="41">
        <v>253</v>
      </c>
      <c r="AO27" s="41">
        <v>6E-05</v>
      </c>
      <c r="AP27" s="41">
        <v>0.00767</v>
      </c>
      <c r="AQ27" s="41" t="s">
        <v>121</v>
      </c>
      <c r="AR27" s="41">
        <v>0.00042</v>
      </c>
      <c r="AS27" s="41" t="s">
        <v>103</v>
      </c>
      <c r="AT27" s="41">
        <v>2.03</v>
      </c>
      <c r="AU27" s="41" t="s">
        <v>100</v>
      </c>
      <c r="AW27" s="17">
        <f>J27*2/96+I27*2/100</f>
        <v>18.514266666666668</v>
      </c>
      <c r="AX27" s="17">
        <f>AL27/23+AH27/39.1+AB27*2/24.3+U27*2/40.08+AC27*2/54.9+AT27*2/65.3</f>
        <v>15.55502990306899</v>
      </c>
      <c r="AY27" s="17">
        <f>AX27-AW27</f>
        <v>-2.959236763597678</v>
      </c>
      <c r="AZ27" s="42">
        <f>AY27/(AW27+AX27)</f>
        <v>-0.08685934438183908</v>
      </c>
    </row>
    <row r="28" spans="1:10" ht="12.75">
      <c r="A28" s="35">
        <f t="shared" si="6"/>
        <v>40176</v>
      </c>
      <c r="B28" s="1">
        <f t="shared" si="7"/>
        <v>22</v>
      </c>
      <c r="C28" s="16">
        <f t="shared" si="8"/>
        <v>500</v>
      </c>
      <c r="D28" s="1">
        <v>440</v>
      </c>
      <c r="E28" s="28">
        <v>7.65</v>
      </c>
      <c r="F28" s="39">
        <v>1288.65</v>
      </c>
      <c r="G28" s="28"/>
      <c r="H28" s="40"/>
      <c r="I28" s="40"/>
      <c r="J28" s="3">
        <v>755</v>
      </c>
    </row>
    <row r="29" spans="1:52" ht="12.75">
      <c r="A29" s="35">
        <f t="shared" si="6"/>
        <v>40183</v>
      </c>
      <c r="B29" s="1">
        <f t="shared" si="7"/>
        <v>23</v>
      </c>
      <c r="C29" s="16">
        <f t="shared" si="8"/>
        <v>500</v>
      </c>
      <c r="D29" s="1">
        <v>440</v>
      </c>
      <c r="E29" s="28">
        <v>7.55</v>
      </c>
      <c r="F29" s="39">
        <v>1156.89</v>
      </c>
      <c r="G29" s="28" t="e">
        <f>NA()</f>
        <v>#N/A</v>
      </c>
      <c r="H29" s="40">
        <v>7.99</v>
      </c>
      <c r="I29" s="40">
        <v>64.21</v>
      </c>
      <c r="J29" s="3">
        <v>621</v>
      </c>
      <c r="K29" s="41" t="s">
        <v>134</v>
      </c>
      <c r="L29" s="41">
        <v>662</v>
      </c>
      <c r="M29" s="41">
        <v>0.002</v>
      </c>
      <c r="N29" s="41">
        <v>0.516</v>
      </c>
      <c r="O29" s="41">
        <v>0.0269</v>
      </c>
      <c r="P29" s="41">
        <v>0.0077</v>
      </c>
      <c r="Q29" s="41" t="s">
        <v>118</v>
      </c>
      <c r="R29" s="41" t="s">
        <v>119</v>
      </c>
      <c r="S29" s="41" t="s">
        <v>120</v>
      </c>
      <c r="T29" s="41">
        <v>0.0163</v>
      </c>
      <c r="U29" s="41">
        <v>242</v>
      </c>
      <c r="V29" s="41" t="s">
        <v>100</v>
      </c>
      <c r="W29" s="41">
        <v>0.00088</v>
      </c>
      <c r="X29" s="41">
        <v>0.0099</v>
      </c>
      <c r="Y29" s="41">
        <v>0.006</v>
      </c>
      <c r="Z29" s="41">
        <v>0.00268</v>
      </c>
      <c r="AA29" s="41">
        <v>0.003</v>
      </c>
      <c r="AB29" s="41">
        <v>13.9</v>
      </c>
      <c r="AC29" s="41">
        <v>0.121</v>
      </c>
      <c r="AD29" s="41" t="s">
        <v>98</v>
      </c>
      <c r="AE29" s="41">
        <v>0.0025</v>
      </c>
      <c r="AF29" s="41">
        <v>0.0015</v>
      </c>
      <c r="AG29" s="41" t="s">
        <v>101</v>
      </c>
      <c r="AH29" s="41">
        <v>1.32</v>
      </c>
      <c r="AI29" s="41" t="s">
        <v>114</v>
      </c>
      <c r="AJ29" s="41">
        <v>4.79</v>
      </c>
      <c r="AK29" s="41" t="s">
        <v>119</v>
      </c>
      <c r="AL29" s="41">
        <v>0.15</v>
      </c>
      <c r="AM29" s="41">
        <v>0.203</v>
      </c>
      <c r="AN29" s="41">
        <v>222</v>
      </c>
      <c r="AO29" s="41">
        <v>4E-05</v>
      </c>
      <c r="AP29" s="41">
        <v>0.00987</v>
      </c>
      <c r="AQ29" s="41" t="s">
        <v>121</v>
      </c>
      <c r="AR29" s="41">
        <v>0.00041</v>
      </c>
      <c r="AS29" s="41" t="s">
        <v>103</v>
      </c>
      <c r="AT29" s="41">
        <v>1.54</v>
      </c>
      <c r="AU29" s="41" t="s">
        <v>100</v>
      </c>
      <c r="AW29" s="17">
        <f>J29*2/96+I29*2/100</f>
        <v>14.2217</v>
      </c>
      <c r="AX29" s="17">
        <f>AL29/23+AH29/39.1+AB29*2/24.3+U29*2/40.08+AC29*2/54.9+AT29*2/65.3</f>
        <v>13.311737491598063</v>
      </c>
      <c r="AY29" s="17">
        <f>AX29-AW29</f>
        <v>-0.9099625084019376</v>
      </c>
      <c r="AZ29" s="42">
        <f>AY29/(AW29+AX29)</f>
        <v>-0.0330493607519808</v>
      </c>
    </row>
    <row r="30" spans="1:52" ht="12.75">
      <c r="A30" s="35">
        <f t="shared" si="6"/>
        <v>40190</v>
      </c>
      <c r="B30" s="1">
        <f t="shared" si="7"/>
        <v>24</v>
      </c>
      <c r="C30" s="16">
        <f t="shared" si="8"/>
        <v>500</v>
      </c>
      <c r="D30" s="1">
        <v>430</v>
      </c>
      <c r="E30" s="28">
        <v>7.63</v>
      </c>
      <c r="F30" s="39">
        <v>1032.99</v>
      </c>
      <c r="G30" s="28"/>
      <c r="H30" s="40"/>
      <c r="I30" s="40"/>
      <c r="J30" s="3">
        <v>590</v>
      </c>
      <c r="AW30" s="17"/>
      <c r="AX30" s="17"/>
      <c r="AY30" s="17"/>
      <c r="AZ30" s="42"/>
    </row>
    <row r="31" spans="1:52" ht="12.75">
      <c r="A31" s="35">
        <f aca="true" t="shared" si="9" ref="A31:A37">A30+7</f>
        <v>40197</v>
      </c>
      <c r="B31" s="1">
        <f aca="true" t="shared" si="10" ref="B31:B37">B30+1</f>
        <v>25</v>
      </c>
      <c r="C31" s="16">
        <f aca="true" t="shared" si="11" ref="C31:C37">C30</f>
        <v>500</v>
      </c>
      <c r="D31" s="1">
        <v>450</v>
      </c>
      <c r="E31" s="31">
        <v>7.76</v>
      </c>
      <c r="F31" s="39">
        <v>915.26</v>
      </c>
      <c r="G31" s="40" t="e">
        <f>NA()</f>
        <v>#N/A</v>
      </c>
      <c r="H31" s="40">
        <v>7.75</v>
      </c>
      <c r="I31" s="40">
        <v>73.26</v>
      </c>
      <c r="J31" s="3">
        <v>457</v>
      </c>
      <c r="K31" s="41" t="s">
        <v>134</v>
      </c>
      <c r="L31" s="41">
        <v>500</v>
      </c>
      <c r="M31" s="41">
        <v>0.006</v>
      </c>
      <c r="N31" s="41">
        <v>0.48</v>
      </c>
      <c r="O31" s="41">
        <v>0.0287</v>
      </c>
      <c r="P31" s="41">
        <v>0.0105</v>
      </c>
      <c r="Q31" s="41" t="s">
        <v>118</v>
      </c>
      <c r="R31" s="41" t="s">
        <v>119</v>
      </c>
      <c r="S31" s="41" t="s">
        <v>120</v>
      </c>
      <c r="T31" s="41">
        <v>0.0112</v>
      </c>
      <c r="U31" s="41">
        <v>178</v>
      </c>
      <c r="V31" s="41" t="s">
        <v>100</v>
      </c>
      <c r="W31" s="41">
        <v>0.00068</v>
      </c>
      <c r="X31" s="41">
        <v>0.0125</v>
      </c>
      <c r="Y31" s="41">
        <v>0.009</v>
      </c>
      <c r="Z31" s="41">
        <v>0.00222</v>
      </c>
      <c r="AA31" s="41" t="s">
        <v>121</v>
      </c>
      <c r="AB31" s="41">
        <v>13.5</v>
      </c>
      <c r="AC31" s="41">
        <v>0.078</v>
      </c>
      <c r="AD31" s="41" t="s">
        <v>98</v>
      </c>
      <c r="AE31" s="41">
        <v>0.0027</v>
      </c>
      <c r="AF31" s="41">
        <v>0.0027</v>
      </c>
      <c r="AG31" s="41" t="s">
        <v>101</v>
      </c>
      <c r="AH31" s="41">
        <v>1.23</v>
      </c>
      <c r="AI31" s="41" t="s">
        <v>114</v>
      </c>
      <c r="AJ31" s="41">
        <v>4.77</v>
      </c>
      <c r="AK31" s="41" t="s">
        <v>119</v>
      </c>
      <c r="AL31" s="41">
        <v>0.2</v>
      </c>
      <c r="AM31" s="41">
        <v>0.156</v>
      </c>
      <c r="AN31" s="41">
        <v>156</v>
      </c>
      <c r="AO31" s="41">
        <v>6E-05</v>
      </c>
      <c r="AP31" s="41">
        <v>0.00865</v>
      </c>
      <c r="AQ31" s="41" t="s">
        <v>121</v>
      </c>
      <c r="AR31" s="41">
        <v>0.00034</v>
      </c>
      <c r="AS31" s="41" t="s">
        <v>103</v>
      </c>
      <c r="AT31" s="41">
        <v>1.1</v>
      </c>
      <c r="AU31" s="41" t="s">
        <v>100</v>
      </c>
      <c r="AW31" s="17">
        <f>J31*2/96+I31*2/100</f>
        <v>10.986033333333333</v>
      </c>
      <c r="AX31" s="17">
        <f>AL31/23+AH31/39.1+AB31*2/24.3+U31*2/40.08+AC31*2/54.9+AT31*2/65.3</f>
        <v>10.070032281292528</v>
      </c>
      <c r="AY31" s="17">
        <f>AX31-AW31</f>
        <v>-0.9160010520408051</v>
      </c>
      <c r="AZ31" s="42">
        <f>AY31/(AW31+AX31)</f>
        <v>-0.04350295391388488</v>
      </c>
    </row>
    <row r="32" spans="1:10" ht="12.75">
      <c r="A32" s="35">
        <f t="shared" si="9"/>
        <v>40204</v>
      </c>
      <c r="B32" s="1">
        <f t="shared" si="10"/>
        <v>26</v>
      </c>
      <c r="C32" s="16">
        <f t="shared" si="11"/>
        <v>500</v>
      </c>
      <c r="D32" s="1">
        <v>410</v>
      </c>
      <c r="E32" s="1">
        <v>7.66</v>
      </c>
      <c r="F32" s="3">
        <v>726.94</v>
      </c>
      <c r="J32" s="3">
        <v>390</v>
      </c>
    </row>
    <row r="33" spans="1:52" ht="12.75">
      <c r="A33" s="35">
        <f t="shared" si="9"/>
        <v>40211</v>
      </c>
      <c r="B33" s="1">
        <f t="shared" si="10"/>
        <v>27</v>
      </c>
      <c r="C33" s="16">
        <f t="shared" si="11"/>
        <v>500</v>
      </c>
      <c r="D33" s="1">
        <v>455</v>
      </c>
      <c r="E33" s="28">
        <v>7.69</v>
      </c>
      <c r="F33" s="39">
        <v>619.07</v>
      </c>
      <c r="G33" s="28" t="e">
        <f>NA()</f>
        <v>#N/A</v>
      </c>
      <c r="H33" s="40">
        <v>5.53</v>
      </c>
      <c r="I33" s="40">
        <v>80.3</v>
      </c>
      <c r="J33" s="3">
        <v>352</v>
      </c>
      <c r="K33" s="41" t="s">
        <v>134</v>
      </c>
      <c r="L33" s="41">
        <v>409</v>
      </c>
      <c r="M33" s="41">
        <v>0.003</v>
      </c>
      <c r="N33" s="41">
        <v>0.41</v>
      </c>
      <c r="O33" s="41">
        <v>0.0303</v>
      </c>
      <c r="P33" s="41">
        <v>0.0118</v>
      </c>
      <c r="Q33" s="41" t="s">
        <v>118</v>
      </c>
      <c r="R33" s="41" t="s">
        <v>119</v>
      </c>
      <c r="S33" s="41" t="s">
        <v>120</v>
      </c>
      <c r="T33" s="41">
        <v>0.00895</v>
      </c>
      <c r="U33" s="41">
        <v>143</v>
      </c>
      <c r="V33" s="41" t="s">
        <v>100</v>
      </c>
      <c r="W33" s="41">
        <v>0.00043</v>
      </c>
      <c r="X33" s="41">
        <v>0.0829</v>
      </c>
      <c r="Y33" s="41">
        <v>0.133</v>
      </c>
      <c r="Z33" s="41">
        <v>0.00205</v>
      </c>
      <c r="AA33" s="41" t="s">
        <v>121</v>
      </c>
      <c r="AB33" s="41">
        <v>13</v>
      </c>
      <c r="AC33" s="41">
        <v>0.0547</v>
      </c>
      <c r="AD33" s="41" t="s">
        <v>98</v>
      </c>
      <c r="AE33" s="41">
        <v>0.0027</v>
      </c>
      <c r="AF33" s="41">
        <v>0.0773</v>
      </c>
      <c r="AG33" s="41" t="s">
        <v>101</v>
      </c>
      <c r="AH33" s="41">
        <v>1.13</v>
      </c>
      <c r="AI33" s="41" t="s">
        <v>114</v>
      </c>
      <c r="AJ33" s="41">
        <v>4.83</v>
      </c>
      <c r="AK33" s="41">
        <v>0.00014</v>
      </c>
      <c r="AL33" s="41">
        <v>0.17</v>
      </c>
      <c r="AM33" s="41">
        <v>0.133</v>
      </c>
      <c r="AN33" s="41">
        <v>124</v>
      </c>
      <c r="AO33" s="41">
        <v>6E-05</v>
      </c>
      <c r="AP33" s="41">
        <v>0.00881</v>
      </c>
      <c r="AQ33" s="41" t="s">
        <v>121</v>
      </c>
      <c r="AR33" s="41">
        <v>0.00034</v>
      </c>
      <c r="AS33" s="41" t="s">
        <v>103</v>
      </c>
      <c r="AT33" s="41">
        <v>0.819</v>
      </c>
      <c r="AU33" s="41" t="s">
        <v>100</v>
      </c>
      <c r="AW33" s="17">
        <f>J33*2/96+I33*2/100</f>
        <v>8.939333333333334</v>
      </c>
      <c r="AX33" s="17">
        <f>AL33/23+AH33/39.1+AB33*2/24.3+U33*2/40.08+AC33*2/54.9+AT33*2/65.3</f>
        <v>8.269055891424848</v>
      </c>
      <c r="AY33" s="17">
        <f>AX33-AW33</f>
        <v>-0.6702774419084854</v>
      </c>
      <c r="AZ33" s="42">
        <f>AY33/(AW33+AX33)</f>
        <v>-0.03895062072074351</v>
      </c>
    </row>
    <row r="34" spans="1:47" ht="12.75">
      <c r="A34" s="35">
        <f t="shared" si="9"/>
        <v>40218</v>
      </c>
      <c r="B34" s="1">
        <f t="shared" si="10"/>
        <v>28</v>
      </c>
      <c r="C34" s="16">
        <f t="shared" si="11"/>
        <v>500</v>
      </c>
      <c r="D34" s="1">
        <v>440</v>
      </c>
      <c r="E34" s="28">
        <v>7.72</v>
      </c>
      <c r="F34" s="39">
        <v>693.26</v>
      </c>
      <c r="G34" s="28"/>
      <c r="H34" s="40"/>
      <c r="I34" s="40"/>
      <c r="J34" s="3">
        <v>341</v>
      </c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</row>
    <row r="35" spans="1:52" ht="12.75">
      <c r="A35" s="35">
        <f t="shared" si="9"/>
        <v>40225</v>
      </c>
      <c r="B35" s="1">
        <f t="shared" si="10"/>
        <v>29</v>
      </c>
      <c r="C35" s="16">
        <f t="shared" si="11"/>
        <v>500</v>
      </c>
      <c r="D35" s="1">
        <v>455</v>
      </c>
      <c r="E35" s="31">
        <v>7.75</v>
      </c>
      <c r="F35" s="39">
        <v>592.11</v>
      </c>
      <c r="G35" s="28" t="e">
        <f>NA()</f>
        <v>#N/A</v>
      </c>
      <c r="H35" s="40">
        <v>6.13</v>
      </c>
      <c r="I35" s="40">
        <v>89.8</v>
      </c>
      <c r="J35" s="3">
        <v>262</v>
      </c>
      <c r="K35" s="41" t="s">
        <v>134</v>
      </c>
      <c r="L35" s="41">
        <v>362</v>
      </c>
      <c r="M35" s="41">
        <v>0.0033</v>
      </c>
      <c r="N35" s="41">
        <v>0.424</v>
      </c>
      <c r="O35" s="41">
        <v>0.0334</v>
      </c>
      <c r="P35" s="41">
        <v>0.0139</v>
      </c>
      <c r="Q35" s="41" t="s">
        <v>96</v>
      </c>
      <c r="R35" s="41" t="s">
        <v>97</v>
      </c>
      <c r="S35" s="41" t="s">
        <v>98</v>
      </c>
      <c r="T35" s="41">
        <v>0.0073</v>
      </c>
      <c r="U35" s="41">
        <v>124</v>
      </c>
      <c r="V35" s="41" t="s">
        <v>99</v>
      </c>
      <c r="W35" s="41">
        <v>0.000877</v>
      </c>
      <c r="X35" s="41">
        <v>0.00566</v>
      </c>
      <c r="Y35" s="41">
        <v>0.003</v>
      </c>
      <c r="Z35" s="41">
        <v>0.00204</v>
      </c>
      <c r="AA35" s="41">
        <v>0.0024</v>
      </c>
      <c r="AB35" s="41">
        <v>13.1</v>
      </c>
      <c r="AC35" s="41">
        <v>0.0652</v>
      </c>
      <c r="AD35" s="41" t="s">
        <v>101</v>
      </c>
      <c r="AE35" s="41">
        <v>0.00333</v>
      </c>
      <c r="AF35" s="41">
        <v>0.00082</v>
      </c>
      <c r="AG35" s="41">
        <v>0.002</v>
      </c>
      <c r="AH35" s="41">
        <v>1.13</v>
      </c>
      <c r="AI35" s="41">
        <v>9E-05</v>
      </c>
      <c r="AJ35" s="41">
        <v>4.6</v>
      </c>
      <c r="AK35" s="41">
        <v>1E-05</v>
      </c>
      <c r="AL35" s="41">
        <v>0.2</v>
      </c>
      <c r="AM35" s="41">
        <v>0.131</v>
      </c>
      <c r="AN35" s="41">
        <v>96</v>
      </c>
      <c r="AO35" s="41">
        <v>5.4E-05</v>
      </c>
      <c r="AP35" s="41">
        <v>0.015</v>
      </c>
      <c r="AQ35" s="41" t="s">
        <v>100</v>
      </c>
      <c r="AR35" s="41">
        <v>0.00031</v>
      </c>
      <c r="AS35" s="41" t="s">
        <v>114</v>
      </c>
      <c r="AT35" s="41">
        <v>0.657</v>
      </c>
      <c r="AU35" s="41" t="s">
        <v>99</v>
      </c>
      <c r="AW35" s="17">
        <f>J35*2/96+I35*2/100</f>
        <v>7.254333333333333</v>
      </c>
      <c r="AX35" s="17">
        <f>AL35/23+AH35/39.1+AB35*2/24.3+U35*2/40.08+AC35*2/54.9+AT35*2/65.3</f>
        <v>7.3259076980110684</v>
      </c>
      <c r="AY35" s="17">
        <f>AX35-AW35</f>
        <v>0.07157436467773515</v>
      </c>
      <c r="AZ35" s="42">
        <f>AY35/(AW35+AX35)</f>
        <v>0.004908997356344491</v>
      </c>
    </row>
    <row r="36" spans="1:52" ht="12.75">
      <c r="A36" s="35">
        <f t="shared" si="9"/>
        <v>40232</v>
      </c>
      <c r="B36" s="1">
        <f t="shared" si="10"/>
        <v>30</v>
      </c>
      <c r="C36" s="16">
        <f t="shared" si="11"/>
        <v>500</v>
      </c>
      <c r="D36" s="1">
        <v>420</v>
      </c>
      <c r="E36" s="28">
        <v>7.87</v>
      </c>
      <c r="F36" s="39">
        <v>605.91</v>
      </c>
      <c r="G36" s="28"/>
      <c r="H36" s="40"/>
      <c r="I36" s="40"/>
      <c r="J36" s="3">
        <v>243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W36" s="17"/>
      <c r="AX36" s="17"/>
      <c r="AY36" s="17"/>
      <c r="AZ36" s="42"/>
    </row>
    <row r="37" spans="1:52" ht="12.75">
      <c r="A37" s="35">
        <f t="shared" si="9"/>
        <v>40239</v>
      </c>
      <c r="B37" s="1">
        <f t="shared" si="10"/>
        <v>31</v>
      </c>
      <c r="C37" s="16">
        <f t="shared" si="11"/>
        <v>500</v>
      </c>
      <c r="D37" s="1">
        <v>405</v>
      </c>
      <c r="E37" s="28">
        <v>7.89</v>
      </c>
      <c r="F37" s="39">
        <v>545.83</v>
      </c>
      <c r="G37" s="28" t="e">
        <f>NA()</f>
        <v>#N/A</v>
      </c>
      <c r="H37" s="40">
        <v>3.45</v>
      </c>
      <c r="I37" s="40">
        <v>81.38</v>
      </c>
      <c r="J37" s="3">
        <v>233</v>
      </c>
      <c r="K37" s="41" t="s">
        <v>134</v>
      </c>
      <c r="L37" s="41">
        <v>315</v>
      </c>
      <c r="M37" s="41">
        <v>0.007</v>
      </c>
      <c r="N37" s="41">
        <v>0.395</v>
      </c>
      <c r="O37" s="41">
        <v>0.0341</v>
      </c>
      <c r="P37" s="41">
        <v>0.0173</v>
      </c>
      <c r="Q37" s="41" t="s">
        <v>118</v>
      </c>
      <c r="R37" s="41" t="s">
        <v>119</v>
      </c>
      <c r="S37" s="41" t="s">
        <v>120</v>
      </c>
      <c r="T37" s="41">
        <v>0.00654</v>
      </c>
      <c r="U37" s="41">
        <v>103</v>
      </c>
      <c r="V37" s="41" t="s">
        <v>100</v>
      </c>
      <c r="W37" s="41">
        <v>0.0007</v>
      </c>
      <c r="X37" s="41">
        <v>0.0056</v>
      </c>
      <c r="Y37" s="41" t="s">
        <v>102</v>
      </c>
      <c r="Z37" s="41">
        <v>0.00182</v>
      </c>
      <c r="AA37" s="41" t="s">
        <v>121</v>
      </c>
      <c r="AB37" s="41">
        <v>14.4</v>
      </c>
      <c r="AC37" s="41">
        <v>0.0424</v>
      </c>
      <c r="AD37" s="41" t="s">
        <v>98</v>
      </c>
      <c r="AE37" s="41">
        <v>0.0036</v>
      </c>
      <c r="AF37" s="41">
        <v>0.0007</v>
      </c>
      <c r="AG37" s="41" t="s">
        <v>101</v>
      </c>
      <c r="AH37" s="41">
        <v>1.02</v>
      </c>
      <c r="AI37" s="41" t="s">
        <v>114</v>
      </c>
      <c r="AJ37" s="41">
        <v>4.23</v>
      </c>
      <c r="AK37" s="41" t="s">
        <v>119</v>
      </c>
      <c r="AL37" s="41">
        <v>0.16</v>
      </c>
      <c r="AM37" s="41">
        <v>0.116</v>
      </c>
      <c r="AN37" s="41">
        <v>67</v>
      </c>
      <c r="AO37" s="41">
        <v>6E-05</v>
      </c>
      <c r="AP37" s="41">
        <v>0.00906</v>
      </c>
      <c r="AQ37" s="41" t="s">
        <v>121</v>
      </c>
      <c r="AR37" s="41">
        <v>0.00029</v>
      </c>
      <c r="AS37" s="41" t="s">
        <v>103</v>
      </c>
      <c r="AT37" s="41">
        <v>0.634</v>
      </c>
      <c r="AU37" s="41" t="s">
        <v>100</v>
      </c>
      <c r="AW37" s="17">
        <f>J37*2/96+I37*2/100</f>
        <v>6.481766666666667</v>
      </c>
      <c r="AX37" s="17">
        <f>AL37/23+AH37/39.1+AB37*2/24.3+U37*2/40.08+AC37*2/54.9+AT37*2/65.3</f>
        <v>6.378911919366201</v>
      </c>
      <c r="AY37" s="17">
        <f>AX37-AW37</f>
        <v>-0.10285474730046573</v>
      </c>
      <c r="AZ37" s="42">
        <f>AY37/(AW37+AX37)</f>
        <v>-0.00799761432590108</v>
      </c>
    </row>
    <row r="38" spans="1:47" ht="12.75">
      <c r="A38" s="35">
        <f aca="true" t="shared" si="12" ref="A38:A43">A37+7</f>
        <v>40246</v>
      </c>
      <c r="B38" s="1">
        <f aca="true" t="shared" si="13" ref="B38:B43">B37+1</f>
        <v>32</v>
      </c>
      <c r="C38" s="16">
        <f aca="true" t="shared" si="14" ref="C38:C43">C37</f>
        <v>500</v>
      </c>
      <c r="D38" s="1">
        <v>375</v>
      </c>
      <c r="E38" s="31">
        <v>7.82</v>
      </c>
      <c r="F38" s="39">
        <v>456.59</v>
      </c>
      <c r="G38" s="40"/>
      <c r="H38" s="40"/>
      <c r="I38" s="40"/>
      <c r="J38" s="3">
        <v>159</v>
      </c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</row>
    <row r="39" spans="1:52" ht="12.75">
      <c r="A39" s="35">
        <f t="shared" si="12"/>
        <v>40253</v>
      </c>
      <c r="B39" s="1">
        <f t="shared" si="13"/>
        <v>33</v>
      </c>
      <c r="C39" s="16">
        <f t="shared" si="14"/>
        <v>500</v>
      </c>
      <c r="D39" s="1">
        <v>455</v>
      </c>
      <c r="E39" s="31">
        <v>7.8</v>
      </c>
      <c r="F39" s="39">
        <v>424.52</v>
      </c>
      <c r="G39" s="40" t="e">
        <f>NA()</f>
        <v>#N/A</v>
      </c>
      <c r="H39" s="40">
        <v>4.73</v>
      </c>
      <c r="I39" s="40">
        <v>89.05</v>
      </c>
      <c r="J39" s="3">
        <v>149</v>
      </c>
      <c r="K39" s="41" t="s">
        <v>134</v>
      </c>
      <c r="L39" s="41">
        <v>218</v>
      </c>
      <c r="M39" s="41">
        <v>0.003</v>
      </c>
      <c r="N39" s="41">
        <v>0.382</v>
      </c>
      <c r="O39" s="41">
        <v>0.0384</v>
      </c>
      <c r="P39" s="41">
        <v>0.0162</v>
      </c>
      <c r="Q39" s="41" t="s">
        <v>118</v>
      </c>
      <c r="R39" s="41" t="s">
        <v>119</v>
      </c>
      <c r="S39" s="41" t="s">
        <v>120</v>
      </c>
      <c r="T39" s="41">
        <v>0.0043</v>
      </c>
      <c r="U39" s="41">
        <v>68.3</v>
      </c>
      <c r="V39" s="41" t="s">
        <v>100</v>
      </c>
      <c r="W39" s="41">
        <v>0.00077</v>
      </c>
      <c r="X39" s="41">
        <v>0.0052</v>
      </c>
      <c r="Y39" s="41" t="s">
        <v>102</v>
      </c>
      <c r="Z39" s="41">
        <v>0.00157</v>
      </c>
      <c r="AA39" s="41" t="s">
        <v>121</v>
      </c>
      <c r="AB39" s="41">
        <v>11.5</v>
      </c>
      <c r="AC39" s="41">
        <v>0.0218</v>
      </c>
      <c r="AD39" s="41" t="s">
        <v>98</v>
      </c>
      <c r="AE39" s="41">
        <v>0.0033</v>
      </c>
      <c r="AF39" s="41">
        <v>0.0006</v>
      </c>
      <c r="AG39" s="41" t="s">
        <v>101</v>
      </c>
      <c r="AH39" s="41">
        <v>0.8</v>
      </c>
      <c r="AI39" s="41" t="s">
        <v>114</v>
      </c>
      <c r="AJ39" s="41">
        <v>3.94</v>
      </c>
      <c r="AK39" s="41" t="s">
        <v>119</v>
      </c>
      <c r="AL39" s="41" t="s">
        <v>120</v>
      </c>
      <c r="AM39" s="41">
        <v>0.085</v>
      </c>
      <c r="AN39" s="41">
        <v>52</v>
      </c>
      <c r="AO39" s="41">
        <v>6E-05</v>
      </c>
      <c r="AP39" s="41">
        <v>0.00856</v>
      </c>
      <c r="AQ39" s="41" t="s">
        <v>121</v>
      </c>
      <c r="AR39" s="41">
        <v>0.00027</v>
      </c>
      <c r="AS39" s="41" t="s">
        <v>103</v>
      </c>
      <c r="AT39" s="41">
        <v>0.358</v>
      </c>
      <c r="AU39" s="41" t="s">
        <v>100</v>
      </c>
      <c r="AW39" s="17">
        <f>J39*2/96+I39*2/100</f>
        <v>4.885166666666667</v>
      </c>
      <c r="AX39" s="17">
        <f>AH39/39.1+AB39*2/24.3+U39*2/40.08+AC39*2/54.9+AT39*2/65.3</f>
        <v>4.386904997572298</v>
      </c>
      <c r="AY39" s="17">
        <f>AX39-AW39</f>
        <v>-0.49826166909436864</v>
      </c>
      <c r="AZ39" s="42">
        <f>AY39/(AW39+AX39)</f>
        <v>-0.053737900993161176</v>
      </c>
    </row>
    <row r="40" spans="1:47" ht="12.75">
      <c r="A40" s="35">
        <f t="shared" si="12"/>
        <v>40260</v>
      </c>
      <c r="B40" s="1">
        <f t="shared" si="13"/>
        <v>34</v>
      </c>
      <c r="C40" s="16">
        <f t="shared" si="14"/>
        <v>500</v>
      </c>
      <c r="D40" s="1">
        <v>455</v>
      </c>
      <c r="E40" s="31">
        <v>7.8</v>
      </c>
      <c r="F40" s="39">
        <v>457.73</v>
      </c>
      <c r="G40" s="40"/>
      <c r="H40" s="40"/>
      <c r="I40" s="40"/>
      <c r="J40" s="3">
        <v>185</v>
      </c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</row>
    <row r="41" spans="1:52" ht="12.75">
      <c r="A41" s="35">
        <f t="shared" si="12"/>
        <v>40267</v>
      </c>
      <c r="B41" s="1">
        <f t="shared" si="13"/>
        <v>35</v>
      </c>
      <c r="C41" s="16">
        <f t="shared" si="14"/>
        <v>500</v>
      </c>
      <c r="D41" s="1">
        <v>415</v>
      </c>
      <c r="E41" s="31">
        <v>7.82</v>
      </c>
      <c r="F41" s="39">
        <v>427.63</v>
      </c>
      <c r="G41" s="40" t="e">
        <f>NA()</f>
        <v>#N/A</v>
      </c>
      <c r="H41" s="40">
        <v>4.11</v>
      </c>
      <c r="I41" s="40">
        <v>81.72</v>
      </c>
      <c r="J41" s="3">
        <v>161</v>
      </c>
      <c r="K41" s="41" t="s">
        <v>134</v>
      </c>
      <c r="L41" s="41">
        <v>225</v>
      </c>
      <c r="M41" s="41">
        <v>0.005</v>
      </c>
      <c r="N41" s="41">
        <v>0.397</v>
      </c>
      <c r="O41" s="41">
        <v>0.0363</v>
      </c>
      <c r="P41" s="41">
        <v>0.0172</v>
      </c>
      <c r="Q41" s="41" t="s">
        <v>118</v>
      </c>
      <c r="R41" s="41" t="s">
        <v>119</v>
      </c>
      <c r="S41" s="41" t="s">
        <v>120</v>
      </c>
      <c r="T41" s="41">
        <v>0.00437</v>
      </c>
      <c r="U41" s="41">
        <v>69.2</v>
      </c>
      <c r="V41" s="41" t="s">
        <v>100</v>
      </c>
      <c r="W41" s="41">
        <v>0.00085</v>
      </c>
      <c r="X41" s="41">
        <v>0.0042</v>
      </c>
      <c r="Y41" s="41">
        <v>0.006</v>
      </c>
      <c r="Z41" s="41">
        <v>0.0019</v>
      </c>
      <c r="AA41" s="41" t="s">
        <v>121</v>
      </c>
      <c r="AB41" s="41">
        <v>12.8</v>
      </c>
      <c r="AC41" s="41">
        <v>0.0295</v>
      </c>
      <c r="AD41" s="41" t="s">
        <v>98</v>
      </c>
      <c r="AE41" s="41">
        <v>0.004</v>
      </c>
      <c r="AF41" s="41">
        <v>0.0006</v>
      </c>
      <c r="AG41" s="41" t="s">
        <v>101</v>
      </c>
      <c r="AH41" s="41">
        <v>0.82</v>
      </c>
      <c r="AI41" s="41" t="s">
        <v>114</v>
      </c>
      <c r="AJ41" s="41">
        <v>3.08</v>
      </c>
      <c r="AK41" s="41" t="s">
        <v>119</v>
      </c>
      <c r="AL41" s="41">
        <v>0.21</v>
      </c>
      <c r="AM41" s="41">
        <v>0.0873</v>
      </c>
      <c r="AN41" s="41">
        <v>54</v>
      </c>
      <c r="AO41" s="41">
        <v>5E-05</v>
      </c>
      <c r="AP41" s="41">
        <v>0.00994</v>
      </c>
      <c r="AQ41" s="41" t="s">
        <v>121</v>
      </c>
      <c r="AR41" s="41">
        <v>0.00038</v>
      </c>
      <c r="AS41" s="41" t="s">
        <v>103</v>
      </c>
      <c r="AT41" s="41">
        <v>0.425</v>
      </c>
      <c r="AU41" s="41" t="s">
        <v>100</v>
      </c>
      <c r="AW41" s="17">
        <f>J41*2/96+I41*2/100</f>
        <v>4.988566666666666</v>
      </c>
      <c r="AX41" s="17">
        <f>AL41/23+AH41/39.1+AB41*2/24.3+U41*2/40.08+AC41*2/54.9+AT41*2/65.3</f>
        <v>4.550785583120228</v>
      </c>
      <c r="AY41" s="17">
        <f>AX41-AW41</f>
        <v>-0.4377810835464384</v>
      </c>
      <c r="AZ41" s="42">
        <f>AY41/(AW41+AX41)</f>
        <v>-0.04589211846708127</v>
      </c>
    </row>
    <row r="42" spans="1:10" ht="12.75">
      <c r="A42" s="35">
        <f t="shared" si="12"/>
        <v>40274</v>
      </c>
      <c r="B42" s="1">
        <f t="shared" si="13"/>
        <v>36</v>
      </c>
      <c r="C42" s="16">
        <f t="shared" si="14"/>
        <v>500</v>
      </c>
      <c r="D42" s="1">
        <v>455</v>
      </c>
      <c r="E42" s="31">
        <v>7.8</v>
      </c>
      <c r="F42" s="39">
        <v>393.32</v>
      </c>
      <c r="G42" s="40"/>
      <c r="H42" s="40"/>
      <c r="I42" s="40"/>
      <c r="J42" s="3">
        <v>139</v>
      </c>
    </row>
    <row r="43" spans="1:52" ht="12.75">
      <c r="A43" s="35">
        <f t="shared" si="12"/>
        <v>40281</v>
      </c>
      <c r="B43" s="1">
        <f t="shared" si="13"/>
        <v>37</v>
      </c>
      <c r="C43" s="16">
        <f t="shared" si="14"/>
        <v>500</v>
      </c>
      <c r="D43" s="1">
        <v>450</v>
      </c>
      <c r="E43" s="28">
        <v>7.76</v>
      </c>
      <c r="F43" s="39">
        <v>430.71</v>
      </c>
      <c r="G43" s="28" t="e">
        <f>NA()</f>
        <v>#N/A</v>
      </c>
      <c r="H43" s="40">
        <v>5.99</v>
      </c>
      <c r="I43" s="40">
        <v>94.27</v>
      </c>
      <c r="J43" s="3">
        <v>155</v>
      </c>
      <c r="K43" s="41" t="s">
        <v>134</v>
      </c>
      <c r="L43" s="41">
        <v>226</v>
      </c>
      <c r="M43" s="41">
        <v>0.004</v>
      </c>
      <c r="N43" s="41">
        <v>0.436</v>
      </c>
      <c r="O43" s="41">
        <v>0.0404</v>
      </c>
      <c r="P43" s="41">
        <v>0.0213</v>
      </c>
      <c r="Q43" s="41" t="s">
        <v>118</v>
      </c>
      <c r="R43" s="41" t="s">
        <v>119</v>
      </c>
      <c r="S43" s="41" t="s">
        <v>120</v>
      </c>
      <c r="T43" s="41">
        <v>0.00414</v>
      </c>
      <c r="U43" s="41">
        <v>67.2</v>
      </c>
      <c r="V43" s="41" t="s">
        <v>100</v>
      </c>
      <c r="W43" s="41">
        <v>0.00079</v>
      </c>
      <c r="X43" s="41">
        <v>0.0046</v>
      </c>
      <c r="Y43" s="41" t="s">
        <v>102</v>
      </c>
      <c r="Z43" s="41">
        <v>0.00149</v>
      </c>
      <c r="AA43" s="41" t="s">
        <v>121</v>
      </c>
      <c r="AB43" s="41">
        <v>14.1</v>
      </c>
      <c r="AC43" s="41">
        <v>0.0273</v>
      </c>
      <c r="AD43" s="41" t="s">
        <v>98</v>
      </c>
      <c r="AE43" s="41">
        <v>0.0037</v>
      </c>
      <c r="AF43" s="41">
        <v>0.0006</v>
      </c>
      <c r="AG43" s="41" t="s">
        <v>101</v>
      </c>
      <c r="AH43" s="41">
        <v>0.8</v>
      </c>
      <c r="AI43" s="41" t="s">
        <v>114</v>
      </c>
      <c r="AJ43" s="41">
        <v>4.62</v>
      </c>
      <c r="AK43" s="41" t="s">
        <v>119</v>
      </c>
      <c r="AL43" s="41" t="s">
        <v>120</v>
      </c>
      <c r="AM43" s="41">
        <v>0.0918</v>
      </c>
      <c r="AN43" s="41" t="s">
        <v>143</v>
      </c>
      <c r="AO43" s="41">
        <v>5E-05</v>
      </c>
      <c r="AP43" s="41">
        <v>0.00849</v>
      </c>
      <c r="AQ43" s="41" t="s">
        <v>121</v>
      </c>
      <c r="AR43" s="41">
        <v>0.00025</v>
      </c>
      <c r="AS43" s="41" t="s">
        <v>103</v>
      </c>
      <c r="AT43" s="41">
        <v>0.407</v>
      </c>
      <c r="AU43" s="41" t="s">
        <v>100</v>
      </c>
      <c r="AW43" s="17">
        <f>J43*2/96+I43*2/100</f>
        <v>5.114566666666667</v>
      </c>
      <c r="AX43" s="17">
        <f>AH43/39.1+AB43*2/24.3+U43*2/40.08+AC43*2/54.9+AT43*2/65.3</f>
        <v>4.547707677554254</v>
      </c>
      <c r="AY43" s="17">
        <f>AX43-AW43</f>
        <v>-0.5668589891124123</v>
      </c>
      <c r="AZ43" s="42">
        <f>AY43/(AW43+AX43)</f>
        <v>-0.05866724219556598</v>
      </c>
    </row>
    <row r="44" spans="1:52" ht="12.75">
      <c r="A44" s="35">
        <f aca="true" t="shared" si="15" ref="A44:A49">A43+7</f>
        <v>40288</v>
      </c>
      <c r="B44" s="1">
        <f aca="true" t="shared" si="16" ref="B44:B49">B43+1</f>
        <v>38</v>
      </c>
      <c r="C44" s="16">
        <f aca="true" t="shared" si="17" ref="C44:C49">C43</f>
        <v>500</v>
      </c>
      <c r="D44" s="1">
        <v>470</v>
      </c>
      <c r="E44" s="31">
        <v>7.91</v>
      </c>
      <c r="F44" s="39">
        <v>443.43</v>
      </c>
      <c r="G44" s="28" t="e">
        <f>NA()</f>
        <v>#N/A</v>
      </c>
      <c r="H44" s="40">
        <v>4.41</v>
      </c>
      <c r="I44" s="40">
        <v>96.46</v>
      </c>
      <c r="J44" s="3">
        <v>141</v>
      </c>
      <c r="K44" s="41" t="s">
        <v>134</v>
      </c>
      <c r="L44" s="41">
        <v>215</v>
      </c>
      <c r="M44" s="41">
        <v>0.004</v>
      </c>
      <c r="N44" s="41">
        <v>0.447</v>
      </c>
      <c r="O44" s="41">
        <v>0.0404</v>
      </c>
      <c r="P44" s="41">
        <v>0.0329</v>
      </c>
      <c r="Q44" s="41" t="s">
        <v>118</v>
      </c>
      <c r="R44" s="41" t="s">
        <v>119</v>
      </c>
      <c r="S44" s="41" t="s">
        <v>120</v>
      </c>
      <c r="T44" s="41">
        <v>0.00434</v>
      </c>
      <c r="U44" s="41">
        <v>62.6</v>
      </c>
      <c r="V44" s="41" t="s">
        <v>100</v>
      </c>
      <c r="W44" s="41">
        <v>0.00084</v>
      </c>
      <c r="X44" s="41">
        <v>0.0061</v>
      </c>
      <c r="Y44" s="41" t="s">
        <v>102</v>
      </c>
      <c r="Z44" s="41">
        <v>0.00152</v>
      </c>
      <c r="AA44" s="41" t="s">
        <v>121</v>
      </c>
      <c r="AB44" s="41">
        <v>14.1</v>
      </c>
      <c r="AC44" s="41">
        <v>0.0289</v>
      </c>
      <c r="AD44" s="41" t="s">
        <v>98</v>
      </c>
      <c r="AE44" s="41">
        <v>0.0039</v>
      </c>
      <c r="AF44" s="41">
        <v>0.0005</v>
      </c>
      <c r="AG44" s="41" t="s">
        <v>101</v>
      </c>
      <c r="AH44" s="41">
        <v>0.8</v>
      </c>
      <c r="AI44" s="41" t="s">
        <v>114</v>
      </c>
      <c r="AJ44" s="41">
        <v>3.94</v>
      </c>
      <c r="AK44" s="41">
        <v>4E-05</v>
      </c>
      <c r="AL44" s="41" t="s">
        <v>120</v>
      </c>
      <c r="AM44" s="41">
        <v>0.0939</v>
      </c>
      <c r="AN44" s="41" t="s">
        <v>143</v>
      </c>
      <c r="AO44" s="41">
        <v>7E-05</v>
      </c>
      <c r="AP44" s="41">
        <v>0.00997</v>
      </c>
      <c r="AQ44" s="41" t="s">
        <v>121</v>
      </c>
      <c r="AR44" s="41">
        <v>0.00024</v>
      </c>
      <c r="AS44" s="41" t="s">
        <v>103</v>
      </c>
      <c r="AT44" s="41">
        <v>0.379</v>
      </c>
      <c r="AU44" s="41" t="s">
        <v>100</v>
      </c>
      <c r="AW44" s="17">
        <f>J44*2/96+I44*2/100</f>
        <v>4.8667</v>
      </c>
      <c r="AX44" s="17">
        <f>AH44/39.1+AB44*2/24.3+U44*2/40.08+AC44*2/54.9+AT44*2/65.3</f>
        <v>4.317367466788413</v>
      </c>
      <c r="AY44" s="17">
        <f>AX44-AW44</f>
        <v>-0.5493325332115866</v>
      </c>
      <c r="AZ44" s="42">
        <f>AY44/(AW44+AX44)</f>
        <v>-0.05981364305065186</v>
      </c>
    </row>
    <row r="45" spans="1:52" ht="12.75">
      <c r="A45" s="35">
        <f t="shared" si="15"/>
        <v>40295</v>
      </c>
      <c r="B45" s="1">
        <f t="shared" si="16"/>
        <v>39</v>
      </c>
      <c r="C45" s="16">
        <f t="shared" si="17"/>
        <v>500</v>
      </c>
      <c r="D45" s="1">
        <v>390</v>
      </c>
      <c r="E45" s="31">
        <v>7.91</v>
      </c>
      <c r="F45" s="39">
        <v>390.97</v>
      </c>
      <c r="G45" s="39" t="e">
        <f>NA()</f>
        <v>#N/A</v>
      </c>
      <c r="H45" s="40">
        <v>2.63</v>
      </c>
      <c r="I45" s="40">
        <v>89.65</v>
      </c>
      <c r="J45" s="3">
        <v>124</v>
      </c>
      <c r="K45" s="41" t="s">
        <v>134</v>
      </c>
      <c r="L45" s="41">
        <v>199</v>
      </c>
      <c r="M45" s="41">
        <v>0.004</v>
      </c>
      <c r="N45" s="41">
        <v>0.411</v>
      </c>
      <c r="O45" s="41">
        <v>0.0432</v>
      </c>
      <c r="P45" s="41">
        <v>0.0216</v>
      </c>
      <c r="Q45" s="41" t="s">
        <v>118</v>
      </c>
      <c r="R45" s="41" t="s">
        <v>119</v>
      </c>
      <c r="S45" s="41" t="s">
        <v>120</v>
      </c>
      <c r="T45" s="41">
        <v>0.00352</v>
      </c>
      <c r="U45" s="41">
        <v>57.7</v>
      </c>
      <c r="V45" s="41" t="s">
        <v>100</v>
      </c>
      <c r="W45" s="41">
        <v>0.0007</v>
      </c>
      <c r="X45" s="41">
        <v>0.0053</v>
      </c>
      <c r="Y45" s="41" t="s">
        <v>102</v>
      </c>
      <c r="Z45" s="41">
        <v>0.00119</v>
      </c>
      <c r="AA45" s="41" t="s">
        <v>121</v>
      </c>
      <c r="AB45" s="41">
        <v>13.3</v>
      </c>
      <c r="AC45" s="41">
        <v>0.0195</v>
      </c>
      <c r="AD45" s="41">
        <v>0.09</v>
      </c>
      <c r="AE45" s="41">
        <v>0.0037</v>
      </c>
      <c r="AF45" s="41">
        <v>0.0004</v>
      </c>
      <c r="AG45" s="41" t="s">
        <v>101</v>
      </c>
      <c r="AH45" s="41">
        <v>0.8</v>
      </c>
      <c r="AI45" s="41">
        <v>0.0003</v>
      </c>
      <c r="AJ45" s="41">
        <v>4.14</v>
      </c>
      <c r="AK45" s="41">
        <v>6E-05</v>
      </c>
      <c r="AL45" s="41" t="s">
        <v>120</v>
      </c>
      <c r="AM45" s="41">
        <v>0.0829</v>
      </c>
      <c r="AN45" s="41" t="s">
        <v>143</v>
      </c>
      <c r="AO45" s="41">
        <v>8E-05</v>
      </c>
      <c r="AP45" s="41">
        <v>0.0069</v>
      </c>
      <c r="AQ45" s="41" t="s">
        <v>121</v>
      </c>
      <c r="AR45" s="41">
        <v>0.0002</v>
      </c>
      <c r="AS45" s="41" t="s">
        <v>103</v>
      </c>
      <c r="AT45" s="41">
        <v>0.288</v>
      </c>
      <c r="AU45" s="41" t="s">
        <v>100</v>
      </c>
      <c r="AW45" s="17">
        <f>J45*2/96+I45*2/100</f>
        <v>4.376333333333333</v>
      </c>
      <c r="AX45" s="17">
        <f>AH45/39.1+AB45*2/24.3+U45*2/40.08+AC45*2/54.9+AT45*2/65.3</f>
        <v>4.003883290249839</v>
      </c>
      <c r="AY45" s="17">
        <f>AX45-AW45</f>
        <v>-0.37245004308349383</v>
      </c>
      <c r="AZ45" s="42">
        <f>AY45/(AW45+AX45)</f>
        <v>-0.04444396366024288</v>
      </c>
    </row>
    <row r="46" spans="1:10" ht="12.75">
      <c r="A46" s="35">
        <f t="shared" si="15"/>
        <v>40302</v>
      </c>
      <c r="B46" s="1">
        <f t="shared" si="16"/>
        <v>40</v>
      </c>
      <c r="C46" s="16">
        <f t="shared" si="17"/>
        <v>500</v>
      </c>
      <c r="D46" s="1">
        <v>425</v>
      </c>
      <c r="E46" s="31">
        <v>7.88</v>
      </c>
      <c r="F46" s="39">
        <v>430.34</v>
      </c>
      <c r="G46" s="40"/>
      <c r="H46" s="40"/>
      <c r="I46" s="40"/>
      <c r="J46" s="3">
        <v>143</v>
      </c>
    </row>
    <row r="47" spans="1:52" ht="12.75">
      <c r="A47" s="35">
        <f t="shared" si="15"/>
        <v>40309</v>
      </c>
      <c r="B47" s="1">
        <f t="shared" si="16"/>
        <v>41</v>
      </c>
      <c r="C47" s="16">
        <f t="shared" si="17"/>
        <v>500</v>
      </c>
      <c r="D47" s="1">
        <v>445</v>
      </c>
      <c r="E47" s="28">
        <v>7.86</v>
      </c>
      <c r="F47" s="39">
        <v>394.6</v>
      </c>
      <c r="G47" s="40" t="e">
        <f>NA()</f>
        <v>#N/A</v>
      </c>
      <c r="H47" s="40">
        <v>4.14</v>
      </c>
      <c r="I47" s="40">
        <v>84.54</v>
      </c>
      <c r="J47" s="3">
        <v>128</v>
      </c>
      <c r="K47" s="41" t="s">
        <v>134</v>
      </c>
      <c r="L47" s="41">
        <v>192</v>
      </c>
      <c r="M47" s="41">
        <v>0.006</v>
      </c>
      <c r="N47" s="41">
        <v>0.428</v>
      </c>
      <c r="O47" s="41">
        <v>0.0421</v>
      </c>
      <c r="P47" s="41">
        <v>0.0223</v>
      </c>
      <c r="Q47" s="41" t="s">
        <v>118</v>
      </c>
      <c r="R47" s="41" t="s">
        <v>119</v>
      </c>
      <c r="S47" s="41" t="s">
        <v>120</v>
      </c>
      <c r="T47" s="41">
        <v>0.00368</v>
      </c>
      <c r="U47" s="41">
        <v>55.8</v>
      </c>
      <c r="V47" s="41" t="s">
        <v>100</v>
      </c>
      <c r="W47" s="41">
        <v>0.00058</v>
      </c>
      <c r="X47" s="41">
        <v>0.0041</v>
      </c>
      <c r="Y47" s="41" t="s">
        <v>102</v>
      </c>
      <c r="Z47" s="41">
        <v>0.00142</v>
      </c>
      <c r="AA47" s="41" t="s">
        <v>121</v>
      </c>
      <c r="AB47" s="41">
        <v>12.8</v>
      </c>
      <c r="AC47" s="41">
        <v>0.0201</v>
      </c>
      <c r="AD47" s="41" t="s">
        <v>98</v>
      </c>
      <c r="AE47" s="41">
        <v>0.0036</v>
      </c>
      <c r="AF47" s="41">
        <v>0.0004</v>
      </c>
      <c r="AG47" s="41" t="s">
        <v>101</v>
      </c>
      <c r="AH47" s="41">
        <v>0.8</v>
      </c>
      <c r="AI47" s="41" t="s">
        <v>114</v>
      </c>
      <c r="AJ47" s="41">
        <v>4.26</v>
      </c>
      <c r="AK47" s="41" t="s">
        <v>119</v>
      </c>
      <c r="AL47" s="41" t="s">
        <v>120</v>
      </c>
      <c r="AM47" s="41">
        <v>0.0841</v>
      </c>
      <c r="AN47" s="41" t="s">
        <v>143</v>
      </c>
      <c r="AO47" s="41">
        <v>6E-05</v>
      </c>
      <c r="AP47" s="41">
        <v>0.00688</v>
      </c>
      <c r="AQ47" s="41" t="s">
        <v>121</v>
      </c>
      <c r="AR47" s="41">
        <v>0.00019</v>
      </c>
      <c r="AS47" s="41" t="s">
        <v>103</v>
      </c>
      <c r="AT47" s="41">
        <v>0.296</v>
      </c>
      <c r="AU47" s="41" t="s">
        <v>100</v>
      </c>
      <c r="AW47" s="17">
        <f>J47*2/96+I47*2/100</f>
        <v>4.357466666666666</v>
      </c>
      <c r="AX47" s="17">
        <f>AH47/39.1+AB47*2/24.3+U47*2/40.08+AC47*2/54.9+AT47*2/65.3</f>
        <v>3.868187528528237</v>
      </c>
      <c r="AY47" s="17">
        <f>AX47-AW47</f>
        <v>-0.4892791381384294</v>
      </c>
      <c r="AZ47" s="42">
        <f>AY47/(AW47+AX47)</f>
        <v>-0.05948209425388277</v>
      </c>
    </row>
    <row r="48" spans="1:10" ht="12.75">
      <c r="A48" s="35">
        <f t="shared" si="15"/>
        <v>40316</v>
      </c>
      <c r="B48" s="1">
        <f t="shared" si="16"/>
        <v>42</v>
      </c>
      <c r="C48" s="16">
        <f t="shared" si="17"/>
        <v>500</v>
      </c>
      <c r="D48" s="1">
        <v>420</v>
      </c>
      <c r="E48" s="28">
        <v>7.83</v>
      </c>
      <c r="F48" s="39">
        <v>402.65</v>
      </c>
      <c r="G48" s="40"/>
      <c r="H48" s="40"/>
      <c r="I48" s="40"/>
      <c r="J48" s="3">
        <v>129</v>
      </c>
    </row>
    <row r="49" spans="1:52" ht="12.75">
      <c r="A49" s="35">
        <f t="shared" si="15"/>
        <v>40323</v>
      </c>
      <c r="B49" s="1">
        <f t="shared" si="16"/>
        <v>43</v>
      </c>
      <c r="C49" s="16">
        <f t="shared" si="17"/>
        <v>500</v>
      </c>
      <c r="D49" s="1">
        <v>450</v>
      </c>
      <c r="E49" s="28">
        <v>7.72</v>
      </c>
      <c r="F49" s="39">
        <v>420.7</v>
      </c>
      <c r="G49" s="40" t="e">
        <f>NA()</f>
        <v>#N/A</v>
      </c>
      <c r="H49" s="40">
        <v>6.03</v>
      </c>
      <c r="I49" s="40">
        <v>88.87</v>
      </c>
      <c r="J49" s="3">
        <v>127</v>
      </c>
      <c r="K49" s="41" t="s">
        <v>134</v>
      </c>
      <c r="L49" s="41">
        <v>230</v>
      </c>
      <c r="M49" s="41">
        <v>0.0033</v>
      </c>
      <c r="N49" s="41">
        <v>0.388</v>
      </c>
      <c r="O49" s="41">
        <v>0.0491</v>
      </c>
      <c r="P49" s="41">
        <v>0.0233</v>
      </c>
      <c r="Q49" s="41" t="s">
        <v>96</v>
      </c>
      <c r="R49" s="41">
        <v>2.3E-05</v>
      </c>
      <c r="S49" s="41" t="s">
        <v>98</v>
      </c>
      <c r="T49" s="41">
        <v>0.00357</v>
      </c>
      <c r="U49" s="41">
        <v>66.2</v>
      </c>
      <c r="V49" s="41">
        <v>0.0001</v>
      </c>
      <c r="W49" s="41">
        <v>0.000692</v>
      </c>
      <c r="X49" s="41">
        <v>0.00606</v>
      </c>
      <c r="Y49" s="41">
        <v>0.003</v>
      </c>
      <c r="Z49" s="41">
        <v>0.00113</v>
      </c>
      <c r="AA49" s="41">
        <v>0.0017</v>
      </c>
      <c r="AB49" s="41">
        <v>15.6</v>
      </c>
      <c r="AC49" s="41">
        <v>0.0169</v>
      </c>
      <c r="AD49" s="41" t="s">
        <v>101</v>
      </c>
      <c r="AE49" s="41">
        <v>0.00403</v>
      </c>
      <c r="AF49" s="41">
        <v>0.00027</v>
      </c>
      <c r="AG49" s="41" t="s">
        <v>137</v>
      </c>
      <c r="AH49" s="41">
        <v>0.81</v>
      </c>
      <c r="AI49" s="41">
        <v>8E-05</v>
      </c>
      <c r="AJ49" s="41">
        <v>3.89</v>
      </c>
      <c r="AK49" s="41">
        <v>5E-06</v>
      </c>
      <c r="AL49" s="41">
        <v>0.13</v>
      </c>
      <c r="AM49" s="41">
        <v>0.0933</v>
      </c>
      <c r="AN49" s="41">
        <v>53</v>
      </c>
      <c r="AO49" s="41">
        <v>6.1E-05</v>
      </c>
      <c r="AP49" s="41">
        <v>0.00783</v>
      </c>
      <c r="AQ49" s="41" t="s">
        <v>100</v>
      </c>
      <c r="AR49" s="41">
        <v>0.00025</v>
      </c>
      <c r="AS49" s="41" t="s">
        <v>114</v>
      </c>
      <c r="AT49" s="41">
        <v>0.251</v>
      </c>
      <c r="AU49" s="41" t="s">
        <v>99</v>
      </c>
      <c r="AW49" s="17">
        <f>J49*2/96+I49*2/100</f>
        <v>4.423233333333334</v>
      </c>
      <c r="AX49" s="17">
        <f>AL49/23+AH49/39.1+AB49*2/24.3+U49*2/40.08+AC49*2/54.9+AT49*2/65.3</f>
        <v>4.622015377859089</v>
      </c>
      <c r="AY49" s="17">
        <f>AX49-AW49</f>
        <v>0.1987820445257551</v>
      </c>
      <c r="AZ49" s="42">
        <f>AY49/(AW49+AX49)</f>
        <v>0.021976404505028798</v>
      </c>
    </row>
    <row r="50" spans="1:10" ht="12.75">
      <c r="A50" s="35">
        <f>A49+7</f>
        <v>40330</v>
      </c>
      <c r="B50" s="1">
        <f>B49+1</f>
        <v>44</v>
      </c>
      <c r="C50" s="16">
        <f>C49</f>
        <v>500</v>
      </c>
      <c r="D50" s="1">
        <v>465</v>
      </c>
      <c r="E50" s="31">
        <v>7.91</v>
      </c>
      <c r="F50" s="39">
        <v>415.88</v>
      </c>
      <c r="G50" s="40"/>
      <c r="H50" s="40"/>
      <c r="I50" s="40"/>
      <c r="J50" s="3">
        <v>120</v>
      </c>
    </row>
    <row r="51" spans="1:52" ht="12.75">
      <c r="A51" s="35">
        <f>A50+7</f>
        <v>40337</v>
      </c>
      <c r="B51" s="1">
        <f>B50+1</f>
        <v>45</v>
      </c>
      <c r="C51" s="16">
        <f>C50</f>
        <v>500</v>
      </c>
      <c r="D51" s="1">
        <v>465</v>
      </c>
      <c r="E51" s="28">
        <v>7.84</v>
      </c>
      <c r="F51" s="39">
        <v>415.22</v>
      </c>
      <c r="G51" s="46" t="e">
        <f>NA()</f>
        <v>#N/A</v>
      </c>
      <c r="H51" s="40">
        <v>5.01</v>
      </c>
      <c r="I51" s="40">
        <v>93.59</v>
      </c>
      <c r="J51" s="3">
        <v>119</v>
      </c>
      <c r="K51" s="41" t="s">
        <v>134</v>
      </c>
      <c r="L51" s="41">
        <v>226</v>
      </c>
      <c r="M51" s="41">
        <v>0.0032</v>
      </c>
      <c r="N51" s="41">
        <v>0.362</v>
      </c>
      <c r="O51" s="41">
        <v>0.0497</v>
      </c>
      <c r="P51" s="41">
        <v>0.0239</v>
      </c>
      <c r="Q51" s="41" t="s">
        <v>96</v>
      </c>
      <c r="R51" s="41" t="s">
        <v>97</v>
      </c>
      <c r="S51" s="41" t="s">
        <v>98</v>
      </c>
      <c r="T51" s="41">
        <v>0.00332</v>
      </c>
      <c r="U51" s="41">
        <v>64.3</v>
      </c>
      <c r="V51" s="41" t="s">
        <v>99</v>
      </c>
      <c r="W51" s="41">
        <v>0.000646</v>
      </c>
      <c r="X51" s="41">
        <v>0.00354</v>
      </c>
      <c r="Y51" s="41">
        <v>0.002</v>
      </c>
      <c r="Z51" s="41">
        <v>0.00115</v>
      </c>
      <c r="AA51" s="41">
        <v>0.0016</v>
      </c>
      <c r="AB51" s="41">
        <v>16</v>
      </c>
      <c r="AC51" s="41">
        <v>0.0204</v>
      </c>
      <c r="AD51" s="41" t="s">
        <v>101</v>
      </c>
      <c r="AE51" s="41">
        <v>0.00395</v>
      </c>
      <c r="AF51" s="41">
        <v>0.00028</v>
      </c>
      <c r="AG51" s="41" t="s">
        <v>137</v>
      </c>
      <c r="AH51" s="41">
        <v>0.77</v>
      </c>
      <c r="AI51" s="41">
        <v>7E-05</v>
      </c>
      <c r="AJ51" s="41">
        <v>4.8</v>
      </c>
      <c r="AK51" s="41">
        <v>7E-06</v>
      </c>
      <c r="AL51" s="41">
        <v>0.15</v>
      </c>
      <c r="AM51" s="41">
        <v>0.0884</v>
      </c>
      <c r="AN51" s="41">
        <v>48</v>
      </c>
      <c r="AO51" s="41">
        <v>6.1E-05</v>
      </c>
      <c r="AP51" s="41">
        <v>0.00737</v>
      </c>
      <c r="AQ51" s="41" t="s">
        <v>100</v>
      </c>
      <c r="AR51" s="41">
        <v>0.000236</v>
      </c>
      <c r="AS51" s="41" t="s">
        <v>114</v>
      </c>
      <c r="AT51" s="41">
        <v>0.247</v>
      </c>
      <c r="AU51" s="41" t="s">
        <v>99</v>
      </c>
      <c r="AW51" s="17">
        <f>J51*2/96+I51*2/100</f>
        <v>4.350966666666666</v>
      </c>
      <c r="AX51" s="17">
        <f>AL51/23+AH51/39.1+AB51*2/24.3+U51*2/40.08+AC51*2/54.9+AT51*2/65.3</f>
        <v>4.559978349700021</v>
      </c>
      <c r="AY51" s="17">
        <f>AX51-AW51</f>
        <v>0.2090116830333546</v>
      </c>
      <c r="AZ51" s="42">
        <f>AY51/(AW51+AX51)</f>
        <v>0.0234556135908665</v>
      </c>
    </row>
    <row r="52" spans="1:50" ht="12.75">
      <c r="A52" s="35">
        <f aca="true" t="shared" si="18" ref="A52:A58">A51+7</f>
        <v>40344</v>
      </c>
      <c r="B52" s="1">
        <f aca="true" t="shared" si="19" ref="B52:B58">B51+1</f>
        <v>46</v>
      </c>
      <c r="C52" s="16">
        <f aca="true" t="shared" si="20" ref="C52:C58">C51</f>
        <v>500</v>
      </c>
      <c r="D52" s="1">
        <v>410</v>
      </c>
      <c r="E52" s="31">
        <v>7.86</v>
      </c>
      <c r="F52" s="39">
        <v>343.13</v>
      </c>
      <c r="G52" s="28"/>
      <c r="H52" s="40"/>
      <c r="I52" s="40"/>
      <c r="J52" s="3">
        <v>84</v>
      </c>
      <c r="AX52" s="17"/>
    </row>
    <row r="53" spans="1:52" ht="12.75">
      <c r="A53" s="35">
        <f t="shared" si="18"/>
        <v>40351</v>
      </c>
      <c r="B53" s="1">
        <f t="shared" si="19"/>
        <v>47</v>
      </c>
      <c r="C53" s="16">
        <f t="shared" si="20"/>
        <v>500</v>
      </c>
      <c r="D53" s="1">
        <v>435</v>
      </c>
      <c r="E53" s="31">
        <v>8.01</v>
      </c>
      <c r="F53" s="39">
        <v>363.66</v>
      </c>
      <c r="G53" s="28" t="e">
        <f>NA()</f>
        <v>#N/A</v>
      </c>
      <c r="H53" s="40">
        <v>2.87</v>
      </c>
      <c r="I53" s="40">
        <v>87.26</v>
      </c>
      <c r="J53" s="3">
        <v>92</v>
      </c>
      <c r="K53" s="41" t="s">
        <v>134</v>
      </c>
      <c r="L53" s="41">
        <v>193</v>
      </c>
      <c r="M53" s="41">
        <v>0.0067</v>
      </c>
      <c r="N53" s="41">
        <v>0.361</v>
      </c>
      <c r="O53" s="41">
        <v>0.0517</v>
      </c>
      <c r="P53" s="41">
        <v>0.0244</v>
      </c>
      <c r="Q53" s="41" t="s">
        <v>96</v>
      </c>
      <c r="R53" s="41" t="s">
        <v>97</v>
      </c>
      <c r="S53" s="41" t="s">
        <v>98</v>
      </c>
      <c r="T53" s="41">
        <v>0.00315</v>
      </c>
      <c r="U53" s="41">
        <v>53.8</v>
      </c>
      <c r="V53" s="41">
        <v>0.0001</v>
      </c>
      <c r="W53" s="41">
        <v>0.000509</v>
      </c>
      <c r="X53" s="41">
        <v>0.004</v>
      </c>
      <c r="Y53" s="41">
        <v>0.003</v>
      </c>
      <c r="Z53" s="41">
        <v>0.000811</v>
      </c>
      <c r="AA53" s="41">
        <v>0.0016</v>
      </c>
      <c r="AB53" s="41">
        <v>14.2</v>
      </c>
      <c r="AC53" s="41">
        <v>0.0172</v>
      </c>
      <c r="AD53" s="41" t="s">
        <v>101</v>
      </c>
      <c r="AE53" s="41">
        <v>0.00346</v>
      </c>
      <c r="AF53" s="41">
        <v>0.00034</v>
      </c>
      <c r="AG53" s="41" t="s">
        <v>137</v>
      </c>
      <c r="AH53" s="41">
        <v>0.71</v>
      </c>
      <c r="AI53" s="41">
        <v>8E-05</v>
      </c>
      <c r="AJ53" s="41">
        <v>4.26</v>
      </c>
      <c r="AK53" s="41">
        <v>1.8E-05</v>
      </c>
      <c r="AL53" s="41">
        <v>0.12</v>
      </c>
      <c r="AM53" s="41">
        <v>0.0863</v>
      </c>
      <c r="AN53" s="41">
        <v>43</v>
      </c>
      <c r="AO53" s="41">
        <v>6.2E-05</v>
      </c>
      <c r="AP53" s="41">
        <v>0.00527</v>
      </c>
      <c r="AQ53" s="41" t="s">
        <v>100</v>
      </c>
      <c r="AR53" s="41">
        <v>0.000224</v>
      </c>
      <c r="AS53" s="41" t="s">
        <v>114</v>
      </c>
      <c r="AT53" s="41">
        <v>0.224</v>
      </c>
      <c r="AU53" s="41" t="s">
        <v>99</v>
      </c>
      <c r="AW53" s="17">
        <f>J53*2/96+I53*2/100</f>
        <v>3.6618666666666666</v>
      </c>
      <c r="AX53" s="17">
        <f>AL53/23+AH53/39.1+AB53*2/24.3+U53*2/40.08+AC53*2/54.9+AT53*2/65.3</f>
        <v>3.884218214429849</v>
      </c>
      <c r="AY53" s="17">
        <f>AX53-AW53</f>
        <v>0.22235154776318256</v>
      </c>
      <c r="AZ53" s="42">
        <f>AY53/(AW53+AX53)</f>
        <v>0.029465815885557974</v>
      </c>
    </row>
    <row r="54" spans="1:10" ht="12.75">
      <c r="A54" s="35">
        <f t="shared" si="18"/>
        <v>40358</v>
      </c>
      <c r="B54" s="1">
        <f t="shared" si="19"/>
        <v>48</v>
      </c>
      <c r="C54" s="16">
        <f t="shared" si="20"/>
        <v>500</v>
      </c>
      <c r="D54" s="1">
        <v>440</v>
      </c>
      <c r="E54" s="31">
        <v>7.78</v>
      </c>
      <c r="F54" s="39">
        <v>368.23</v>
      </c>
      <c r="G54" s="28"/>
      <c r="H54" s="40"/>
      <c r="I54" s="40"/>
      <c r="J54" s="3">
        <v>125</v>
      </c>
    </row>
    <row r="55" spans="1:52" ht="12.75">
      <c r="A55" s="35">
        <f t="shared" si="18"/>
        <v>40365</v>
      </c>
      <c r="B55" s="1">
        <f t="shared" si="19"/>
        <v>49</v>
      </c>
      <c r="C55" s="16">
        <f t="shared" si="20"/>
        <v>500</v>
      </c>
      <c r="D55" s="1">
        <v>460</v>
      </c>
      <c r="E55" s="31">
        <v>8.03</v>
      </c>
      <c r="F55" s="39">
        <v>371.37</v>
      </c>
      <c r="G55" s="28" t="e">
        <f>NA()</f>
        <v>#N/A</v>
      </c>
      <c r="H55" s="40">
        <v>2.85</v>
      </c>
      <c r="I55" s="40">
        <v>94.13</v>
      </c>
      <c r="J55" s="3">
        <v>117</v>
      </c>
      <c r="K55" s="41" t="s">
        <v>134</v>
      </c>
      <c r="L55" s="41">
        <v>211</v>
      </c>
      <c r="M55" s="41">
        <v>0.0031</v>
      </c>
      <c r="N55" s="41">
        <v>0.343</v>
      </c>
      <c r="O55" s="41">
        <v>0.0489</v>
      </c>
      <c r="P55" s="41">
        <v>0.026</v>
      </c>
      <c r="Q55" s="41" t="s">
        <v>96</v>
      </c>
      <c r="R55" s="41" t="s">
        <v>97</v>
      </c>
      <c r="S55" s="41" t="s">
        <v>98</v>
      </c>
      <c r="T55" s="41">
        <v>0.0039</v>
      </c>
      <c r="U55" s="41">
        <v>58.3</v>
      </c>
      <c r="V55" s="41" t="s">
        <v>99</v>
      </c>
      <c r="W55" s="41">
        <v>0.000422</v>
      </c>
      <c r="X55" s="41">
        <v>0.00472</v>
      </c>
      <c r="Y55" s="41">
        <v>0.004</v>
      </c>
      <c r="Z55" s="41">
        <v>0.000911</v>
      </c>
      <c r="AA55" s="41">
        <v>0.0017</v>
      </c>
      <c r="AB55" s="41">
        <v>15.9</v>
      </c>
      <c r="AC55" s="41">
        <v>0.0254</v>
      </c>
      <c r="AD55" s="41" t="s">
        <v>101</v>
      </c>
      <c r="AE55" s="41">
        <v>0.00316</v>
      </c>
      <c r="AF55" s="41">
        <v>0.0003</v>
      </c>
      <c r="AG55" s="41" t="s">
        <v>137</v>
      </c>
      <c r="AH55" s="41">
        <v>0.76</v>
      </c>
      <c r="AI55" s="41">
        <v>7E-05</v>
      </c>
      <c r="AJ55" s="41">
        <v>4.16</v>
      </c>
      <c r="AK55" s="41">
        <v>2.4E-05</v>
      </c>
      <c r="AL55" s="41">
        <v>0.13</v>
      </c>
      <c r="AM55" s="41">
        <v>0.0916</v>
      </c>
      <c r="AN55" s="41">
        <v>48</v>
      </c>
      <c r="AO55" s="41">
        <v>6.3E-05</v>
      </c>
      <c r="AP55" s="41">
        <v>0.00478</v>
      </c>
      <c r="AQ55" s="41" t="s">
        <v>100</v>
      </c>
      <c r="AR55" s="41">
        <v>0.00021</v>
      </c>
      <c r="AS55" s="41" t="s">
        <v>114</v>
      </c>
      <c r="AT55" s="41">
        <v>0.308</v>
      </c>
      <c r="AU55" s="41" t="s">
        <v>99</v>
      </c>
      <c r="AW55" s="17">
        <f>J55*2/96+I55*2/100</f>
        <v>4.3201</v>
      </c>
      <c r="AX55" s="17">
        <f>AL55/23+AH55/39.1+AB55*2/24.3+U55*2/40.08+AC55*2/54.9+AT55*2/65.3</f>
        <v>4.253271829242855</v>
      </c>
      <c r="AY55" s="17">
        <f>AX55-AW55</f>
        <v>-0.06682817075714542</v>
      </c>
      <c r="AZ55" s="42">
        <f>AY55/(AW55+AX55)</f>
        <v>-0.007794852724012467</v>
      </c>
    </row>
    <row r="56" spans="1:10" ht="12.75">
      <c r="A56" s="35">
        <f t="shared" si="18"/>
        <v>40372</v>
      </c>
      <c r="B56" s="1">
        <f t="shared" si="19"/>
        <v>50</v>
      </c>
      <c r="C56" s="16">
        <f t="shared" si="20"/>
        <v>500</v>
      </c>
      <c r="D56" s="1">
        <v>415</v>
      </c>
      <c r="E56" s="31">
        <v>7.83</v>
      </c>
      <c r="F56" s="39">
        <v>291.11</v>
      </c>
      <c r="G56" s="28"/>
      <c r="H56" s="40"/>
      <c r="I56" s="40"/>
      <c r="J56" s="3">
        <v>71</v>
      </c>
    </row>
    <row r="57" spans="1:52" ht="12.75">
      <c r="A57" s="35">
        <f t="shared" si="18"/>
        <v>40379</v>
      </c>
      <c r="B57" s="1">
        <f t="shared" si="19"/>
        <v>51</v>
      </c>
      <c r="C57" s="16">
        <f t="shared" si="20"/>
        <v>500</v>
      </c>
      <c r="D57" s="1">
        <v>495</v>
      </c>
      <c r="E57" s="31">
        <v>7.89</v>
      </c>
      <c r="F57" s="39">
        <v>353.35</v>
      </c>
      <c r="G57" s="28" t="e">
        <f>NA()</f>
        <v>#N/A</v>
      </c>
      <c r="H57" s="40">
        <v>5.03</v>
      </c>
      <c r="I57" s="40">
        <v>87.61</v>
      </c>
      <c r="J57" s="3">
        <v>87</v>
      </c>
      <c r="K57" s="41" t="s">
        <v>134</v>
      </c>
      <c r="L57" s="41">
        <v>188</v>
      </c>
      <c r="M57" s="41">
        <v>0.0041</v>
      </c>
      <c r="N57" s="41">
        <v>0.27</v>
      </c>
      <c r="O57" s="41">
        <v>0.0441</v>
      </c>
      <c r="P57" s="41">
        <v>0.0234</v>
      </c>
      <c r="Q57" s="41" t="s">
        <v>96</v>
      </c>
      <c r="R57" s="41" t="s">
        <v>97</v>
      </c>
      <c r="S57" s="41" t="s">
        <v>98</v>
      </c>
      <c r="T57" s="41">
        <v>0.00352</v>
      </c>
      <c r="U57" s="41">
        <v>52.5</v>
      </c>
      <c r="V57" s="41" t="s">
        <v>99</v>
      </c>
      <c r="W57" s="41">
        <v>0.000413</v>
      </c>
      <c r="X57" s="41">
        <v>0.00329</v>
      </c>
      <c r="Y57" s="41">
        <v>0.005</v>
      </c>
      <c r="Z57" s="41">
        <v>0.000728</v>
      </c>
      <c r="AA57" s="41">
        <v>0.0013</v>
      </c>
      <c r="AB57" s="41">
        <v>13.7</v>
      </c>
      <c r="AC57" s="41">
        <v>0.0268</v>
      </c>
      <c r="AD57" s="41" t="s">
        <v>101</v>
      </c>
      <c r="AE57" s="41">
        <v>0.00282</v>
      </c>
      <c r="AF57" s="41">
        <v>0.00014</v>
      </c>
      <c r="AG57" s="41" t="s">
        <v>137</v>
      </c>
      <c r="AH57" s="41">
        <v>0.63</v>
      </c>
      <c r="AI57" s="41">
        <v>5E-05</v>
      </c>
      <c r="AJ57" s="41">
        <v>3.85</v>
      </c>
      <c r="AK57" s="41">
        <v>5E-05</v>
      </c>
      <c r="AL57" s="41">
        <v>0.1</v>
      </c>
      <c r="AM57" s="41">
        <v>0.0795</v>
      </c>
      <c r="AN57" s="41">
        <v>39</v>
      </c>
      <c r="AO57" s="41">
        <v>5.5E-05</v>
      </c>
      <c r="AP57" s="41">
        <v>0.00444</v>
      </c>
      <c r="AQ57" s="41" t="s">
        <v>100</v>
      </c>
      <c r="AR57" s="41">
        <v>0.000175</v>
      </c>
      <c r="AS57" s="41" t="s">
        <v>114</v>
      </c>
      <c r="AT57" s="41">
        <v>0.294</v>
      </c>
      <c r="AU57" s="41" t="s">
        <v>99</v>
      </c>
      <c r="AW57" s="17">
        <f>J57*2/96+I57*2/100</f>
        <v>3.5647</v>
      </c>
      <c r="AX57" s="17">
        <f>AL57/23+AH57/39.1+AB57*2/24.3+U57*2/40.08+AC57*2/54.9+AT57*2/65.3</f>
        <v>3.77777376832267</v>
      </c>
      <c r="AY57" s="17">
        <f>AX57-AW57</f>
        <v>0.21307376832267</v>
      </c>
      <c r="AZ57" s="42">
        <f>AY57/(AW57+AX57)</f>
        <v>0.02901934348637721</v>
      </c>
    </row>
    <row r="58" spans="1:10" ht="12.75">
      <c r="A58" s="35">
        <f t="shared" si="18"/>
        <v>40386</v>
      </c>
      <c r="B58" s="1">
        <f t="shared" si="19"/>
        <v>52</v>
      </c>
      <c r="C58" s="16">
        <f t="shared" si="20"/>
        <v>500</v>
      </c>
      <c r="D58" s="1">
        <v>460</v>
      </c>
      <c r="E58" s="28">
        <v>7.72</v>
      </c>
      <c r="F58" s="39">
        <v>365.63</v>
      </c>
      <c r="G58" s="28"/>
      <c r="H58" s="40"/>
      <c r="I58" s="40"/>
      <c r="J58" s="3">
        <v>116</v>
      </c>
    </row>
    <row r="59" spans="1:52" ht="12.75">
      <c r="A59" s="35">
        <f aca="true" t="shared" si="21" ref="A59:A64">A58+7</f>
        <v>40393</v>
      </c>
      <c r="B59" s="1">
        <f aca="true" t="shared" si="22" ref="B59:B64">B58+1</f>
        <v>53</v>
      </c>
      <c r="C59" s="16">
        <f aca="true" t="shared" si="23" ref="C59:C64">C58</f>
        <v>500</v>
      </c>
      <c r="D59" s="1">
        <v>435</v>
      </c>
      <c r="E59" s="31">
        <v>7.91</v>
      </c>
      <c r="F59" s="39">
        <v>331.61</v>
      </c>
      <c r="G59" s="40" t="e">
        <f>NA()</f>
        <v>#N/A</v>
      </c>
      <c r="H59" s="40">
        <v>4.25</v>
      </c>
      <c r="I59" s="40">
        <v>79.02</v>
      </c>
      <c r="J59" s="3">
        <v>115</v>
      </c>
      <c r="K59" s="41" t="s">
        <v>134</v>
      </c>
      <c r="L59" s="41">
        <v>175</v>
      </c>
      <c r="M59" s="41">
        <v>0.0059</v>
      </c>
      <c r="N59" s="41">
        <v>0.271</v>
      </c>
      <c r="O59" s="41">
        <v>0.0477</v>
      </c>
      <c r="P59" s="41">
        <v>0.0222</v>
      </c>
      <c r="Q59" s="41" t="s">
        <v>96</v>
      </c>
      <c r="R59" s="41" t="s">
        <v>97</v>
      </c>
      <c r="S59" s="41" t="s">
        <v>98</v>
      </c>
      <c r="T59" s="41">
        <v>0.00334</v>
      </c>
      <c r="U59" s="41">
        <v>47.9</v>
      </c>
      <c r="V59" s="41" t="s">
        <v>99</v>
      </c>
      <c r="W59" s="41">
        <v>0.000338</v>
      </c>
      <c r="X59" s="41">
        <v>0.00331</v>
      </c>
      <c r="Y59" s="41">
        <v>0.002</v>
      </c>
      <c r="Z59" s="41">
        <v>0.000702</v>
      </c>
      <c r="AA59" s="41">
        <v>0.0013</v>
      </c>
      <c r="AB59" s="41">
        <v>13.4</v>
      </c>
      <c r="AC59" s="41">
        <v>0.021</v>
      </c>
      <c r="AD59" s="41" t="s">
        <v>101</v>
      </c>
      <c r="AE59" s="41">
        <v>0.00259</v>
      </c>
      <c r="AF59" s="41">
        <v>0.00018</v>
      </c>
      <c r="AG59" s="41" t="s">
        <v>137</v>
      </c>
      <c r="AH59" s="41">
        <v>0.62</v>
      </c>
      <c r="AI59" s="41" t="s">
        <v>135</v>
      </c>
      <c r="AJ59" s="41">
        <v>3.63</v>
      </c>
      <c r="AK59" s="41">
        <v>1.2E-05</v>
      </c>
      <c r="AL59" s="41">
        <v>0.1</v>
      </c>
      <c r="AM59" s="41">
        <v>0.0766</v>
      </c>
      <c r="AN59" s="41">
        <v>41</v>
      </c>
      <c r="AO59" s="41">
        <v>5.8E-05</v>
      </c>
      <c r="AP59" s="41">
        <v>0.00377</v>
      </c>
      <c r="AQ59" s="41" t="s">
        <v>100</v>
      </c>
      <c r="AR59" s="41">
        <v>0.000161</v>
      </c>
      <c r="AS59" s="41" t="s">
        <v>114</v>
      </c>
      <c r="AT59" s="41">
        <v>0.289</v>
      </c>
      <c r="AU59" s="41" t="s">
        <v>99</v>
      </c>
      <c r="AW59" s="17">
        <f>J59*2/96+I59*2/100</f>
        <v>3.9762333333333335</v>
      </c>
      <c r="AX59" s="17">
        <f>AL59/23+AH59/39.1+AB59*2/24.3+U59*2/40.08+AC59*2/54.9+AT59*2/65.3</f>
        <v>3.522921305041314</v>
      </c>
      <c r="AY59" s="17">
        <f>AX59-AW59</f>
        <v>-0.45331202829201933</v>
      </c>
      <c r="AZ59" s="42">
        <f>AY59/(AW59+AX59)</f>
        <v>-0.060448417208565426</v>
      </c>
    </row>
    <row r="60" spans="1:10" ht="12.75">
      <c r="A60" s="35">
        <f t="shared" si="21"/>
        <v>40400</v>
      </c>
      <c r="B60" s="1">
        <f t="shared" si="22"/>
        <v>54</v>
      </c>
      <c r="C60" s="16">
        <f t="shared" si="23"/>
        <v>500</v>
      </c>
      <c r="D60" s="1">
        <v>450</v>
      </c>
      <c r="E60" s="31">
        <v>7.86</v>
      </c>
      <c r="F60" s="39">
        <v>314.2</v>
      </c>
      <c r="G60" s="40"/>
      <c r="H60" s="40"/>
      <c r="I60" s="40"/>
      <c r="J60" s="3">
        <v>125</v>
      </c>
    </row>
    <row r="61" spans="1:52" ht="12.75">
      <c r="A61" s="35">
        <f t="shared" si="21"/>
        <v>40407</v>
      </c>
      <c r="B61" s="1">
        <f t="shared" si="22"/>
        <v>55</v>
      </c>
      <c r="C61" s="16">
        <f t="shared" si="23"/>
        <v>500</v>
      </c>
      <c r="D61" s="1">
        <v>435</v>
      </c>
      <c r="E61" s="31">
        <v>7.7</v>
      </c>
      <c r="F61" s="50">
        <v>134.14</v>
      </c>
      <c r="G61" s="40" t="e">
        <f>NA()</f>
        <v>#N/A</v>
      </c>
      <c r="H61" s="40">
        <v>3.43</v>
      </c>
      <c r="I61" s="40">
        <v>29.11</v>
      </c>
      <c r="J61" s="3">
        <v>29</v>
      </c>
      <c r="K61" s="41">
        <v>0.7</v>
      </c>
      <c r="L61" s="41">
        <v>61.3</v>
      </c>
      <c r="M61" s="41">
        <v>0.0205</v>
      </c>
      <c r="N61" s="41">
        <v>0.137</v>
      </c>
      <c r="O61" s="41">
        <v>0.0341</v>
      </c>
      <c r="P61" s="41">
        <v>0.00992</v>
      </c>
      <c r="Q61" s="41" t="s">
        <v>96</v>
      </c>
      <c r="R61" s="41">
        <v>3.4E-05</v>
      </c>
      <c r="S61" s="41" t="s">
        <v>98</v>
      </c>
      <c r="T61" s="41">
        <v>0.00188</v>
      </c>
      <c r="U61" s="41">
        <v>15.9</v>
      </c>
      <c r="V61" s="41" t="s">
        <v>99</v>
      </c>
      <c r="W61" s="41">
        <v>9.4E-05</v>
      </c>
      <c r="X61" s="41">
        <v>0.00313</v>
      </c>
      <c r="Y61" s="41">
        <v>0.026</v>
      </c>
      <c r="Z61" s="41">
        <v>0.00301</v>
      </c>
      <c r="AA61" s="41" t="s">
        <v>100</v>
      </c>
      <c r="AB61" s="41">
        <v>5.22</v>
      </c>
      <c r="AC61" s="41">
        <v>0.0513</v>
      </c>
      <c r="AD61" s="41" t="s">
        <v>101</v>
      </c>
      <c r="AE61" s="41">
        <v>0.0009</v>
      </c>
      <c r="AF61" s="41">
        <v>0.00028</v>
      </c>
      <c r="AG61" s="41">
        <v>0.002</v>
      </c>
      <c r="AH61" s="41">
        <v>0.22</v>
      </c>
      <c r="AI61" s="41" t="s">
        <v>135</v>
      </c>
      <c r="AJ61" s="41">
        <v>1.38</v>
      </c>
      <c r="AK61" s="41">
        <v>2.5E-05</v>
      </c>
      <c r="AL61" s="41">
        <v>0.21</v>
      </c>
      <c r="AM61" s="41">
        <v>0.0281</v>
      </c>
      <c r="AN61" s="41">
        <v>14</v>
      </c>
      <c r="AO61" s="41">
        <v>1.2E-05</v>
      </c>
      <c r="AP61" s="41">
        <v>0.0008</v>
      </c>
      <c r="AQ61" s="41" t="s">
        <v>100</v>
      </c>
      <c r="AR61" s="41">
        <v>2.8E-05</v>
      </c>
      <c r="AS61" s="41" t="s">
        <v>114</v>
      </c>
      <c r="AT61" s="41">
        <v>0.202</v>
      </c>
      <c r="AU61" s="41" t="s">
        <v>99</v>
      </c>
      <c r="AW61" s="17">
        <f>J61*2/96+I61*2/100</f>
        <v>1.1863666666666666</v>
      </c>
      <c r="AX61" s="17">
        <f>AL61/23+AH61/39.1+AB61*2/24.3+U61*2/40.08+AC61*2/54.9+AT61*2/65.3</f>
        <v>1.2458555190047365</v>
      </c>
      <c r="AY61" s="17">
        <f>AX61-AW61</f>
        <v>0.059488852338069886</v>
      </c>
      <c r="AZ61" s="42">
        <f>AY61/(AW61+AX61)</f>
        <v>0.02445864226078025</v>
      </c>
    </row>
    <row r="62" spans="1:10" ht="12.75">
      <c r="A62" s="35">
        <f t="shared" si="21"/>
        <v>40414</v>
      </c>
      <c r="B62" s="1">
        <f t="shared" si="22"/>
        <v>56</v>
      </c>
      <c r="C62" s="16">
        <f t="shared" si="23"/>
        <v>500</v>
      </c>
      <c r="D62" s="1">
        <v>435</v>
      </c>
      <c r="E62" s="28">
        <v>7.55</v>
      </c>
      <c r="F62" s="39">
        <v>589.53</v>
      </c>
      <c r="G62" s="28"/>
      <c r="H62" s="40"/>
      <c r="I62" s="40"/>
      <c r="J62" s="3">
        <v>183</v>
      </c>
    </row>
    <row r="63" spans="1:52" ht="12.75">
      <c r="A63" s="35">
        <f t="shared" si="21"/>
        <v>40421</v>
      </c>
      <c r="B63" s="1">
        <f t="shared" si="22"/>
        <v>57</v>
      </c>
      <c r="C63" s="16">
        <f t="shared" si="23"/>
        <v>500</v>
      </c>
      <c r="D63" s="1">
        <v>430</v>
      </c>
      <c r="E63" s="28">
        <v>7.79</v>
      </c>
      <c r="F63" s="39">
        <v>362.71</v>
      </c>
      <c r="G63" s="28" t="e">
        <f>NA()</f>
        <v>#N/A</v>
      </c>
      <c r="H63" s="40">
        <v>8</v>
      </c>
      <c r="I63" s="40">
        <v>65.03</v>
      </c>
      <c r="J63" s="3">
        <v>177</v>
      </c>
      <c r="K63" s="41">
        <v>3.2</v>
      </c>
      <c r="L63" s="41">
        <v>199</v>
      </c>
      <c r="M63" s="41">
        <v>0.0066</v>
      </c>
      <c r="N63" s="41">
        <v>0.255</v>
      </c>
      <c r="O63" s="41">
        <v>0.0537</v>
      </c>
      <c r="P63" s="41">
        <v>0.0209</v>
      </c>
      <c r="Q63" s="41" t="s">
        <v>96</v>
      </c>
      <c r="R63" s="41" t="s">
        <v>97</v>
      </c>
      <c r="S63" s="41" t="s">
        <v>98</v>
      </c>
      <c r="T63" s="41">
        <v>0.00292</v>
      </c>
      <c r="U63" s="41">
        <v>53.2</v>
      </c>
      <c r="V63" s="41" t="s">
        <v>99</v>
      </c>
      <c r="W63" s="41">
        <v>0.000507</v>
      </c>
      <c r="X63" s="41">
        <v>0.0027</v>
      </c>
      <c r="Y63" s="41">
        <v>0.002</v>
      </c>
      <c r="Z63" s="41">
        <v>0.000529</v>
      </c>
      <c r="AA63" s="41">
        <v>0.0012</v>
      </c>
      <c r="AB63" s="41">
        <v>16</v>
      </c>
      <c r="AC63" s="41">
        <v>0.0486</v>
      </c>
      <c r="AD63" s="41">
        <v>0.01</v>
      </c>
      <c r="AE63" s="41">
        <v>0.00313</v>
      </c>
      <c r="AF63" s="41">
        <v>0.00038</v>
      </c>
      <c r="AG63" s="41">
        <v>0.004</v>
      </c>
      <c r="AH63" s="41">
        <v>0.64</v>
      </c>
      <c r="AI63" s="41">
        <v>7E-05</v>
      </c>
      <c r="AJ63" s="41">
        <v>2.77</v>
      </c>
      <c r="AK63" s="41">
        <v>3.5E-05</v>
      </c>
      <c r="AL63" s="41">
        <v>0.14</v>
      </c>
      <c r="AM63" s="41">
        <v>0.084</v>
      </c>
      <c r="AN63" s="41">
        <v>49</v>
      </c>
      <c r="AO63" s="41">
        <v>6.3E-05</v>
      </c>
      <c r="AP63" s="41">
        <v>0.00032</v>
      </c>
      <c r="AQ63" s="41" t="s">
        <v>100</v>
      </c>
      <c r="AR63" s="41">
        <v>0.00019</v>
      </c>
      <c r="AS63" s="41" t="s">
        <v>114</v>
      </c>
      <c r="AT63" s="41">
        <v>0.188</v>
      </c>
      <c r="AU63" s="41" t="s">
        <v>99</v>
      </c>
      <c r="AW63" s="17">
        <f>J63*2/96+I63*2/100</f>
        <v>4.9881</v>
      </c>
      <c r="AX63" s="17">
        <f>AL63/23+AH63/39.1+AB63*2/24.3+U63*2/40.08+AC63*2/54.9+AT63*2/65.3+AM63*2/87.6</f>
        <v>4.003464629551456</v>
      </c>
      <c r="AY63" s="17">
        <f>AX63-AW63</f>
        <v>-0.9846353704485438</v>
      </c>
      <c r="AZ63" s="42">
        <f>AY63/(AW63+AX63)</f>
        <v>-0.10950656654487755</v>
      </c>
    </row>
    <row r="64" spans="1:10" ht="12.75">
      <c r="A64" s="35">
        <f t="shared" si="21"/>
        <v>40428</v>
      </c>
      <c r="B64" s="1">
        <f t="shared" si="22"/>
        <v>58</v>
      </c>
      <c r="C64" s="16">
        <f t="shared" si="23"/>
        <v>500</v>
      </c>
      <c r="D64" s="1">
        <v>430</v>
      </c>
      <c r="E64" s="28">
        <v>7.73</v>
      </c>
      <c r="F64" s="39">
        <v>340.79</v>
      </c>
      <c r="G64" s="28"/>
      <c r="H64" s="40"/>
      <c r="I64" s="40"/>
      <c r="J64" s="3">
        <v>135</v>
      </c>
    </row>
    <row r="65" spans="1:52" ht="12.75">
      <c r="A65" s="35">
        <f>A64+7</f>
        <v>40435</v>
      </c>
      <c r="B65" s="1">
        <f>B64+1</f>
        <v>59</v>
      </c>
      <c r="C65" s="16">
        <f>C64</f>
        <v>500</v>
      </c>
      <c r="D65" s="1">
        <v>395</v>
      </c>
      <c r="E65" s="28">
        <v>7.72</v>
      </c>
      <c r="F65" s="39">
        <v>248.76</v>
      </c>
      <c r="G65" s="28" t="e">
        <f>NA()</f>
        <v>#N/A</v>
      </c>
      <c r="H65" s="40">
        <v>3.93</v>
      </c>
      <c r="I65" s="40">
        <v>67.19</v>
      </c>
      <c r="J65" s="3">
        <v>83</v>
      </c>
      <c r="K65" s="41">
        <v>5.8</v>
      </c>
      <c r="L65" s="41">
        <v>140</v>
      </c>
      <c r="M65" s="41">
        <v>0.0077</v>
      </c>
      <c r="N65" s="41">
        <v>0.246</v>
      </c>
      <c r="O65" s="41">
        <v>0.0594</v>
      </c>
      <c r="P65" s="41">
        <v>0.0151</v>
      </c>
      <c r="Q65" s="41" t="s">
        <v>96</v>
      </c>
      <c r="R65" s="41">
        <v>8E-06</v>
      </c>
      <c r="S65" s="41" t="s">
        <v>98</v>
      </c>
      <c r="T65" s="41">
        <v>0.0018</v>
      </c>
      <c r="U65" s="41">
        <v>37.7</v>
      </c>
      <c r="V65" s="41" t="s">
        <v>99</v>
      </c>
      <c r="W65" s="41">
        <v>0.000405</v>
      </c>
      <c r="X65" s="41">
        <v>0.00346</v>
      </c>
      <c r="Y65" s="41">
        <v>0.004</v>
      </c>
      <c r="Z65" s="41">
        <v>0.000534</v>
      </c>
      <c r="AA65" s="41">
        <v>0.001</v>
      </c>
      <c r="AB65" s="41">
        <v>11.1</v>
      </c>
      <c r="AC65" s="41">
        <v>0.0143</v>
      </c>
      <c r="AD65" s="41" t="s">
        <v>101</v>
      </c>
      <c r="AE65" s="41">
        <v>0.00328</v>
      </c>
      <c r="AF65" s="41">
        <v>0.00024</v>
      </c>
      <c r="AG65" s="41" t="s">
        <v>137</v>
      </c>
      <c r="AH65" s="41">
        <v>0.52</v>
      </c>
      <c r="AI65" s="41">
        <v>7E-05</v>
      </c>
      <c r="AJ65" s="41">
        <v>2.49</v>
      </c>
      <c r="AK65" s="41">
        <v>8.6E-05</v>
      </c>
      <c r="AL65" s="41">
        <v>0.14</v>
      </c>
      <c r="AM65" s="41">
        <v>0.058</v>
      </c>
      <c r="AN65" s="41">
        <v>25</v>
      </c>
      <c r="AO65" s="41">
        <v>4.3E-05</v>
      </c>
      <c r="AP65" s="41">
        <v>0.00014</v>
      </c>
      <c r="AQ65" s="41" t="s">
        <v>100</v>
      </c>
      <c r="AR65" s="41">
        <v>0.000134</v>
      </c>
      <c r="AS65" s="41" t="s">
        <v>114</v>
      </c>
      <c r="AT65" s="41">
        <v>0.104</v>
      </c>
      <c r="AU65" s="41" t="s">
        <v>99</v>
      </c>
      <c r="AW65" s="17">
        <f>J65*2/96+I65*2/100</f>
        <v>3.072966666666667</v>
      </c>
      <c r="AX65" s="17">
        <f>AL65/23+AH65/39.1+AB65*2/24.3+U65*2/40.08+AC65*2/54.9+AT65*2/65.3+AM65*2/87.6</f>
        <v>2.819234407833665</v>
      </c>
      <c r="AY65" s="17">
        <f>AX65-AW65</f>
        <v>-0.253732258833002</v>
      </c>
      <c r="AZ65" s="42">
        <f>AY65/(AW65+AX65)</f>
        <v>-0.04306238969526662</v>
      </c>
    </row>
    <row r="66" spans="1:10" ht="12.75">
      <c r="A66" s="35">
        <f>A65+7</f>
        <v>40442</v>
      </c>
      <c r="B66" s="1">
        <f>B65+1</f>
        <v>60</v>
      </c>
      <c r="C66" s="16">
        <f>C65</f>
        <v>500</v>
      </c>
      <c r="D66" s="1">
        <v>485</v>
      </c>
      <c r="E66" s="28">
        <v>7.96</v>
      </c>
      <c r="F66" s="39">
        <v>266.05</v>
      </c>
      <c r="G66" s="28"/>
      <c r="H66" s="40"/>
      <c r="I66" s="40"/>
      <c r="J66" s="3">
        <v>69</v>
      </c>
    </row>
    <row r="67" spans="1:52" ht="12.75">
      <c r="A67" s="35">
        <f>A66+7</f>
        <v>40449</v>
      </c>
      <c r="B67" s="1">
        <f>B66+1</f>
        <v>61</v>
      </c>
      <c r="C67" s="16">
        <f>C66</f>
        <v>500</v>
      </c>
      <c r="D67" s="1">
        <v>420</v>
      </c>
      <c r="E67" s="28">
        <v>7.88</v>
      </c>
      <c r="F67" s="39">
        <v>296.53</v>
      </c>
      <c r="G67" s="28" t="e">
        <f>NA()</f>
        <v>#N/A</v>
      </c>
      <c r="H67" s="40">
        <v>3.48</v>
      </c>
      <c r="I67" s="40">
        <v>91.39</v>
      </c>
      <c r="J67" s="3">
        <v>71</v>
      </c>
      <c r="K67" s="41">
        <v>6.6</v>
      </c>
      <c r="L67" s="41">
        <v>149</v>
      </c>
      <c r="M67" s="41">
        <v>0.0062</v>
      </c>
      <c r="N67" s="41">
        <v>0.276</v>
      </c>
      <c r="O67" s="41">
        <v>0.0651</v>
      </c>
      <c r="P67" s="41">
        <v>0.0231</v>
      </c>
      <c r="Q67" s="41" t="s">
        <v>96</v>
      </c>
      <c r="R67" s="41" t="s">
        <v>97</v>
      </c>
      <c r="S67" s="41" t="s">
        <v>98</v>
      </c>
      <c r="T67" s="41">
        <v>0.00225</v>
      </c>
      <c r="U67" s="41">
        <v>40</v>
      </c>
      <c r="V67" s="41">
        <v>0.0001</v>
      </c>
      <c r="W67" s="41">
        <v>0.00042</v>
      </c>
      <c r="X67" s="41">
        <v>0.00304</v>
      </c>
      <c r="Y67" s="41">
        <v>0.002</v>
      </c>
      <c r="Z67" s="41">
        <v>0.00074</v>
      </c>
      <c r="AA67" s="41">
        <v>0.0012</v>
      </c>
      <c r="AB67" s="41">
        <v>11.9</v>
      </c>
      <c r="AC67" s="41">
        <v>0.019</v>
      </c>
      <c r="AD67" s="41" t="s">
        <v>101</v>
      </c>
      <c r="AE67" s="41">
        <v>0.00365</v>
      </c>
      <c r="AF67" s="41">
        <v>0.00051</v>
      </c>
      <c r="AG67" s="41" t="s">
        <v>137</v>
      </c>
      <c r="AH67" s="41">
        <v>0.6</v>
      </c>
      <c r="AI67" s="41">
        <v>9E-05</v>
      </c>
      <c r="AJ67" s="41">
        <v>2.87</v>
      </c>
      <c r="AK67" s="41">
        <v>6.9E-05</v>
      </c>
      <c r="AL67" s="41">
        <v>0.13</v>
      </c>
      <c r="AM67" s="41">
        <v>0.0662</v>
      </c>
      <c r="AN67" s="41">
        <v>24</v>
      </c>
      <c r="AO67" s="41">
        <v>6.4E-05</v>
      </c>
      <c r="AP67" s="41">
        <v>0.00018</v>
      </c>
      <c r="AQ67" s="41" t="s">
        <v>100</v>
      </c>
      <c r="AR67" s="41">
        <v>0.000214</v>
      </c>
      <c r="AS67" s="41" t="s">
        <v>114</v>
      </c>
      <c r="AT67" s="41">
        <v>0.139</v>
      </c>
      <c r="AU67" s="41" t="s">
        <v>99</v>
      </c>
      <c r="AW67" s="17">
        <f>J67*2/96+I67*2/100</f>
        <v>3.306966666666667</v>
      </c>
      <c r="AX67" s="17">
        <f>AL67/23+AH67/39.1+AB67*2/24.3+U67*2/40.08+AC67*2/54.9+AT67*2/65.3+AM67*2/87.6</f>
        <v>3.002890152021913</v>
      </c>
      <c r="AY67" s="17">
        <f>AX67-AW67</f>
        <v>-0.3040765146447537</v>
      </c>
      <c r="AZ67" s="42">
        <f>AY67/(AW67+AX67)</f>
        <v>-0.048190715476163846</v>
      </c>
    </row>
    <row r="68" spans="1:9" ht="12.75">
      <c r="A68" s="35">
        <f aca="true" t="shared" si="24" ref="A68:A82">A67+7</f>
        <v>40456</v>
      </c>
      <c r="B68" s="1">
        <f aca="true" t="shared" si="25" ref="B68:B82">B67+1</f>
        <v>62</v>
      </c>
      <c r="C68" s="16">
        <f aca="true" t="shared" si="26" ref="C68:C82">C67</f>
        <v>500</v>
      </c>
      <c r="D68" s="1">
        <v>475</v>
      </c>
      <c r="E68" s="46">
        <v>7.55</v>
      </c>
      <c r="F68" s="52">
        <v>203.57</v>
      </c>
      <c r="G68" s="46"/>
      <c r="H68" s="53"/>
      <c r="I68" s="53"/>
    </row>
    <row r="69" spans="1:10" ht="12.75">
      <c r="A69" s="35">
        <f t="shared" si="24"/>
        <v>40463</v>
      </c>
      <c r="B69" s="1">
        <f t="shared" si="25"/>
        <v>63</v>
      </c>
      <c r="C69" s="16">
        <f t="shared" si="26"/>
        <v>500</v>
      </c>
      <c r="D69" s="1">
        <v>445</v>
      </c>
      <c r="E69" s="46">
        <v>7.47</v>
      </c>
      <c r="F69" s="52">
        <v>171.44</v>
      </c>
      <c r="G69" s="46"/>
      <c r="H69" s="53"/>
      <c r="I69" s="53"/>
      <c r="J69" s="3">
        <v>53</v>
      </c>
    </row>
    <row r="70" spans="1:9" ht="12.75">
      <c r="A70" s="35">
        <f t="shared" si="24"/>
        <v>40470</v>
      </c>
      <c r="B70" s="1">
        <f t="shared" si="25"/>
        <v>64</v>
      </c>
      <c r="C70" s="16">
        <f t="shared" si="26"/>
        <v>500</v>
      </c>
      <c r="D70" s="1">
        <v>460</v>
      </c>
      <c r="E70" s="46">
        <v>7.39</v>
      </c>
      <c r="F70" s="52">
        <v>418.38</v>
      </c>
      <c r="G70" s="46"/>
      <c r="H70" s="53"/>
      <c r="I70" s="53"/>
    </row>
    <row r="71" spans="1:52" ht="12.75">
      <c r="A71" s="35">
        <f t="shared" si="24"/>
        <v>40477</v>
      </c>
      <c r="B71" s="1">
        <f t="shared" si="25"/>
        <v>65</v>
      </c>
      <c r="C71" s="16">
        <f t="shared" si="26"/>
        <v>500</v>
      </c>
      <c r="D71" s="1">
        <v>435</v>
      </c>
      <c r="E71" s="46">
        <v>7.59</v>
      </c>
      <c r="F71" s="52">
        <v>593.45</v>
      </c>
      <c r="G71" s="46" t="e">
        <f>NA()</f>
        <v>#N/A</v>
      </c>
      <c r="H71" s="53">
        <v>3.9</v>
      </c>
      <c r="I71" s="53">
        <v>53.13</v>
      </c>
      <c r="J71" s="3">
        <v>215</v>
      </c>
      <c r="K71" s="41" t="e">
        <f>NA()</f>
        <v>#N/A</v>
      </c>
      <c r="L71" s="41">
        <v>337</v>
      </c>
      <c r="M71" s="41" t="s">
        <v>98</v>
      </c>
      <c r="N71" s="41">
        <v>0.2</v>
      </c>
      <c r="O71" s="41">
        <v>0.06</v>
      </c>
      <c r="P71" s="41">
        <v>0.032</v>
      </c>
      <c r="Q71" s="41" t="s">
        <v>121</v>
      </c>
      <c r="R71" s="41" t="s">
        <v>98</v>
      </c>
      <c r="S71" s="41" t="s">
        <v>101</v>
      </c>
      <c r="T71" s="41" t="s">
        <v>102</v>
      </c>
      <c r="U71" s="41">
        <v>89.2</v>
      </c>
      <c r="V71" s="41" t="s">
        <v>101</v>
      </c>
      <c r="W71" s="41" t="s">
        <v>109</v>
      </c>
      <c r="X71" s="41" t="s">
        <v>109</v>
      </c>
      <c r="Y71" s="41" t="s">
        <v>101</v>
      </c>
      <c r="Z71" s="41" t="s">
        <v>117</v>
      </c>
      <c r="AA71" s="41" t="e">
        <f>NA()</f>
        <v>#N/A</v>
      </c>
      <c r="AB71" s="41">
        <v>27.7</v>
      </c>
      <c r="AC71" s="41">
        <v>0.026</v>
      </c>
      <c r="AD71" s="41" t="e">
        <f>NA()</f>
        <v>#N/A</v>
      </c>
      <c r="AE71" s="41" t="s">
        <v>109</v>
      </c>
      <c r="AF71" s="41" t="s">
        <v>109</v>
      </c>
      <c r="AG71" s="41" t="s">
        <v>98</v>
      </c>
      <c r="AH71" s="41">
        <v>0.7</v>
      </c>
      <c r="AI71" s="41" t="s">
        <v>111</v>
      </c>
      <c r="AJ71" s="41">
        <v>2.45</v>
      </c>
      <c r="AK71" s="41" t="s">
        <v>101</v>
      </c>
      <c r="AL71" s="41">
        <v>0.2</v>
      </c>
      <c r="AM71" s="41">
        <v>0.138</v>
      </c>
      <c r="AN71" s="41">
        <v>91.8</v>
      </c>
      <c r="AO71" s="41" t="e">
        <f>NA()</f>
        <v>#N/A</v>
      </c>
      <c r="AP71" s="41" t="s">
        <v>117</v>
      </c>
      <c r="AQ71" s="41" t="s">
        <v>102</v>
      </c>
      <c r="AR71" s="41" t="e">
        <f>NA()</f>
        <v>#N/A</v>
      </c>
      <c r="AS71" s="41" t="s">
        <v>101</v>
      </c>
      <c r="AT71" s="41">
        <v>0.186</v>
      </c>
      <c r="AU71" s="41" t="s">
        <v>109</v>
      </c>
      <c r="AW71" s="17">
        <f>J71*2/96+I71*2/100</f>
        <v>5.541766666666667</v>
      </c>
      <c r="AX71" s="17">
        <f>AL71/23+AH71/39.1+AB71*2/24.3+U71*2/40.08+AC71*2/54.9+AT71*2/65.3+AM71*2/87.6</f>
        <v>6.767326306500761</v>
      </c>
      <c r="AY71" s="17">
        <f>AX71-AW71</f>
        <v>1.2255596398340947</v>
      </c>
      <c r="AZ71" s="42">
        <f>AY71/(AW71+AX71)</f>
        <v>0.09956538978994554</v>
      </c>
    </row>
    <row r="72" spans="1:9" ht="12.75">
      <c r="A72" s="35">
        <f t="shared" si="24"/>
        <v>40484</v>
      </c>
      <c r="B72" s="1">
        <f t="shared" si="25"/>
        <v>66</v>
      </c>
      <c r="C72" s="16">
        <f t="shared" si="26"/>
        <v>500</v>
      </c>
      <c r="D72" s="1">
        <v>450</v>
      </c>
      <c r="E72" s="46">
        <v>7.87</v>
      </c>
      <c r="F72" s="52">
        <v>410</v>
      </c>
      <c r="G72" s="46"/>
      <c r="H72" s="53"/>
      <c r="I72" s="53"/>
    </row>
    <row r="73" spans="1:10" ht="12.75">
      <c r="A73" s="35">
        <f t="shared" si="24"/>
        <v>40491</v>
      </c>
      <c r="B73" s="1">
        <f t="shared" si="25"/>
        <v>67</v>
      </c>
      <c r="C73" s="16">
        <f t="shared" si="26"/>
        <v>500</v>
      </c>
      <c r="D73" s="1">
        <v>460</v>
      </c>
      <c r="E73" s="48">
        <v>7.75</v>
      </c>
      <c r="F73" s="52">
        <v>603</v>
      </c>
      <c r="G73" s="46"/>
      <c r="H73" s="53"/>
      <c r="I73" s="53"/>
      <c r="J73" s="3">
        <v>210</v>
      </c>
    </row>
    <row r="74" spans="1:9" ht="12.75">
      <c r="A74" s="35">
        <f t="shared" si="24"/>
        <v>40498</v>
      </c>
      <c r="B74" s="1">
        <f t="shared" si="25"/>
        <v>68</v>
      </c>
      <c r="C74" s="16">
        <f t="shared" si="26"/>
        <v>500</v>
      </c>
      <c r="D74" s="1">
        <v>425</v>
      </c>
      <c r="E74" s="46">
        <v>7.96</v>
      </c>
      <c r="F74" s="52">
        <v>267</v>
      </c>
      <c r="G74" s="46"/>
      <c r="H74" s="53"/>
      <c r="I74" s="53"/>
    </row>
    <row r="75" spans="1:52" ht="12.75">
      <c r="A75" s="35">
        <f t="shared" si="24"/>
        <v>40505</v>
      </c>
      <c r="B75" s="1">
        <f t="shared" si="25"/>
        <v>69</v>
      </c>
      <c r="C75" s="16">
        <f t="shared" si="26"/>
        <v>500</v>
      </c>
      <c r="D75" s="1">
        <v>460</v>
      </c>
      <c r="E75" s="46">
        <v>7.64</v>
      </c>
      <c r="F75" s="52">
        <v>421.25</v>
      </c>
      <c r="G75" s="46" t="e">
        <f>NA()</f>
        <v>#N/A</v>
      </c>
      <c r="H75" s="53">
        <v>4.7</v>
      </c>
      <c r="I75" s="53">
        <v>87.26</v>
      </c>
      <c r="J75" s="3">
        <v>166</v>
      </c>
      <c r="K75" s="41" t="e">
        <f>NA()</f>
        <v>#N/A</v>
      </c>
      <c r="L75" s="41">
        <v>223</v>
      </c>
      <c r="M75" s="41" t="s">
        <v>98</v>
      </c>
      <c r="N75" s="41">
        <v>0.21</v>
      </c>
      <c r="O75" s="41">
        <v>0.06</v>
      </c>
      <c r="P75" s="41">
        <v>0.024</v>
      </c>
      <c r="Q75" s="41" t="s">
        <v>121</v>
      </c>
      <c r="R75" s="41" t="s">
        <v>98</v>
      </c>
      <c r="S75" s="41" t="s">
        <v>101</v>
      </c>
      <c r="T75" s="41" t="s">
        <v>102</v>
      </c>
      <c r="U75" s="41">
        <v>58.7</v>
      </c>
      <c r="V75" s="41" t="s">
        <v>101</v>
      </c>
      <c r="W75" s="41" t="s">
        <v>109</v>
      </c>
      <c r="X75" s="41" t="s">
        <v>109</v>
      </c>
      <c r="Y75" s="41" t="s">
        <v>101</v>
      </c>
      <c r="Z75" s="41" t="s">
        <v>117</v>
      </c>
      <c r="AA75" s="41" t="e">
        <f>NA()</f>
        <v>#N/A</v>
      </c>
      <c r="AB75" s="41">
        <v>18.6</v>
      </c>
      <c r="AC75" s="41">
        <v>0.029</v>
      </c>
      <c r="AD75" s="41" t="e">
        <f>NA()</f>
        <v>#N/A</v>
      </c>
      <c r="AE75" s="41" t="s">
        <v>109</v>
      </c>
      <c r="AF75" s="41" t="s">
        <v>109</v>
      </c>
      <c r="AG75" s="41" t="s">
        <v>98</v>
      </c>
      <c r="AH75" s="41">
        <v>0.5</v>
      </c>
      <c r="AI75" s="41" t="s">
        <v>111</v>
      </c>
      <c r="AJ75" s="41">
        <v>2.57</v>
      </c>
      <c r="AK75" s="41" t="s">
        <v>101</v>
      </c>
      <c r="AL75" s="41" t="s">
        <v>111</v>
      </c>
      <c r="AM75" s="41">
        <v>0.098</v>
      </c>
      <c r="AN75" s="41">
        <v>49.9</v>
      </c>
      <c r="AO75" s="41" t="e">
        <f>NA()</f>
        <v>#N/A</v>
      </c>
      <c r="AP75" s="41" t="s">
        <v>117</v>
      </c>
      <c r="AQ75" s="41" t="s">
        <v>102</v>
      </c>
      <c r="AR75" s="41" t="e">
        <f>NA()</f>
        <v>#N/A</v>
      </c>
      <c r="AS75" s="41" t="s">
        <v>101</v>
      </c>
      <c r="AT75" s="41">
        <v>0.229</v>
      </c>
      <c r="AU75" s="41" t="s">
        <v>109</v>
      </c>
      <c r="AW75" s="17">
        <f>J75*2/96+I75*2/100</f>
        <v>5.203533333333334</v>
      </c>
      <c r="AX75" s="17">
        <f>AH75/39.1+AB75*2/24.3+U75*2/40.08+AC75*2/54.9+AT75*2/65.3+AM75*2/87.6</f>
        <v>4.483101329649753</v>
      </c>
      <c r="AY75" s="17">
        <f>AX75-AW75</f>
        <v>-0.7204320036835803</v>
      </c>
      <c r="AZ75" s="42">
        <f>AY75/(AW75+AX75)</f>
        <v>-0.07437381802337084</v>
      </c>
    </row>
    <row r="76" spans="1:9" ht="12.75">
      <c r="A76" s="35">
        <f t="shared" si="24"/>
        <v>40512</v>
      </c>
      <c r="B76" s="1">
        <f t="shared" si="25"/>
        <v>70</v>
      </c>
      <c r="C76" s="16">
        <f t="shared" si="26"/>
        <v>500</v>
      </c>
      <c r="D76" s="1">
        <v>445</v>
      </c>
      <c r="E76" s="46">
        <v>7.65</v>
      </c>
      <c r="F76" s="52">
        <v>416.13</v>
      </c>
      <c r="G76" s="46"/>
      <c r="H76" s="53"/>
      <c r="I76" s="53"/>
    </row>
    <row r="77" spans="1:10" ht="12.75">
      <c r="A77" s="35">
        <f t="shared" si="24"/>
        <v>40519</v>
      </c>
      <c r="B77" s="1">
        <f t="shared" si="25"/>
        <v>71</v>
      </c>
      <c r="C77" s="16">
        <f t="shared" si="26"/>
        <v>500</v>
      </c>
      <c r="D77" s="1">
        <v>430</v>
      </c>
      <c r="E77" s="46">
        <v>7.67</v>
      </c>
      <c r="F77" s="52">
        <v>417.25</v>
      </c>
      <c r="G77" s="46"/>
      <c r="H77" s="53"/>
      <c r="I77" s="53"/>
      <c r="J77" s="3">
        <v>190</v>
      </c>
    </row>
    <row r="78" spans="1:9" ht="12.75">
      <c r="A78" s="35">
        <f t="shared" si="24"/>
        <v>40526</v>
      </c>
      <c r="B78" s="1">
        <f t="shared" si="25"/>
        <v>72</v>
      </c>
      <c r="C78" s="16">
        <f t="shared" si="26"/>
        <v>500</v>
      </c>
      <c r="D78" s="1">
        <v>435</v>
      </c>
      <c r="E78" s="46">
        <v>7.58</v>
      </c>
      <c r="F78" s="52">
        <v>470.59</v>
      </c>
      <c r="G78" s="46"/>
      <c r="H78" s="53"/>
      <c r="I78" s="53"/>
    </row>
    <row r="79" spans="1:52" ht="12.75">
      <c r="A79" s="35">
        <f t="shared" si="24"/>
        <v>40533</v>
      </c>
      <c r="B79" s="1">
        <f t="shared" si="25"/>
        <v>73</v>
      </c>
      <c r="C79" s="16">
        <f t="shared" si="26"/>
        <v>500</v>
      </c>
      <c r="D79" s="1">
        <v>445</v>
      </c>
      <c r="E79" s="46">
        <v>7.51</v>
      </c>
      <c r="F79" s="52">
        <v>406.1</v>
      </c>
      <c r="G79" s="46" t="e">
        <f>NA()</f>
        <v>#N/A</v>
      </c>
      <c r="H79" s="53">
        <v>7.25</v>
      </c>
      <c r="I79" s="53">
        <v>66.28</v>
      </c>
      <c r="J79" s="3">
        <v>162</v>
      </c>
      <c r="K79" s="41" t="e">
        <f>NA()</f>
        <v>#N/A</v>
      </c>
      <c r="L79" s="41">
        <v>208</v>
      </c>
      <c r="M79" s="41" t="s">
        <v>98</v>
      </c>
      <c r="N79" s="41">
        <v>0.18</v>
      </c>
      <c r="O79" s="41">
        <v>0.05</v>
      </c>
      <c r="P79" s="41">
        <v>0.021</v>
      </c>
      <c r="Q79" s="41" t="s">
        <v>121</v>
      </c>
      <c r="R79" s="41" t="s">
        <v>98</v>
      </c>
      <c r="S79" s="41" t="s">
        <v>101</v>
      </c>
      <c r="T79" s="41" t="s">
        <v>102</v>
      </c>
      <c r="U79" s="41">
        <v>53.3</v>
      </c>
      <c r="V79" s="41" t="s">
        <v>101</v>
      </c>
      <c r="W79" s="41" t="s">
        <v>109</v>
      </c>
      <c r="X79" s="41" t="s">
        <v>109</v>
      </c>
      <c r="Y79" s="41">
        <v>0.08</v>
      </c>
      <c r="Z79" s="41" t="s">
        <v>117</v>
      </c>
      <c r="AA79" s="41" t="e">
        <f>NA()</f>
        <v>#N/A</v>
      </c>
      <c r="AB79" s="41">
        <v>18.3</v>
      </c>
      <c r="AC79" s="41">
        <v>0.02</v>
      </c>
      <c r="AD79" s="41" t="e">
        <f>NA()</f>
        <v>#N/A</v>
      </c>
      <c r="AE79" s="41" t="s">
        <v>109</v>
      </c>
      <c r="AF79" s="41" t="s">
        <v>109</v>
      </c>
      <c r="AG79" s="41" t="s">
        <v>98</v>
      </c>
      <c r="AH79" s="41">
        <v>0.6</v>
      </c>
      <c r="AI79" s="41" t="s">
        <v>111</v>
      </c>
      <c r="AJ79" s="41">
        <v>2.12</v>
      </c>
      <c r="AK79" s="41" t="s">
        <v>101</v>
      </c>
      <c r="AL79" s="41">
        <v>0.3</v>
      </c>
      <c r="AM79" s="41">
        <v>0.095</v>
      </c>
      <c r="AN79" s="41">
        <v>48.6</v>
      </c>
      <c r="AO79" s="41" t="e">
        <f>NA()</f>
        <v>#N/A</v>
      </c>
      <c r="AP79" s="41" t="s">
        <v>117</v>
      </c>
      <c r="AQ79" s="41" t="s">
        <v>102</v>
      </c>
      <c r="AR79" s="41" t="e">
        <f>NA()</f>
        <v>#N/A</v>
      </c>
      <c r="AS79" s="41" t="s">
        <v>101</v>
      </c>
      <c r="AT79" s="41">
        <v>0.229</v>
      </c>
      <c r="AU79" s="41" t="s">
        <v>109</v>
      </c>
      <c r="AW79" s="17">
        <f>J79*2/96+I79*2/100</f>
        <v>4.7006</v>
      </c>
      <c r="AX79" s="17">
        <f>AL79/23+AH79/39.1+AB79*2/24.3+U79*2/40.08+AC79*2/54.9+AT79*2/65.3+AM79*2/87.6</f>
        <v>4.204153554795509</v>
      </c>
      <c r="AY79" s="17">
        <f>AX79-AW79</f>
        <v>-0.49644644520449077</v>
      </c>
      <c r="AZ79" s="42">
        <f>AY79/(AW79+AX79)</f>
        <v>-0.05575072259435385</v>
      </c>
    </row>
    <row r="80" spans="1:9" ht="12.75">
      <c r="A80" s="35">
        <f t="shared" si="24"/>
        <v>40540</v>
      </c>
      <c r="B80" s="1">
        <f t="shared" si="25"/>
        <v>74</v>
      </c>
      <c r="C80" s="16">
        <f t="shared" si="26"/>
        <v>500</v>
      </c>
      <c r="D80" s="1">
        <v>425</v>
      </c>
      <c r="E80" s="46">
        <v>7.61</v>
      </c>
      <c r="F80" s="52">
        <v>333.62</v>
      </c>
      <c r="G80" s="46"/>
      <c r="H80" s="53"/>
      <c r="I80" s="53"/>
    </row>
    <row r="81" spans="1:10" ht="12.75">
      <c r="A81" s="35">
        <f t="shared" si="24"/>
        <v>40547</v>
      </c>
      <c r="B81" s="1">
        <f t="shared" si="25"/>
        <v>75</v>
      </c>
      <c r="C81" s="16">
        <f t="shared" si="26"/>
        <v>500</v>
      </c>
      <c r="D81" s="1">
        <v>495</v>
      </c>
      <c r="E81" s="46">
        <v>7.71</v>
      </c>
      <c r="F81" s="52">
        <v>379.75</v>
      </c>
      <c r="G81" s="46"/>
      <c r="H81" s="53"/>
      <c r="I81" s="53"/>
      <c r="J81" s="3">
        <v>120</v>
      </c>
    </row>
    <row r="82" spans="1:9" ht="12.75">
      <c r="A82" s="35">
        <f t="shared" si="24"/>
        <v>40554</v>
      </c>
      <c r="B82" s="1">
        <f t="shared" si="25"/>
        <v>76</v>
      </c>
      <c r="C82" s="16">
        <f t="shared" si="26"/>
        <v>500</v>
      </c>
      <c r="D82" s="1">
        <v>445</v>
      </c>
      <c r="E82" s="46">
        <v>7.67</v>
      </c>
      <c r="F82" s="52">
        <v>357.08</v>
      </c>
      <c r="G82" s="46"/>
      <c r="H82" s="53"/>
      <c r="I82" s="53"/>
    </row>
    <row r="83" spans="1:52" ht="12.75">
      <c r="A83" s="35">
        <f>A82+7</f>
        <v>40561</v>
      </c>
      <c r="B83" s="1">
        <f>B82+1</f>
        <v>77</v>
      </c>
      <c r="C83" s="16">
        <f>C82</f>
        <v>500</v>
      </c>
      <c r="D83" s="1">
        <v>450</v>
      </c>
      <c r="E83" s="48">
        <v>7.7</v>
      </c>
      <c r="F83" s="52">
        <v>400.37</v>
      </c>
      <c r="G83" s="46" t="e">
        <f>NA()</f>
        <v>#N/A</v>
      </c>
      <c r="H83" s="53">
        <v>5.6</v>
      </c>
      <c r="I83" s="53">
        <v>88.54</v>
      </c>
      <c r="J83" s="3">
        <v>120</v>
      </c>
      <c r="K83" s="41" t="e">
        <f>NA()</f>
        <v>#N/A</v>
      </c>
      <c r="L83" s="41">
        <v>207</v>
      </c>
      <c r="M83" s="41" t="s">
        <v>98</v>
      </c>
      <c r="N83" s="41">
        <v>0.17</v>
      </c>
      <c r="O83" s="41">
        <v>0.06</v>
      </c>
      <c r="P83" s="41">
        <v>0.025</v>
      </c>
      <c r="Q83" s="41" t="s">
        <v>121</v>
      </c>
      <c r="R83" s="41" t="s">
        <v>98</v>
      </c>
      <c r="S83" s="41" t="s">
        <v>101</v>
      </c>
      <c r="T83" s="41" t="s">
        <v>102</v>
      </c>
      <c r="U83" s="41">
        <v>53.6</v>
      </c>
      <c r="V83" s="41" t="s">
        <v>101</v>
      </c>
      <c r="W83" s="41" t="s">
        <v>109</v>
      </c>
      <c r="X83" s="41" t="s">
        <v>109</v>
      </c>
      <c r="Y83" s="41" t="s">
        <v>101</v>
      </c>
      <c r="Z83" s="41" t="s">
        <v>117</v>
      </c>
      <c r="AA83" s="41" t="e">
        <f>NA()</f>
        <v>#N/A</v>
      </c>
      <c r="AB83" s="41">
        <v>17.7</v>
      </c>
      <c r="AC83" s="41">
        <v>0.034</v>
      </c>
      <c r="AD83" s="41" t="e">
        <f>NA()</f>
        <v>#N/A</v>
      </c>
      <c r="AE83" s="41" t="s">
        <v>109</v>
      </c>
      <c r="AF83" s="41" t="s">
        <v>109</v>
      </c>
      <c r="AG83" s="41" t="s">
        <v>98</v>
      </c>
      <c r="AH83" s="41">
        <v>0.5</v>
      </c>
      <c r="AI83" s="41" t="s">
        <v>111</v>
      </c>
      <c r="AJ83" s="41">
        <v>2.78</v>
      </c>
      <c r="AK83" s="41" t="s">
        <v>101</v>
      </c>
      <c r="AL83" s="41">
        <v>0.2</v>
      </c>
      <c r="AM83" s="41">
        <v>0.095</v>
      </c>
      <c r="AN83" s="41">
        <v>40.1</v>
      </c>
      <c r="AO83" s="41" t="e">
        <f>NA()</f>
        <v>#N/A</v>
      </c>
      <c r="AP83" s="41" t="s">
        <v>117</v>
      </c>
      <c r="AQ83" s="41" t="s">
        <v>102</v>
      </c>
      <c r="AR83" s="41" t="e">
        <f>NA()</f>
        <v>#N/A</v>
      </c>
      <c r="AS83" s="41" t="s">
        <v>101</v>
      </c>
      <c r="AT83" s="41">
        <v>0.189</v>
      </c>
      <c r="AU83" s="41" t="s">
        <v>109</v>
      </c>
      <c r="AW83" s="17">
        <f>J83*2/96+I83*2/100</f>
        <v>4.2708</v>
      </c>
      <c r="AX83" s="17">
        <f>AL83/23+AH83/39.1+AB83*2/24.3+U83*2/40.08+AC83*2/54.9+AT83*2/65.3+AM83*2/87.6</f>
        <v>4.162120431142794</v>
      </c>
      <c r="AY83" s="17">
        <f>AX83-AW83</f>
        <v>-0.1086795688572062</v>
      </c>
      <c r="AZ83" s="42">
        <f>AY83/(AW83+AX83)</f>
        <v>-0.012887536381329097</v>
      </c>
    </row>
    <row r="84" spans="1:9" ht="12.75">
      <c r="A84" s="35">
        <f>A83+7</f>
        <v>40568</v>
      </c>
      <c r="B84" s="1">
        <f>B83+1</f>
        <v>78</v>
      </c>
      <c r="C84" s="16">
        <f>C83</f>
        <v>500</v>
      </c>
      <c r="D84" s="1">
        <v>420</v>
      </c>
      <c r="E84" s="46">
        <v>7.66</v>
      </c>
      <c r="F84" s="52">
        <v>414.63</v>
      </c>
      <c r="G84" s="46"/>
      <c r="H84" s="53"/>
      <c r="I84" s="53"/>
    </row>
    <row r="85" spans="1:10" ht="12.75">
      <c r="A85" s="35">
        <f aca="true" t="shared" si="27" ref="A85:A90">A84+7</f>
        <v>40575</v>
      </c>
      <c r="B85" s="1">
        <f aca="true" t="shared" si="28" ref="B85:B90">B84+1</f>
        <v>79</v>
      </c>
      <c r="C85" s="16">
        <f aca="true" t="shared" si="29" ref="C85:C90">C84</f>
        <v>500</v>
      </c>
      <c r="D85" s="1">
        <v>460</v>
      </c>
      <c r="E85" s="28">
        <v>7.66</v>
      </c>
      <c r="F85" s="39">
        <v>382.12</v>
      </c>
      <c r="G85" s="28"/>
      <c r="H85" s="40"/>
      <c r="I85" s="40"/>
      <c r="J85" s="3">
        <v>136</v>
      </c>
    </row>
    <row r="86" spans="1:9" ht="12.75">
      <c r="A86" s="35">
        <f t="shared" si="27"/>
        <v>40582</v>
      </c>
      <c r="B86" s="1">
        <f t="shared" si="28"/>
        <v>80</v>
      </c>
      <c r="C86" s="16">
        <f t="shared" si="29"/>
        <v>500</v>
      </c>
      <c r="D86" s="1">
        <v>390</v>
      </c>
      <c r="E86" s="28">
        <v>7.77</v>
      </c>
      <c r="F86" s="39">
        <v>355.33</v>
      </c>
      <c r="G86" s="28"/>
      <c r="H86" s="40"/>
      <c r="I86" s="40"/>
    </row>
    <row r="87" spans="1:52" ht="12.75">
      <c r="A87" s="35">
        <f t="shared" si="27"/>
        <v>40589</v>
      </c>
      <c r="B87" s="1">
        <f t="shared" si="28"/>
        <v>81</v>
      </c>
      <c r="C87" s="16">
        <f t="shared" si="29"/>
        <v>500</v>
      </c>
      <c r="D87" s="1">
        <v>435</v>
      </c>
      <c r="E87" s="28">
        <v>7.75</v>
      </c>
      <c r="F87" s="39">
        <v>360.58</v>
      </c>
      <c r="G87" s="28" t="e">
        <f>NA()</f>
        <v>#N/A</v>
      </c>
      <c r="H87" s="40">
        <v>4.73</v>
      </c>
      <c r="I87" s="40">
        <v>84.28</v>
      </c>
      <c r="J87" s="3">
        <v>88</v>
      </c>
      <c r="K87" s="41" t="e">
        <f>NA()</f>
        <v>#N/A</v>
      </c>
      <c r="L87" s="41">
        <v>190</v>
      </c>
      <c r="M87" s="41" t="s">
        <v>98</v>
      </c>
      <c r="N87" s="41">
        <v>0.17</v>
      </c>
      <c r="O87" s="41">
        <v>0.06</v>
      </c>
      <c r="P87" s="41">
        <v>0.021</v>
      </c>
      <c r="Q87" s="41" t="s">
        <v>121</v>
      </c>
      <c r="R87" s="41" t="s">
        <v>98</v>
      </c>
      <c r="S87" s="41" t="s">
        <v>101</v>
      </c>
      <c r="T87" s="41" t="s">
        <v>102</v>
      </c>
      <c r="U87" s="41">
        <v>48.7</v>
      </c>
      <c r="V87" s="41" t="s">
        <v>101</v>
      </c>
      <c r="W87" s="41" t="s">
        <v>109</v>
      </c>
      <c r="X87" s="41" t="s">
        <v>109</v>
      </c>
      <c r="Y87" s="41" t="s">
        <v>101</v>
      </c>
      <c r="Z87" s="41" t="s">
        <v>117</v>
      </c>
      <c r="AA87" s="41" t="e">
        <f>NA()</f>
        <v>#N/A</v>
      </c>
      <c r="AB87" s="41">
        <v>16.5</v>
      </c>
      <c r="AC87" s="41">
        <v>0.034</v>
      </c>
      <c r="AD87" s="41" t="e">
        <f>NA()</f>
        <v>#N/A</v>
      </c>
      <c r="AE87" s="41" t="s">
        <v>109</v>
      </c>
      <c r="AF87" s="41" t="s">
        <v>109</v>
      </c>
      <c r="AG87" s="41" t="s">
        <v>98</v>
      </c>
      <c r="AH87" s="41">
        <v>0.5</v>
      </c>
      <c r="AI87" s="41" t="s">
        <v>111</v>
      </c>
      <c r="AJ87" s="41">
        <v>2.63</v>
      </c>
      <c r="AK87" s="41" t="s">
        <v>101</v>
      </c>
      <c r="AL87" s="41" t="s">
        <v>111</v>
      </c>
      <c r="AM87" s="41">
        <v>0.088</v>
      </c>
      <c r="AN87" s="41">
        <v>36.9</v>
      </c>
      <c r="AO87" s="41" t="e">
        <f>NA()</f>
        <v>#N/A</v>
      </c>
      <c r="AP87" s="41" t="s">
        <v>117</v>
      </c>
      <c r="AQ87" s="41" t="s">
        <v>102</v>
      </c>
      <c r="AR87" s="41" t="e">
        <f>NA()</f>
        <v>#N/A</v>
      </c>
      <c r="AS87" s="41" t="s">
        <v>101</v>
      </c>
      <c r="AT87" s="41">
        <v>0.136</v>
      </c>
      <c r="AU87" s="41" t="s">
        <v>109</v>
      </c>
      <c r="AW87" s="17">
        <f>J87*2/96+I87*2/100</f>
        <v>3.518933333333333</v>
      </c>
      <c r="AX87" s="17">
        <f>AH87/39.1+AB87*2/24.3+U87*2/40.08+AC87*2/54.9+AT87*2/65.3+AM87*2/87.6</f>
        <v>3.80836527429237</v>
      </c>
      <c r="AY87" s="17">
        <f>AX87-AW87</f>
        <v>0.2894319409590369</v>
      </c>
      <c r="AZ87" s="42">
        <f>AY87/(AW87+AX87)</f>
        <v>0.03950049758553825</v>
      </c>
    </row>
    <row r="88" spans="1:9" ht="12.75">
      <c r="A88" s="35">
        <f t="shared" si="27"/>
        <v>40596</v>
      </c>
      <c r="B88" s="1">
        <f t="shared" si="28"/>
        <v>82</v>
      </c>
      <c r="C88" s="16">
        <f t="shared" si="29"/>
        <v>500</v>
      </c>
      <c r="D88" s="1">
        <v>440</v>
      </c>
      <c r="E88" s="28">
        <v>7.84</v>
      </c>
      <c r="F88" s="39">
        <v>360.2</v>
      </c>
      <c r="G88" s="28"/>
      <c r="H88" s="40"/>
      <c r="I88" s="40"/>
    </row>
    <row r="89" spans="1:10" ht="12.75">
      <c r="A89" s="35">
        <f t="shared" si="27"/>
        <v>40603</v>
      </c>
      <c r="B89" s="1">
        <f t="shared" si="28"/>
        <v>83</v>
      </c>
      <c r="C89" s="16">
        <f t="shared" si="29"/>
        <v>500</v>
      </c>
      <c r="D89" s="1">
        <v>445</v>
      </c>
      <c r="E89" s="28">
        <v>7.75</v>
      </c>
      <c r="F89" s="39">
        <v>358.35</v>
      </c>
      <c r="G89" s="28"/>
      <c r="H89" s="40"/>
      <c r="I89" s="40"/>
      <c r="J89" s="3">
        <v>135</v>
      </c>
    </row>
    <row r="90" spans="1:9" ht="12.75">
      <c r="A90" s="35">
        <f t="shared" si="27"/>
        <v>40610</v>
      </c>
      <c r="B90" s="1">
        <f t="shared" si="28"/>
        <v>84</v>
      </c>
      <c r="C90" s="16">
        <f t="shared" si="29"/>
        <v>500</v>
      </c>
      <c r="D90" s="1">
        <v>425</v>
      </c>
      <c r="E90" s="28">
        <v>7.74</v>
      </c>
      <c r="F90" s="39">
        <v>335.83</v>
      </c>
      <c r="G90" s="46"/>
      <c r="H90" s="53"/>
      <c r="I90" s="53"/>
    </row>
    <row r="91" spans="1:52" ht="12.75">
      <c r="A91" s="35">
        <f aca="true" t="shared" si="30" ref="A91:A98">A90+7</f>
        <v>40617</v>
      </c>
      <c r="B91" s="1">
        <f aca="true" t="shared" si="31" ref="B91:B98">B90+1</f>
        <v>85</v>
      </c>
      <c r="C91" s="16">
        <f aca="true" t="shared" si="32" ref="C91:C98">C90</f>
        <v>500</v>
      </c>
      <c r="D91" s="1">
        <v>425</v>
      </c>
      <c r="E91" s="28">
        <v>7.76</v>
      </c>
      <c r="F91" s="39">
        <v>393.6</v>
      </c>
      <c r="G91" s="28" t="e">
        <f>NA()</f>
        <v>#N/A</v>
      </c>
      <c r="H91" s="40">
        <v>4.19</v>
      </c>
      <c r="I91" s="40">
        <v>75</v>
      </c>
      <c r="J91" s="3">
        <v>150</v>
      </c>
      <c r="K91" s="41" t="e">
        <f>NA()</f>
        <v>#N/A</v>
      </c>
      <c r="L91" s="41">
        <v>204</v>
      </c>
      <c r="M91" s="41" t="s">
        <v>98</v>
      </c>
      <c r="N91" s="41">
        <v>0.13</v>
      </c>
      <c r="O91" s="41">
        <v>0.05</v>
      </c>
      <c r="P91" s="41">
        <v>0.024</v>
      </c>
      <c r="Q91" s="41" t="s">
        <v>121</v>
      </c>
      <c r="R91" s="41" t="s">
        <v>98</v>
      </c>
      <c r="S91" s="41" t="s">
        <v>101</v>
      </c>
      <c r="T91" s="41" t="s">
        <v>102</v>
      </c>
      <c r="U91" s="41">
        <v>52.4</v>
      </c>
      <c r="V91" s="41" t="s">
        <v>101</v>
      </c>
      <c r="W91" s="41" t="s">
        <v>109</v>
      </c>
      <c r="X91" s="41" t="s">
        <v>109</v>
      </c>
      <c r="Y91" s="41" t="s">
        <v>101</v>
      </c>
      <c r="Z91" s="41" t="s">
        <v>117</v>
      </c>
      <c r="AA91" s="41" t="e">
        <f>-NA()</f>
        <v>#N/A</v>
      </c>
      <c r="AB91" s="41">
        <v>17.7</v>
      </c>
      <c r="AC91" s="41">
        <v>0.026</v>
      </c>
      <c r="AD91" s="41" t="e">
        <f>-NA()</f>
        <v>#N/A</v>
      </c>
      <c r="AE91" s="41" t="s">
        <v>109</v>
      </c>
      <c r="AF91" s="41" t="s">
        <v>109</v>
      </c>
      <c r="AG91" s="41" t="s">
        <v>98</v>
      </c>
      <c r="AH91" s="41">
        <v>0.4</v>
      </c>
      <c r="AI91" s="41" t="s">
        <v>111</v>
      </c>
      <c r="AJ91" s="41">
        <v>2.61</v>
      </c>
      <c r="AK91" s="41" t="s">
        <v>101</v>
      </c>
      <c r="AL91" s="41" t="s">
        <v>111</v>
      </c>
      <c r="AM91" s="41">
        <v>0.094</v>
      </c>
      <c r="AN91" s="41">
        <v>42.3</v>
      </c>
      <c r="AO91" s="41" t="e">
        <f>-NA()</f>
        <v>#N/A</v>
      </c>
      <c r="AP91" s="41" t="s">
        <v>117</v>
      </c>
      <c r="AQ91" s="41" t="s">
        <v>102</v>
      </c>
      <c r="AR91" s="41" t="e">
        <f>-NA()</f>
        <v>#N/A</v>
      </c>
      <c r="AS91" s="41" t="s">
        <v>101</v>
      </c>
      <c r="AT91" s="41">
        <v>0.116</v>
      </c>
      <c r="AU91" s="41" t="s">
        <v>109</v>
      </c>
      <c r="AW91" s="17">
        <f>J91*2/96+I91*2/100</f>
        <v>4.625</v>
      </c>
      <c r="AX91" s="17">
        <f>AH91/39.1+AB91*2/24.3+U91*2/40.08+AC91*2/54.9+AT91*2/65.3+AM91*2/87.6</f>
        <v>4.088436890051203</v>
      </c>
      <c r="AY91" s="17">
        <f>AX91-AW91</f>
        <v>-0.5365631099487969</v>
      </c>
      <c r="AZ91" s="42">
        <f>AY91/(AW91+AX91)</f>
        <v>-0.061578814045400616</v>
      </c>
    </row>
    <row r="92" spans="1:9" ht="12.75">
      <c r="A92" s="35">
        <f t="shared" si="30"/>
        <v>40624</v>
      </c>
      <c r="B92" s="1">
        <f t="shared" si="31"/>
        <v>86</v>
      </c>
      <c r="C92" s="16">
        <f t="shared" si="32"/>
        <v>500</v>
      </c>
      <c r="D92" s="1">
        <v>415</v>
      </c>
      <c r="E92" s="28">
        <v>7.77</v>
      </c>
      <c r="F92" s="39">
        <v>371.56</v>
      </c>
      <c r="G92" s="28"/>
      <c r="H92" s="40"/>
      <c r="I92" s="40"/>
    </row>
    <row r="93" spans="1:10" ht="12.75">
      <c r="A93" s="35">
        <f t="shared" si="30"/>
        <v>40631</v>
      </c>
      <c r="B93" s="1">
        <f t="shared" si="31"/>
        <v>87</v>
      </c>
      <c r="C93" s="16">
        <f t="shared" si="32"/>
        <v>500</v>
      </c>
      <c r="D93" s="1">
        <v>440</v>
      </c>
      <c r="E93" s="28">
        <v>7.74</v>
      </c>
      <c r="F93" s="39">
        <v>153.02</v>
      </c>
      <c r="G93" s="28"/>
      <c r="H93" s="40"/>
      <c r="I93" s="40"/>
      <c r="J93" s="3">
        <v>40</v>
      </c>
    </row>
    <row r="94" spans="1:9" ht="12.75">
      <c r="A94" s="35">
        <f t="shared" si="30"/>
        <v>40638</v>
      </c>
      <c r="B94" s="1">
        <f t="shared" si="31"/>
        <v>88</v>
      </c>
      <c r="C94" s="16">
        <f t="shared" si="32"/>
        <v>500</v>
      </c>
      <c r="D94" s="1">
        <v>435</v>
      </c>
      <c r="E94" s="31">
        <v>7.4</v>
      </c>
      <c r="F94" s="39">
        <v>299.57</v>
      </c>
      <c r="G94" s="28"/>
      <c r="H94" s="40"/>
      <c r="I94" s="40"/>
    </row>
    <row r="95" spans="1:52" ht="12.75">
      <c r="A95" s="35">
        <f t="shared" si="30"/>
        <v>40645</v>
      </c>
      <c r="B95" s="1">
        <f t="shared" si="31"/>
        <v>89</v>
      </c>
      <c r="C95" s="16">
        <f t="shared" si="32"/>
        <v>500</v>
      </c>
      <c r="D95" s="1">
        <v>435</v>
      </c>
      <c r="E95" s="28">
        <v>7.31</v>
      </c>
      <c r="F95" s="39">
        <v>158.77</v>
      </c>
      <c r="G95" s="28" t="e">
        <f>NA()</f>
        <v>#N/A</v>
      </c>
      <c r="H95" s="40">
        <v>3.11</v>
      </c>
      <c r="I95" s="40">
        <v>23.6</v>
      </c>
      <c r="J95" s="3">
        <v>49</v>
      </c>
      <c r="K95" s="41" t="e">
        <f>NA()</f>
        <v>#N/A</v>
      </c>
      <c r="L95" s="41">
        <v>72</v>
      </c>
      <c r="M95" s="41" t="s">
        <v>98</v>
      </c>
      <c r="N95" s="41">
        <v>0.09</v>
      </c>
      <c r="O95" s="41">
        <v>0.03</v>
      </c>
      <c r="P95" s="41">
        <v>0.008</v>
      </c>
      <c r="Q95" s="41" t="s">
        <v>121</v>
      </c>
      <c r="R95" s="41" t="s">
        <v>98</v>
      </c>
      <c r="S95" s="41" t="s">
        <v>101</v>
      </c>
      <c r="T95" s="41" t="s">
        <v>102</v>
      </c>
      <c r="U95" s="41">
        <v>18.4</v>
      </c>
      <c r="V95" s="41" t="s">
        <v>101</v>
      </c>
      <c r="W95" s="41" t="s">
        <v>109</v>
      </c>
      <c r="X95" s="41" t="s">
        <v>109</v>
      </c>
      <c r="Y95" s="41" t="s">
        <v>101</v>
      </c>
      <c r="Z95" s="41" t="s">
        <v>117</v>
      </c>
      <c r="AA95" s="41" t="e">
        <f>NA()</f>
        <v>#N/A</v>
      </c>
      <c r="AB95" s="41">
        <v>6.31</v>
      </c>
      <c r="AC95" s="41">
        <v>0.021</v>
      </c>
      <c r="AD95" s="41" t="e">
        <f>NA()</f>
        <v>#N/A</v>
      </c>
      <c r="AE95" s="41" t="s">
        <v>109</v>
      </c>
      <c r="AF95" s="41" t="s">
        <v>109</v>
      </c>
      <c r="AG95" s="41" t="s">
        <v>98</v>
      </c>
      <c r="AH95" s="41" t="s">
        <v>120</v>
      </c>
      <c r="AI95" s="41" t="s">
        <v>111</v>
      </c>
      <c r="AJ95" s="41">
        <v>0.94</v>
      </c>
      <c r="AK95" s="41" t="s">
        <v>101</v>
      </c>
      <c r="AL95" s="41" t="s">
        <v>111</v>
      </c>
      <c r="AM95" s="41">
        <v>0.034</v>
      </c>
      <c r="AN95" s="41">
        <v>17.8</v>
      </c>
      <c r="AO95" s="41" t="e">
        <f>NA()</f>
        <v>#N/A</v>
      </c>
      <c r="AP95" s="41" t="s">
        <v>117</v>
      </c>
      <c r="AQ95" s="41" t="s">
        <v>102</v>
      </c>
      <c r="AR95" s="41" t="e">
        <f>NA()</f>
        <v>#N/A</v>
      </c>
      <c r="AS95" s="41" t="s">
        <v>101</v>
      </c>
      <c r="AT95" s="41">
        <v>0.08</v>
      </c>
      <c r="AU95" s="41" t="s">
        <v>109</v>
      </c>
      <c r="AW95" s="17">
        <f>J95*2/96+I95*2/100</f>
        <v>1.4928333333333332</v>
      </c>
      <c r="AX95" s="17">
        <f>AB95*2/24.3+U95*2/40.08+AC95*2/54.9+AT95*2/65.3+AM95*2/87.6</f>
        <v>1.4414967491799011</v>
      </c>
      <c r="AY95" s="17">
        <f>AX95-AW95</f>
        <v>-0.05133658415343212</v>
      </c>
      <c r="AZ95" s="42">
        <f>AY95/(AW95+AX95)</f>
        <v>-0.01749516336262438</v>
      </c>
    </row>
    <row r="96" spans="1:9" ht="12.75">
      <c r="A96" s="35">
        <f t="shared" si="30"/>
        <v>40652</v>
      </c>
      <c r="B96" s="1">
        <f t="shared" si="31"/>
        <v>90</v>
      </c>
      <c r="C96" s="16">
        <f t="shared" si="32"/>
        <v>500</v>
      </c>
      <c r="D96" s="1">
        <v>415</v>
      </c>
      <c r="E96" s="28">
        <v>7.54</v>
      </c>
      <c r="F96" s="39">
        <v>190.4</v>
      </c>
      <c r="G96" s="28"/>
      <c r="H96" s="40"/>
      <c r="I96" s="40"/>
    </row>
    <row r="97" spans="1:10" ht="12.75">
      <c r="A97" s="35">
        <f t="shared" si="30"/>
        <v>40659</v>
      </c>
      <c r="B97" s="1">
        <f t="shared" si="31"/>
        <v>91</v>
      </c>
      <c r="C97" s="16">
        <f t="shared" si="32"/>
        <v>500</v>
      </c>
      <c r="D97" s="1">
        <v>410</v>
      </c>
      <c r="E97" s="28">
        <v>7.68</v>
      </c>
      <c r="F97" s="39">
        <v>571.43</v>
      </c>
      <c r="G97" s="28"/>
      <c r="H97" s="40"/>
      <c r="I97" s="40"/>
      <c r="J97" s="3">
        <v>199</v>
      </c>
    </row>
    <row r="98" spans="1:9" ht="12.75">
      <c r="A98" s="35">
        <f t="shared" si="30"/>
        <v>40666</v>
      </c>
      <c r="B98" s="1">
        <f t="shared" si="31"/>
        <v>92</v>
      </c>
      <c r="C98" s="16">
        <f t="shared" si="32"/>
        <v>500</v>
      </c>
      <c r="D98" s="1">
        <v>460</v>
      </c>
      <c r="E98" s="46">
        <v>7.74</v>
      </c>
      <c r="F98" s="52">
        <v>418.42</v>
      </c>
      <c r="G98" s="46"/>
      <c r="H98" s="53"/>
      <c r="I98" s="53"/>
    </row>
    <row r="99" spans="1:52" ht="12.75">
      <c r="A99" s="35">
        <f>A98+7</f>
        <v>40673</v>
      </c>
      <c r="B99" s="1">
        <f>B98+1</f>
        <v>93</v>
      </c>
      <c r="C99" s="16">
        <f>C98</f>
        <v>500</v>
      </c>
      <c r="D99" s="1">
        <v>455</v>
      </c>
      <c r="E99" s="46">
        <v>7.76</v>
      </c>
      <c r="F99" s="52">
        <v>376.7</v>
      </c>
      <c r="G99" s="46" t="e">
        <f>NA()</f>
        <v>#N/A</v>
      </c>
      <c r="H99" s="53">
        <v>4.84</v>
      </c>
      <c r="I99" s="53">
        <v>80.68</v>
      </c>
      <c r="J99" s="3">
        <v>125</v>
      </c>
      <c r="K99" s="41" t="e">
        <f>NA()</f>
        <v>#N/A</v>
      </c>
      <c r="L99" s="41">
        <v>188</v>
      </c>
      <c r="M99" s="41" t="s">
        <v>98</v>
      </c>
      <c r="N99" s="41">
        <v>0.13</v>
      </c>
      <c r="O99" s="41">
        <v>0.07</v>
      </c>
      <c r="P99" s="41">
        <v>0.02</v>
      </c>
      <c r="Q99" s="41" t="s">
        <v>121</v>
      </c>
      <c r="R99" s="41" t="s">
        <v>98</v>
      </c>
      <c r="S99" s="41" t="s">
        <v>101</v>
      </c>
      <c r="T99" s="41" t="s">
        <v>102</v>
      </c>
      <c r="U99" s="41">
        <v>48</v>
      </c>
      <c r="V99" s="41" t="s">
        <v>101</v>
      </c>
      <c r="W99" s="41" t="s">
        <v>109</v>
      </c>
      <c r="X99" s="41" t="s">
        <v>109</v>
      </c>
      <c r="Y99" s="41" t="s">
        <v>101</v>
      </c>
      <c r="Z99" s="41" t="s">
        <v>117</v>
      </c>
      <c r="AA99" s="41" t="e">
        <f>NA()</f>
        <v>#N/A</v>
      </c>
      <c r="AB99" s="41">
        <v>16.6</v>
      </c>
      <c r="AC99" s="41">
        <v>0.023</v>
      </c>
      <c r="AD99" s="41" t="e">
        <f>NA()</f>
        <v>#N/A</v>
      </c>
      <c r="AE99" s="41" t="s">
        <v>109</v>
      </c>
      <c r="AF99" s="41" t="s">
        <v>109</v>
      </c>
      <c r="AG99" s="41" t="s">
        <v>98</v>
      </c>
      <c r="AH99" s="41">
        <v>0.4</v>
      </c>
      <c r="AI99" s="41" t="s">
        <v>111</v>
      </c>
      <c r="AJ99" s="41">
        <v>2.6</v>
      </c>
      <c r="AK99" s="41" t="s">
        <v>101</v>
      </c>
      <c r="AL99" s="41">
        <v>0.1</v>
      </c>
      <c r="AM99" s="41">
        <v>0.087</v>
      </c>
      <c r="AN99" s="41">
        <v>39.2</v>
      </c>
      <c r="AO99" s="41" t="e">
        <f>NA()</f>
        <v>#N/A</v>
      </c>
      <c r="AP99" s="41" t="s">
        <v>117</v>
      </c>
      <c r="AQ99" s="41" t="s">
        <v>102</v>
      </c>
      <c r="AR99" s="41" t="e">
        <f>NA()</f>
        <v>#N/A</v>
      </c>
      <c r="AS99" s="41" t="s">
        <v>101</v>
      </c>
      <c r="AT99" s="41">
        <v>0.122</v>
      </c>
      <c r="AU99" s="41" t="s">
        <v>109</v>
      </c>
      <c r="AW99" s="17">
        <f>J99*2/96+I99*2/100</f>
        <v>4.217766666666667</v>
      </c>
      <c r="AX99" s="17">
        <f>AL99/23+AH99/39.1+AB99*2/24.3+U99*2/40.08+AC99*2/54.9+AT99*2/65.3+AM99*2/87.6</f>
        <v>3.782603518729872</v>
      </c>
      <c r="AY99" s="17">
        <f>AX99-AW99</f>
        <v>-0.435163147936795</v>
      </c>
      <c r="AZ99" s="42">
        <f>AY99/(AW99+AX99)</f>
        <v>-0.054392876561027044</v>
      </c>
    </row>
    <row r="100" spans="1:9" ht="12.75">
      <c r="A100" s="35">
        <f>A99+7</f>
        <v>40680</v>
      </c>
      <c r="B100" s="1">
        <f>B99+1</f>
        <v>94</v>
      </c>
      <c r="C100" s="16">
        <f>C99</f>
        <v>500</v>
      </c>
      <c r="D100" s="1">
        <v>455</v>
      </c>
      <c r="E100" s="46">
        <v>7.63</v>
      </c>
      <c r="F100" s="52">
        <v>277.56</v>
      </c>
      <c r="G100" s="46"/>
      <c r="H100" s="53"/>
      <c r="I100" s="53"/>
    </row>
    <row r="101" spans="1:10" ht="12.75">
      <c r="A101" s="35">
        <f>A100+7</f>
        <v>40687</v>
      </c>
      <c r="B101" s="1">
        <f>B100+1</f>
        <v>95</v>
      </c>
      <c r="C101" s="16">
        <f>C100</f>
        <v>500</v>
      </c>
      <c r="D101" s="1">
        <v>430</v>
      </c>
      <c r="E101" s="46">
        <v>7.43</v>
      </c>
      <c r="F101" s="52">
        <v>166.67</v>
      </c>
      <c r="G101" s="46"/>
      <c r="H101" s="53"/>
      <c r="I101" s="53"/>
      <c r="J101" s="3">
        <v>54</v>
      </c>
    </row>
    <row r="102" spans="1:9" ht="12.75">
      <c r="A102" s="35">
        <f>A101+7</f>
        <v>40694</v>
      </c>
      <c r="B102" s="1">
        <f>B101+1</f>
        <v>96</v>
      </c>
      <c r="C102" s="16">
        <f>C101</f>
        <v>500</v>
      </c>
      <c r="D102" s="1">
        <v>465</v>
      </c>
      <c r="E102" s="48">
        <v>7.3</v>
      </c>
      <c r="F102" s="52">
        <v>317.1</v>
      </c>
      <c r="G102" s="46"/>
      <c r="H102" s="53"/>
      <c r="I102" s="53"/>
    </row>
    <row r="103" spans="1:52" ht="12.75">
      <c r="A103" s="35">
        <f>A102+7</f>
        <v>40701</v>
      </c>
      <c r="B103" s="1">
        <f>B102+1</f>
        <v>97</v>
      </c>
      <c r="C103" s="16">
        <f>C102</f>
        <v>500</v>
      </c>
      <c r="D103" s="1">
        <v>465</v>
      </c>
      <c r="E103" s="28">
        <v>7.77</v>
      </c>
      <c r="F103" s="39">
        <v>538.64</v>
      </c>
      <c r="G103" s="28" t="e">
        <f>NA()</f>
        <v>#N/A</v>
      </c>
      <c r="H103" s="40">
        <v>5.3</v>
      </c>
      <c r="I103" s="40">
        <v>82.36</v>
      </c>
      <c r="J103" s="3">
        <v>239</v>
      </c>
      <c r="K103" s="41" t="e">
        <f>NA()</f>
        <v>#N/A</v>
      </c>
      <c r="L103" s="41">
        <v>287</v>
      </c>
      <c r="M103" s="41" t="s">
        <v>98</v>
      </c>
      <c r="N103" s="41">
        <v>0.14</v>
      </c>
      <c r="O103" s="41">
        <v>0.07</v>
      </c>
      <c r="P103" s="41">
        <v>0.03</v>
      </c>
      <c r="Q103" s="41" t="s">
        <v>121</v>
      </c>
      <c r="R103" s="41" t="s">
        <v>98</v>
      </c>
      <c r="S103" s="41" t="s">
        <v>101</v>
      </c>
      <c r="T103" s="41" t="s">
        <v>102</v>
      </c>
      <c r="U103" s="41">
        <v>72.9</v>
      </c>
      <c r="V103" s="41" t="s">
        <v>101</v>
      </c>
      <c r="W103" s="41" t="s">
        <v>109</v>
      </c>
      <c r="X103" s="41" t="s">
        <v>109</v>
      </c>
      <c r="Y103" s="41" t="s">
        <v>101</v>
      </c>
      <c r="Z103" s="41" t="s">
        <v>117</v>
      </c>
      <c r="AA103" s="41" t="e">
        <f>NA()</f>
        <v>#N/A</v>
      </c>
      <c r="AB103" s="41">
        <v>25.4</v>
      </c>
      <c r="AC103" s="41">
        <v>0.044</v>
      </c>
      <c r="AD103" s="41" t="e">
        <f>NA()</f>
        <v>#N/A</v>
      </c>
      <c r="AE103" s="41" t="s">
        <v>109</v>
      </c>
      <c r="AF103" s="41" t="s">
        <v>109</v>
      </c>
      <c r="AG103" s="41" t="s">
        <v>98</v>
      </c>
      <c r="AH103" s="41">
        <v>0.4</v>
      </c>
      <c r="AI103" s="41" t="s">
        <v>111</v>
      </c>
      <c r="AJ103" s="41">
        <v>3.15</v>
      </c>
      <c r="AK103" s="41" t="s">
        <v>101</v>
      </c>
      <c r="AL103" s="41">
        <v>0.3</v>
      </c>
      <c r="AM103" s="41">
        <v>0.136</v>
      </c>
      <c r="AN103" s="41">
        <v>67.7</v>
      </c>
      <c r="AO103" s="41" t="e">
        <f>NA()</f>
        <v>#N/A</v>
      </c>
      <c r="AP103" s="41" t="s">
        <v>117</v>
      </c>
      <c r="AQ103" s="41" t="s">
        <v>102</v>
      </c>
      <c r="AR103" s="41" t="e">
        <f>NA()</f>
        <v>#N/A</v>
      </c>
      <c r="AS103" s="41" t="s">
        <v>101</v>
      </c>
      <c r="AT103" s="41">
        <v>0.176</v>
      </c>
      <c r="AU103" s="41" t="s">
        <v>109</v>
      </c>
      <c r="AW103" s="17">
        <f>J103*2/96+I103*2/100</f>
        <v>6.626366666666667</v>
      </c>
      <c r="AX103" s="17">
        <f>AL103/23+AH103/39.1+AB103*2/24.3+U103*2/40.08+AC103*2/54.9+AT103*2/65.3+AM103*2/87.6</f>
        <v>5.761631630191802</v>
      </c>
      <c r="AY103" s="17">
        <f>AX103-AW103</f>
        <v>-0.8647350364748645</v>
      </c>
      <c r="AZ103" s="42">
        <f>AY103/(AW103+AX103)</f>
        <v>-0.06980425858584084</v>
      </c>
    </row>
    <row r="104" spans="1:9" ht="12.75">
      <c r="A104" s="35">
        <f>A103+7</f>
        <v>40708</v>
      </c>
      <c r="B104" s="1">
        <f>B103+1</f>
        <v>98</v>
      </c>
      <c r="C104" s="16">
        <f>C103</f>
        <v>500</v>
      </c>
      <c r="D104" s="1">
        <v>420</v>
      </c>
      <c r="E104" s="46">
        <v>7.71</v>
      </c>
      <c r="F104" s="39">
        <v>422.44</v>
      </c>
      <c r="G104" s="28"/>
      <c r="H104" s="40"/>
      <c r="I104" s="40"/>
    </row>
    <row r="105" spans="1:3" ht="12.75">
      <c r="A105" s="35"/>
      <c r="C105" s="16"/>
    </row>
    <row r="106" ht="12.75">
      <c r="A106" s="30" t="s">
        <v>147</v>
      </c>
    </row>
    <row r="108" ht="12.75">
      <c r="A108" s="56" t="s">
        <v>153</v>
      </c>
    </row>
    <row r="111" spans="1:9" ht="12.75">
      <c r="A111" s="35" t="s">
        <v>146</v>
      </c>
      <c r="C111" s="16"/>
      <c r="E111" s="31"/>
      <c r="F111" s="50"/>
      <c r="G111" s="40"/>
      <c r="H111" s="40"/>
      <c r="I111" s="40"/>
    </row>
  </sheetData>
  <mergeCells count="1"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108"/>
  <sheetViews>
    <sheetView tabSelected="1" zoomScale="85" zoomScaleNormal="85" workbookViewId="0" topLeftCell="AB1">
      <pane ySplit="5" topLeftCell="BM69" activePane="bottomLeft" state="frozen"/>
      <selection pane="topLeft" activeCell="K103" sqref="K103"/>
      <selection pane="bottomLeft" activeCell="AL115" sqref="AL115"/>
    </sheetView>
  </sheetViews>
  <sheetFormatPr defaultColWidth="9.140625" defaultRowHeight="12.75"/>
  <cols>
    <col min="1" max="1" width="11.140625" style="36" customWidth="1"/>
    <col min="2" max="2" width="6.28125" style="1" bestFit="1" customWidth="1"/>
    <col min="3" max="3" width="5.7109375" style="1" bestFit="1" customWidth="1"/>
    <col min="4" max="4" width="6.7109375" style="1" bestFit="1" customWidth="1"/>
    <col min="5" max="5" width="7.28125" style="17" customWidth="1"/>
    <col min="6" max="6" width="9.8515625" style="1" bestFit="1" customWidth="1"/>
    <col min="7" max="9" width="11.28125" style="4" bestFit="1" customWidth="1"/>
    <col min="10" max="10" width="8.7109375" style="3" customWidth="1"/>
    <col min="11" max="11" width="8.28125" style="3" customWidth="1"/>
    <col min="12" max="12" width="10.7109375" style="1" customWidth="1"/>
    <col min="13" max="13" width="7.140625" style="1" customWidth="1"/>
    <col min="14" max="14" width="8.28125" style="1" customWidth="1"/>
    <col min="15" max="15" width="7.7109375" style="1" customWidth="1"/>
    <col min="16" max="16" width="7.140625" style="1" customWidth="1"/>
    <col min="17" max="17" width="9.7109375" style="1" customWidth="1"/>
    <col min="18" max="18" width="11.57421875" style="1" customWidth="1"/>
    <col min="19" max="19" width="7.140625" style="1" customWidth="1"/>
    <col min="20" max="20" width="8.28125" style="1" customWidth="1"/>
    <col min="21" max="25" width="7.140625" style="1" customWidth="1"/>
    <col min="26" max="26" width="8.8515625" style="1" customWidth="1"/>
    <col min="27" max="30" width="7.140625" style="1" customWidth="1"/>
    <col min="31" max="31" width="7.8515625" style="1" customWidth="1"/>
    <col min="32" max="34" width="7.140625" style="1" customWidth="1"/>
    <col min="35" max="35" width="8.57421875" style="1" customWidth="1"/>
    <col min="36" max="36" width="7.140625" style="1" customWidth="1"/>
    <col min="37" max="37" width="10.7109375" style="1" customWidth="1"/>
    <col min="38" max="40" width="7.140625" style="1" customWidth="1"/>
    <col min="41" max="41" width="9.00390625" style="1" bestFit="1" customWidth="1"/>
    <col min="42" max="42" width="10.7109375" style="1" customWidth="1"/>
    <col min="43" max="43" width="8.57421875" style="1" customWidth="1"/>
    <col min="44" max="44" width="7.140625" style="1" customWidth="1"/>
    <col min="45" max="45" width="8.28125" style="1" customWidth="1"/>
    <col min="46" max="48" width="7.140625" style="1" customWidth="1"/>
    <col min="49" max="52" width="8.7109375" style="1" customWidth="1"/>
    <col min="53" max="63" width="8.7109375" style="5" customWidth="1"/>
    <col min="64" max="16384" width="9.140625" style="5" customWidth="1"/>
  </cols>
  <sheetData>
    <row r="1" spans="1:12" ht="15" customHeight="1">
      <c r="A1" s="30" t="s">
        <v>104</v>
      </c>
      <c r="B1" s="36"/>
      <c r="E1" s="2"/>
      <c r="G1" s="2"/>
      <c r="J1" s="43" t="s">
        <v>0</v>
      </c>
      <c r="L1" s="43" t="s">
        <v>1</v>
      </c>
    </row>
    <row r="2" spans="1:2" ht="15" customHeight="1" thickBot="1">
      <c r="A2" s="36" t="s">
        <v>130</v>
      </c>
      <c r="B2" s="6"/>
    </row>
    <row r="3" spans="1:52" s="1" customFormat="1" ht="13.5" thickBot="1">
      <c r="A3" s="32" t="s">
        <v>3</v>
      </c>
      <c r="B3" s="7" t="s">
        <v>73</v>
      </c>
      <c r="C3" s="54" t="s">
        <v>4</v>
      </c>
      <c r="D3" s="55"/>
      <c r="E3" s="8" t="s">
        <v>2</v>
      </c>
      <c r="F3" s="7" t="s">
        <v>5</v>
      </c>
      <c r="G3" s="9" t="s">
        <v>6</v>
      </c>
      <c r="H3" s="9" t="s">
        <v>6</v>
      </c>
      <c r="I3" s="9" t="s">
        <v>7</v>
      </c>
      <c r="J3" s="37" t="s">
        <v>38</v>
      </c>
      <c r="K3" s="37" t="s">
        <v>90</v>
      </c>
      <c r="L3" s="7" t="s">
        <v>84</v>
      </c>
      <c r="M3" s="7" t="s">
        <v>41</v>
      </c>
      <c r="N3" s="7" t="s">
        <v>42</v>
      </c>
      <c r="O3" s="7" t="s">
        <v>43</v>
      </c>
      <c r="P3" s="7" t="s">
        <v>44</v>
      </c>
      <c r="Q3" s="7" t="s">
        <v>45</v>
      </c>
      <c r="R3" s="7" t="s">
        <v>46</v>
      </c>
      <c r="S3" s="7" t="s">
        <v>47</v>
      </c>
      <c r="T3" s="7" t="s">
        <v>48</v>
      </c>
      <c r="U3" s="7" t="s">
        <v>49</v>
      </c>
      <c r="V3" s="7" t="s">
        <v>50</v>
      </c>
      <c r="W3" s="7" t="s">
        <v>51</v>
      </c>
      <c r="X3" s="7" t="s">
        <v>52</v>
      </c>
      <c r="Y3" s="7" t="s">
        <v>53</v>
      </c>
      <c r="Z3" s="7" t="s">
        <v>54</v>
      </c>
      <c r="AA3" s="7" t="s">
        <v>55</v>
      </c>
      <c r="AB3" s="7" t="s">
        <v>56</v>
      </c>
      <c r="AC3" s="7" t="s">
        <v>57</v>
      </c>
      <c r="AD3" s="7" t="s">
        <v>58</v>
      </c>
      <c r="AE3" s="7" t="s">
        <v>59</v>
      </c>
      <c r="AF3" s="7" t="s">
        <v>60</v>
      </c>
      <c r="AG3" s="7" t="s">
        <v>81</v>
      </c>
      <c r="AH3" s="7" t="s">
        <v>61</v>
      </c>
      <c r="AI3" s="7" t="s">
        <v>62</v>
      </c>
      <c r="AJ3" s="7" t="s">
        <v>82</v>
      </c>
      <c r="AK3" s="7" t="s">
        <v>63</v>
      </c>
      <c r="AL3" s="7" t="s">
        <v>64</v>
      </c>
      <c r="AM3" s="7" t="s">
        <v>65</v>
      </c>
      <c r="AN3" s="7" t="s">
        <v>85</v>
      </c>
      <c r="AO3" s="7" t="s">
        <v>66</v>
      </c>
      <c r="AP3" s="7" t="s">
        <v>67</v>
      </c>
      <c r="AQ3" s="7" t="s">
        <v>68</v>
      </c>
      <c r="AR3" s="7" t="s">
        <v>69</v>
      </c>
      <c r="AS3" s="7" t="s">
        <v>70</v>
      </c>
      <c r="AT3" s="7" t="s">
        <v>71</v>
      </c>
      <c r="AU3" s="7" t="s">
        <v>72</v>
      </c>
      <c r="AW3" s="1" t="s">
        <v>75</v>
      </c>
      <c r="AX3" s="1" t="s">
        <v>75</v>
      </c>
      <c r="AY3" s="1" t="s">
        <v>78</v>
      </c>
      <c r="AZ3" s="1" t="s">
        <v>78</v>
      </c>
    </row>
    <row r="4" spans="1:52" s="1" customFormat="1" ht="12.75">
      <c r="A4" s="33"/>
      <c r="B4" s="10" t="s">
        <v>74</v>
      </c>
      <c r="C4" s="10" t="s">
        <v>8</v>
      </c>
      <c r="D4" s="10" t="s">
        <v>9</v>
      </c>
      <c r="E4" s="11"/>
      <c r="F4" s="10" t="s">
        <v>10</v>
      </c>
      <c r="G4" s="12" t="s">
        <v>13</v>
      </c>
      <c r="H4" s="12" t="s">
        <v>14</v>
      </c>
      <c r="I4" s="10"/>
      <c r="J4" s="10"/>
      <c r="K4" s="10"/>
      <c r="L4" s="10" t="s">
        <v>83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W4" s="1" t="s">
        <v>76</v>
      </c>
      <c r="AX4" s="1" t="s">
        <v>77</v>
      </c>
      <c r="AZ4" s="1" t="s">
        <v>79</v>
      </c>
    </row>
    <row r="5" spans="1:47" ht="13.5" thickBot="1">
      <c r="A5" s="34"/>
      <c r="B5" s="13"/>
      <c r="C5" s="13"/>
      <c r="D5" s="13"/>
      <c r="E5" s="14"/>
      <c r="F5" s="13"/>
      <c r="G5" s="15" t="s">
        <v>11</v>
      </c>
      <c r="H5" s="15" t="s">
        <v>11</v>
      </c>
      <c r="I5" s="15" t="s">
        <v>11</v>
      </c>
      <c r="J5" s="38" t="s">
        <v>39</v>
      </c>
      <c r="K5" s="38" t="s">
        <v>39</v>
      </c>
      <c r="L5" s="13" t="s">
        <v>39</v>
      </c>
      <c r="M5" s="13" t="s">
        <v>39</v>
      </c>
      <c r="N5" s="13" t="s">
        <v>39</v>
      </c>
      <c r="O5" s="13" t="s">
        <v>39</v>
      </c>
      <c r="P5" s="13" t="s">
        <v>39</v>
      </c>
      <c r="Q5" s="13" t="s">
        <v>39</v>
      </c>
      <c r="R5" s="13" t="s">
        <v>39</v>
      </c>
      <c r="S5" s="13" t="s">
        <v>39</v>
      </c>
      <c r="T5" s="13" t="s">
        <v>39</v>
      </c>
      <c r="U5" s="13" t="s">
        <v>39</v>
      </c>
      <c r="V5" s="13" t="s">
        <v>39</v>
      </c>
      <c r="W5" s="13" t="s">
        <v>39</v>
      </c>
      <c r="X5" s="13" t="s">
        <v>39</v>
      </c>
      <c r="Y5" s="13" t="s">
        <v>39</v>
      </c>
      <c r="Z5" s="13" t="s">
        <v>39</v>
      </c>
      <c r="AA5" s="13" t="s">
        <v>39</v>
      </c>
      <c r="AB5" s="13" t="s">
        <v>39</v>
      </c>
      <c r="AC5" s="13" t="s">
        <v>39</v>
      </c>
      <c r="AD5" s="13" t="s">
        <v>40</v>
      </c>
      <c r="AE5" s="13" t="s">
        <v>39</v>
      </c>
      <c r="AF5" s="13" t="s">
        <v>39</v>
      </c>
      <c r="AG5" s="13" t="s">
        <v>39</v>
      </c>
      <c r="AH5" s="13" t="s">
        <v>39</v>
      </c>
      <c r="AI5" s="13" t="s">
        <v>39</v>
      </c>
      <c r="AJ5" s="13" t="s">
        <v>39</v>
      </c>
      <c r="AK5" s="13" t="s">
        <v>39</v>
      </c>
      <c r="AL5" s="13" t="s">
        <v>39</v>
      </c>
      <c r="AM5" s="13" t="s">
        <v>39</v>
      </c>
      <c r="AN5" s="13" t="s">
        <v>39</v>
      </c>
      <c r="AO5" s="13" t="s">
        <v>39</v>
      </c>
      <c r="AP5" s="13" t="s">
        <v>39</v>
      </c>
      <c r="AQ5" s="13" t="s">
        <v>39</v>
      </c>
      <c r="AR5" s="13" t="s">
        <v>39</v>
      </c>
      <c r="AS5" s="13" t="s">
        <v>39</v>
      </c>
      <c r="AT5" s="13" t="s">
        <v>39</v>
      </c>
      <c r="AU5" s="13" t="s">
        <v>39</v>
      </c>
    </row>
    <row r="6" spans="1:52" ht="12.75">
      <c r="A6" s="35">
        <v>40022</v>
      </c>
      <c r="B6" s="1">
        <v>0</v>
      </c>
      <c r="C6" s="16">
        <v>750</v>
      </c>
      <c r="D6" s="1">
        <v>380</v>
      </c>
      <c r="E6" s="31">
        <v>7.7</v>
      </c>
      <c r="F6" s="39">
        <v>2790.47</v>
      </c>
      <c r="G6" s="40" t="e">
        <f>NA()</f>
        <v>#N/A</v>
      </c>
      <c r="H6" s="40">
        <v>11.79</v>
      </c>
      <c r="I6" s="40">
        <v>60.21</v>
      </c>
      <c r="J6" s="3">
        <v>1685</v>
      </c>
      <c r="K6" s="41">
        <v>68</v>
      </c>
      <c r="L6" s="41">
        <v>1580</v>
      </c>
      <c r="M6" s="41" t="s">
        <v>101</v>
      </c>
      <c r="N6" s="41">
        <v>0.257</v>
      </c>
      <c r="O6" s="41">
        <v>0.266</v>
      </c>
      <c r="P6" s="41">
        <v>0.031</v>
      </c>
      <c r="Q6" s="41" t="s">
        <v>100</v>
      </c>
      <c r="R6" s="41" t="s">
        <v>115</v>
      </c>
      <c r="S6" s="41" t="s">
        <v>116</v>
      </c>
      <c r="T6" s="41">
        <v>0.0055</v>
      </c>
      <c r="U6" s="41">
        <v>539</v>
      </c>
      <c r="V6" s="41" t="s">
        <v>102</v>
      </c>
      <c r="W6" s="41">
        <v>0.0186</v>
      </c>
      <c r="X6" s="41">
        <v>0.062</v>
      </c>
      <c r="Y6" s="41">
        <v>0.352</v>
      </c>
      <c r="Z6" s="41" t="s">
        <v>115</v>
      </c>
      <c r="AA6" s="41" t="s">
        <v>117</v>
      </c>
      <c r="AB6" s="41">
        <v>56.4</v>
      </c>
      <c r="AC6" s="41">
        <v>1.64</v>
      </c>
      <c r="AD6" s="41">
        <v>1.8</v>
      </c>
      <c r="AE6" s="41">
        <v>0.033</v>
      </c>
      <c r="AF6" s="41">
        <v>0.016</v>
      </c>
      <c r="AG6" s="41" t="s">
        <v>111</v>
      </c>
      <c r="AH6" s="41">
        <v>43.5</v>
      </c>
      <c r="AI6" s="41">
        <v>0.003</v>
      </c>
      <c r="AJ6" s="41" t="s">
        <v>110</v>
      </c>
      <c r="AK6" s="41">
        <v>0.0401</v>
      </c>
      <c r="AL6" s="41">
        <v>135</v>
      </c>
      <c r="AM6" s="41">
        <v>1.04</v>
      </c>
      <c r="AN6" s="41">
        <v>658</v>
      </c>
      <c r="AO6" s="41">
        <v>0.0016</v>
      </c>
      <c r="AP6" s="41">
        <v>0.0285</v>
      </c>
      <c r="AQ6" s="41" t="s">
        <v>117</v>
      </c>
      <c r="AR6" s="41">
        <v>0.0021</v>
      </c>
      <c r="AS6" s="41" t="s">
        <v>101</v>
      </c>
      <c r="AT6" s="41">
        <v>0.029</v>
      </c>
      <c r="AU6" s="41" t="s">
        <v>102</v>
      </c>
      <c r="AV6" s="28"/>
      <c r="AW6" s="17">
        <f>J6*2/96+I6*2/100+K6/35.5</f>
        <v>38.223859624413144</v>
      </c>
      <c r="AX6" s="17">
        <f>AL6/23+AH6/39.1+AB6*2/24.3+U6*2/40.08+AC6*2/54.9</f>
        <v>38.58002507106561</v>
      </c>
      <c r="AY6" s="17">
        <f>AX6-AW6</f>
        <v>0.35616544665246863</v>
      </c>
      <c r="AZ6" s="42">
        <f>AY6/(AW6+AX6)</f>
        <v>0.004637336354334628</v>
      </c>
    </row>
    <row r="7" spans="1:52" ht="12.75">
      <c r="A7" s="35">
        <f aca="true" t="shared" si="0" ref="A7:A12">A6+7</f>
        <v>40029</v>
      </c>
      <c r="B7" s="1">
        <f aca="true" t="shared" si="1" ref="B7:B12">B6+1</f>
        <v>1</v>
      </c>
      <c r="C7" s="16">
        <v>500</v>
      </c>
      <c r="D7" s="1">
        <v>435</v>
      </c>
      <c r="E7" s="31">
        <v>7.59</v>
      </c>
      <c r="F7" s="39">
        <v>2522.19</v>
      </c>
      <c r="G7" s="40" t="e">
        <f>NA()</f>
        <v>#N/A</v>
      </c>
      <c r="H7" s="40">
        <v>8.39</v>
      </c>
      <c r="I7" s="40">
        <v>45.61</v>
      </c>
      <c r="J7" s="3">
        <v>1698</v>
      </c>
      <c r="K7" s="41">
        <v>3.1</v>
      </c>
      <c r="L7" s="41">
        <v>1630</v>
      </c>
      <c r="M7" s="41">
        <v>0.01</v>
      </c>
      <c r="N7" s="41">
        <v>0.52</v>
      </c>
      <c r="O7" s="41">
        <v>0.308</v>
      </c>
      <c r="P7" s="41">
        <v>0.0107</v>
      </c>
      <c r="Q7" s="41" t="s">
        <v>118</v>
      </c>
      <c r="R7" s="41" t="s">
        <v>119</v>
      </c>
      <c r="S7" s="41" t="s">
        <v>120</v>
      </c>
      <c r="T7" s="41">
        <v>0.00354</v>
      </c>
      <c r="U7" s="41">
        <v>571</v>
      </c>
      <c r="V7" s="41" t="s">
        <v>100</v>
      </c>
      <c r="W7" s="41">
        <v>0.0199</v>
      </c>
      <c r="X7" s="41">
        <v>0.0144</v>
      </c>
      <c r="Y7" s="41">
        <v>0.045</v>
      </c>
      <c r="Z7" s="41">
        <v>0.00067</v>
      </c>
      <c r="AA7" s="41">
        <v>0.011</v>
      </c>
      <c r="AB7" s="41">
        <v>49.3</v>
      </c>
      <c r="AC7" s="41">
        <v>1.44</v>
      </c>
      <c r="AD7" s="41">
        <v>0.06</v>
      </c>
      <c r="AE7" s="41">
        <v>0.0371</v>
      </c>
      <c r="AF7" s="41">
        <v>0.0032</v>
      </c>
      <c r="AG7" s="41">
        <v>0.015</v>
      </c>
      <c r="AH7" s="41">
        <v>30.8</v>
      </c>
      <c r="AI7" s="41">
        <v>0.0011</v>
      </c>
      <c r="AJ7" s="41">
        <v>6.8</v>
      </c>
      <c r="AK7" s="41" t="s">
        <v>119</v>
      </c>
      <c r="AL7" s="41">
        <v>46.5</v>
      </c>
      <c r="AM7" s="41">
        <v>0.974</v>
      </c>
      <c r="AN7" s="41">
        <v>574</v>
      </c>
      <c r="AO7" s="41">
        <v>0.00122</v>
      </c>
      <c r="AP7" s="41">
        <v>0.00749</v>
      </c>
      <c r="AQ7" s="41" t="s">
        <v>121</v>
      </c>
      <c r="AR7" s="41">
        <v>0.00185</v>
      </c>
      <c r="AS7" s="41" t="s">
        <v>103</v>
      </c>
      <c r="AT7" s="41">
        <v>0.0355</v>
      </c>
      <c r="AU7" s="41" t="s">
        <v>100</v>
      </c>
      <c r="AV7" s="28"/>
      <c r="AW7" s="17">
        <f>J7*2/96+I7*2/100+K7/35.5</f>
        <v>36.37452394366197</v>
      </c>
      <c r="AX7" s="17">
        <f>AL7/23+AH7/39.1+AB7*2/24.3+U7*2/40.08+AC7*2/54.9</f>
        <v>35.41254907277463</v>
      </c>
      <c r="AY7" s="17">
        <f>AX7-AW7</f>
        <v>-0.9619748708873388</v>
      </c>
      <c r="AZ7" s="42">
        <f>AY7/(AW7+AX7)</f>
        <v>-0.013400391330443042</v>
      </c>
    </row>
    <row r="8" spans="1:52" ht="12.75">
      <c r="A8" s="35">
        <f t="shared" si="0"/>
        <v>40036</v>
      </c>
      <c r="B8" s="1">
        <f t="shared" si="1"/>
        <v>2</v>
      </c>
      <c r="C8" s="16">
        <f aca="true" t="shared" si="2" ref="C8:C13">C7</f>
        <v>500</v>
      </c>
      <c r="D8" s="1">
        <v>445</v>
      </c>
      <c r="E8" s="31">
        <v>7.74</v>
      </c>
      <c r="F8" s="39">
        <v>2373.94</v>
      </c>
      <c r="G8" s="40" t="e">
        <f>NA()</f>
        <v>#N/A</v>
      </c>
      <c r="H8" s="40">
        <v>9.69</v>
      </c>
      <c r="I8" s="40">
        <v>52.88</v>
      </c>
      <c r="J8" s="3">
        <v>1667</v>
      </c>
      <c r="K8" s="41">
        <v>0.9</v>
      </c>
      <c r="L8" s="41">
        <v>1600</v>
      </c>
      <c r="M8" s="41">
        <v>0.008</v>
      </c>
      <c r="N8" s="41">
        <v>1.3</v>
      </c>
      <c r="O8" s="41">
        <v>0.262</v>
      </c>
      <c r="P8" s="41">
        <v>0.0088</v>
      </c>
      <c r="Q8" s="41" t="s">
        <v>118</v>
      </c>
      <c r="R8" s="41" t="s">
        <v>119</v>
      </c>
      <c r="S8" s="41" t="s">
        <v>120</v>
      </c>
      <c r="T8" s="41">
        <v>0.00602</v>
      </c>
      <c r="U8" s="41">
        <v>568</v>
      </c>
      <c r="V8" s="41" t="s">
        <v>100</v>
      </c>
      <c r="W8" s="41">
        <v>0.0141</v>
      </c>
      <c r="X8" s="41">
        <v>0.0165</v>
      </c>
      <c r="Y8" s="41">
        <v>0.053</v>
      </c>
      <c r="Z8" s="41">
        <v>0.00097</v>
      </c>
      <c r="AA8" s="41">
        <v>0.012</v>
      </c>
      <c r="AB8" s="41">
        <v>45.2</v>
      </c>
      <c r="AC8" s="41">
        <v>2.27</v>
      </c>
      <c r="AD8" s="41" t="s">
        <v>98</v>
      </c>
      <c r="AE8" s="41">
        <v>0.0268</v>
      </c>
      <c r="AF8" s="41">
        <v>0.0029</v>
      </c>
      <c r="AG8" s="41">
        <v>0.01</v>
      </c>
      <c r="AH8" s="41">
        <v>21.9</v>
      </c>
      <c r="AI8" s="41">
        <v>0.0005</v>
      </c>
      <c r="AJ8" s="41">
        <v>7.36</v>
      </c>
      <c r="AK8" s="41" t="s">
        <v>119</v>
      </c>
      <c r="AL8" s="41">
        <v>23.5</v>
      </c>
      <c r="AM8" s="41">
        <v>0.972</v>
      </c>
      <c r="AN8" s="41">
        <v>553</v>
      </c>
      <c r="AO8" s="41">
        <v>0.00089</v>
      </c>
      <c r="AP8" s="41">
        <v>0.00667</v>
      </c>
      <c r="AQ8" s="41" t="s">
        <v>121</v>
      </c>
      <c r="AR8" s="41">
        <v>0.00164</v>
      </c>
      <c r="AS8" s="41" t="s">
        <v>103</v>
      </c>
      <c r="AT8" s="41">
        <v>0.0526</v>
      </c>
      <c r="AU8" s="41" t="s">
        <v>100</v>
      </c>
      <c r="AV8" s="28"/>
      <c r="AW8" s="17">
        <f>J8*2/96+I8*2/100+K8/35.5</f>
        <v>35.81211877934272</v>
      </c>
      <c r="AX8" s="17">
        <f>AL8/23+AH8/39.1+AB8*2/24.3+U8*2/40.08+AC8*2/54.9</f>
        <v>33.72801522509672</v>
      </c>
      <c r="AY8" s="17">
        <f>AX8-AW8</f>
        <v>-2.084103554245999</v>
      </c>
      <c r="AZ8" s="42">
        <f>AY8/(AW8+AX8)</f>
        <v>-0.029969794911711704</v>
      </c>
    </row>
    <row r="9" spans="1:52" ht="12.75">
      <c r="A9" s="35">
        <f t="shared" si="0"/>
        <v>40043</v>
      </c>
      <c r="B9" s="1">
        <f t="shared" si="1"/>
        <v>3</v>
      </c>
      <c r="C9" s="16">
        <f t="shared" si="2"/>
        <v>500</v>
      </c>
      <c r="D9" s="1">
        <v>470</v>
      </c>
      <c r="E9" s="31">
        <v>7.75</v>
      </c>
      <c r="F9" s="39">
        <v>2226.74</v>
      </c>
      <c r="G9" s="40" t="e">
        <f>NA()</f>
        <v>#N/A</v>
      </c>
      <c r="H9" s="40">
        <v>8.52</v>
      </c>
      <c r="I9" s="40">
        <v>70.99</v>
      </c>
      <c r="J9" s="3">
        <v>1445</v>
      </c>
      <c r="K9" s="41">
        <v>0.8</v>
      </c>
      <c r="L9" s="41">
        <v>1670</v>
      </c>
      <c r="M9" s="41">
        <v>0.006</v>
      </c>
      <c r="N9" s="41">
        <v>1.47</v>
      </c>
      <c r="O9" s="41">
        <v>0.214</v>
      </c>
      <c r="P9" s="41">
        <v>0.0099</v>
      </c>
      <c r="Q9" s="41" t="s">
        <v>118</v>
      </c>
      <c r="R9" s="41" t="s">
        <v>119</v>
      </c>
      <c r="S9" s="41" t="s">
        <v>120</v>
      </c>
      <c r="T9" s="41">
        <v>0.00859</v>
      </c>
      <c r="U9" s="41">
        <v>607</v>
      </c>
      <c r="V9" s="41" t="s">
        <v>100</v>
      </c>
      <c r="W9" s="41">
        <v>0.0146</v>
      </c>
      <c r="X9" s="41">
        <v>0.0151</v>
      </c>
      <c r="Y9" s="41">
        <v>0.048</v>
      </c>
      <c r="Z9" s="41">
        <v>0.00079</v>
      </c>
      <c r="AA9" s="41">
        <v>0.012</v>
      </c>
      <c r="AB9" s="41">
        <v>36.8</v>
      </c>
      <c r="AC9" s="41">
        <v>3.5</v>
      </c>
      <c r="AD9" s="41" t="s">
        <v>98</v>
      </c>
      <c r="AE9" s="41">
        <v>0.0213</v>
      </c>
      <c r="AF9" s="41">
        <v>0.0038</v>
      </c>
      <c r="AG9" s="41" t="s">
        <v>101</v>
      </c>
      <c r="AH9" s="41">
        <v>16.5</v>
      </c>
      <c r="AI9" s="41">
        <v>0.0006</v>
      </c>
      <c r="AJ9" s="41">
        <v>6.53</v>
      </c>
      <c r="AK9" s="41">
        <v>6E-05</v>
      </c>
      <c r="AL9" s="41">
        <v>9.5</v>
      </c>
      <c r="AM9" s="41">
        <v>0.936</v>
      </c>
      <c r="AN9" s="41">
        <v>561</v>
      </c>
      <c r="AO9" s="41">
        <v>0.00058</v>
      </c>
      <c r="AP9" s="41">
        <v>0.0134</v>
      </c>
      <c r="AQ9" s="41" t="s">
        <v>121</v>
      </c>
      <c r="AR9" s="41">
        <v>0.00186</v>
      </c>
      <c r="AS9" s="41" t="s">
        <v>103</v>
      </c>
      <c r="AT9" s="41">
        <v>0.127</v>
      </c>
      <c r="AU9" s="41" t="s">
        <v>100</v>
      </c>
      <c r="AW9" s="17">
        <f>J9*2/96+I9*2/100+K9/35.5</f>
        <v>31.546501877934272</v>
      </c>
      <c r="AX9" s="17">
        <f>AL9/23+AH9/39.1+AB9*2/24.3+U9*2/40.08+AC9*2/54.9</f>
        <v>34.28077065895219</v>
      </c>
      <c r="AY9" s="17">
        <f>AX9-AW9</f>
        <v>2.7342687810179207</v>
      </c>
      <c r="AZ9" s="42">
        <f>AY9/(AW9+AX9)</f>
        <v>0.04153702068524511</v>
      </c>
    </row>
    <row r="10" spans="1:52" ht="12.75">
      <c r="A10" s="35">
        <f t="shared" si="0"/>
        <v>40050</v>
      </c>
      <c r="B10" s="1">
        <f t="shared" si="1"/>
        <v>4</v>
      </c>
      <c r="C10" s="16">
        <f t="shared" si="2"/>
        <v>500</v>
      </c>
      <c r="D10" s="1">
        <v>460</v>
      </c>
      <c r="E10" s="31">
        <v>7.92</v>
      </c>
      <c r="F10" s="39">
        <v>2138.59</v>
      </c>
      <c r="G10" s="40"/>
      <c r="H10" s="40"/>
      <c r="I10" s="40"/>
      <c r="J10" s="3">
        <v>1441</v>
      </c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W10" s="17"/>
      <c r="AX10" s="17"/>
      <c r="AY10" s="17"/>
      <c r="AZ10" s="42"/>
    </row>
    <row r="11" spans="1:52" ht="12.75">
      <c r="A11" s="35">
        <f t="shared" si="0"/>
        <v>40057</v>
      </c>
      <c r="B11" s="1">
        <f t="shared" si="1"/>
        <v>5</v>
      </c>
      <c r="C11" s="16">
        <f t="shared" si="2"/>
        <v>500</v>
      </c>
      <c r="D11" s="1">
        <v>420</v>
      </c>
      <c r="E11" s="28">
        <v>7.87</v>
      </c>
      <c r="F11" s="39">
        <v>2288.1</v>
      </c>
      <c r="G11" s="46" t="e">
        <f>NA()</f>
        <v>#N/A</v>
      </c>
      <c r="H11" s="40">
        <v>10.79</v>
      </c>
      <c r="I11" s="40">
        <v>68.54</v>
      </c>
      <c r="J11" s="3">
        <v>1507</v>
      </c>
      <c r="K11" s="41">
        <v>0.7</v>
      </c>
      <c r="L11" s="41">
        <v>1740</v>
      </c>
      <c r="M11" s="41">
        <v>0.011</v>
      </c>
      <c r="N11" s="41">
        <v>1.25</v>
      </c>
      <c r="O11" s="41">
        <v>0.176</v>
      </c>
      <c r="P11" s="41">
        <v>0.0114</v>
      </c>
      <c r="Q11" s="41" t="s">
        <v>99</v>
      </c>
      <c r="R11" s="41" t="s">
        <v>118</v>
      </c>
      <c r="S11" s="41" t="s">
        <v>134</v>
      </c>
      <c r="T11" s="41">
        <v>0.00968</v>
      </c>
      <c r="U11" s="41">
        <v>648</v>
      </c>
      <c r="V11" s="41" t="s">
        <v>103</v>
      </c>
      <c r="W11" s="41">
        <v>0.0136</v>
      </c>
      <c r="X11" s="41">
        <v>0.0234</v>
      </c>
      <c r="Y11" s="41">
        <v>0.026</v>
      </c>
      <c r="Z11" s="41">
        <v>0.00075</v>
      </c>
      <c r="AA11" s="41">
        <v>0.013</v>
      </c>
      <c r="AB11" s="41">
        <v>28.5</v>
      </c>
      <c r="AC11" s="41">
        <v>4.13</v>
      </c>
      <c r="AD11" s="41" t="s">
        <v>111</v>
      </c>
      <c r="AE11" s="41">
        <v>0.0167</v>
      </c>
      <c r="AF11" s="41">
        <v>0.0033</v>
      </c>
      <c r="AG11" s="41" t="s">
        <v>109</v>
      </c>
      <c r="AH11" s="41">
        <v>11.4</v>
      </c>
      <c r="AI11" s="41" t="s">
        <v>138</v>
      </c>
      <c r="AJ11" s="41">
        <v>7.44</v>
      </c>
      <c r="AK11" s="41" t="s">
        <v>118</v>
      </c>
      <c r="AL11" s="41">
        <v>3.65</v>
      </c>
      <c r="AM11" s="41">
        <v>0.899</v>
      </c>
      <c r="AN11" s="41">
        <v>473</v>
      </c>
      <c r="AO11" s="41">
        <v>0.00042</v>
      </c>
      <c r="AP11" s="41">
        <v>0.0138</v>
      </c>
      <c r="AQ11" s="41">
        <v>0.007</v>
      </c>
      <c r="AR11" s="41">
        <v>0.00176</v>
      </c>
      <c r="AS11" s="41" t="s">
        <v>137</v>
      </c>
      <c r="AT11" s="41">
        <v>0.171</v>
      </c>
      <c r="AU11" s="41" t="s">
        <v>103</v>
      </c>
      <c r="AW11" s="17">
        <f>J11*2/96+I11*2/100+K11/35.5</f>
        <v>32.78635164319249</v>
      </c>
      <c r="AX11" s="17">
        <f>AL11/23+AH11/39.1+AB11*2/24.3+U11*2/40.08+AC11*2/54.9</f>
        <v>35.28171948154495</v>
      </c>
      <c r="AY11" s="17">
        <f>AX11-AW11</f>
        <v>2.4953678383524576</v>
      </c>
      <c r="AZ11" s="42">
        <f>AY11/(AW11+AX11)</f>
        <v>0.03665988762601481</v>
      </c>
    </row>
    <row r="12" spans="1:52" ht="12.75">
      <c r="A12" s="35">
        <f t="shared" si="0"/>
        <v>40064</v>
      </c>
      <c r="B12" s="1">
        <f t="shared" si="1"/>
        <v>6</v>
      </c>
      <c r="C12" s="16">
        <f t="shared" si="2"/>
        <v>500</v>
      </c>
      <c r="D12" s="1">
        <v>435</v>
      </c>
      <c r="E12" s="31">
        <v>7.7</v>
      </c>
      <c r="F12" s="39">
        <v>2221.32</v>
      </c>
      <c r="G12" s="40"/>
      <c r="H12" s="40"/>
      <c r="I12" s="40"/>
      <c r="J12" s="3">
        <v>1751</v>
      </c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W12" s="17"/>
      <c r="AX12" s="17"/>
      <c r="AY12" s="17"/>
      <c r="AZ12" s="42"/>
    </row>
    <row r="13" spans="1:52" ht="12.75">
      <c r="A13" s="35">
        <f aca="true" t="shared" si="3" ref="A13:A20">A12+7</f>
        <v>40071</v>
      </c>
      <c r="B13" s="1">
        <f aca="true" t="shared" si="4" ref="B13:B20">B12+1</f>
        <v>7</v>
      </c>
      <c r="C13" s="16">
        <f t="shared" si="2"/>
        <v>500</v>
      </c>
      <c r="D13" s="1">
        <v>455</v>
      </c>
      <c r="E13" s="28">
        <v>7.89</v>
      </c>
      <c r="F13" s="39">
        <v>2208.67</v>
      </c>
      <c r="G13" s="28" t="e">
        <f>NA()</f>
        <v>#N/A</v>
      </c>
      <c r="H13" s="40">
        <v>10.71</v>
      </c>
      <c r="I13" s="40">
        <v>76.34</v>
      </c>
      <c r="J13" s="3">
        <v>1508</v>
      </c>
      <c r="K13" s="41" t="s">
        <v>134</v>
      </c>
      <c r="L13" s="41">
        <v>1550</v>
      </c>
      <c r="M13" s="41">
        <v>0.004</v>
      </c>
      <c r="N13" s="41">
        <v>1.11</v>
      </c>
      <c r="O13" s="41">
        <v>0.169</v>
      </c>
      <c r="P13" s="41">
        <v>0.0108</v>
      </c>
      <c r="Q13" s="41" t="s">
        <v>118</v>
      </c>
      <c r="R13" s="41" t="s">
        <v>119</v>
      </c>
      <c r="S13" s="41" t="s">
        <v>120</v>
      </c>
      <c r="T13" s="41">
        <v>0.0118</v>
      </c>
      <c r="U13" s="41">
        <v>590</v>
      </c>
      <c r="V13" s="41" t="s">
        <v>100</v>
      </c>
      <c r="W13" s="41">
        <v>0.0122</v>
      </c>
      <c r="X13" s="41">
        <v>0.0125</v>
      </c>
      <c r="Y13" s="41">
        <v>0.007</v>
      </c>
      <c r="Z13" s="41">
        <v>0.00146</v>
      </c>
      <c r="AA13" s="41">
        <v>0.012</v>
      </c>
      <c r="AB13" s="41">
        <v>19.6</v>
      </c>
      <c r="AC13" s="41">
        <v>5</v>
      </c>
      <c r="AD13" s="41" t="s">
        <v>98</v>
      </c>
      <c r="AE13" s="41">
        <v>0.014</v>
      </c>
      <c r="AF13" s="41">
        <v>0.0031</v>
      </c>
      <c r="AG13" s="41" t="s">
        <v>101</v>
      </c>
      <c r="AH13" s="41">
        <v>8.72</v>
      </c>
      <c r="AI13" s="41" t="s">
        <v>114</v>
      </c>
      <c r="AJ13" s="41">
        <v>7.59</v>
      </c>
      <c r="AK13" s="41" t="s">
        <v>119</v>
      </c>
      <c r="AL13" s="41">
        <v>1.78</v>
      </c>
      <c r="AM13" s="41">
        <v>0.813</v>
      </c>
      <c r="AN13" s="41">
        <v>520</v>
      </c>
      <c r="AO13" s="41">
        <v>0.00038</v>
      </c>
      <c r="AP13" s="41">
        <v>0.0146</v>
      </c>
      <c r="AQ13" s="41" t="s">
        <v>121</v>
      </c>
      <c r="AR13" s="41">
        <v>0.00158</v>
      </c>
      <c r="AS13" s="41" t="s">
        <v>103</v>
      </c>
      <c r="AT13" s="41">
        <v>0.242</v>
      </c>
      <c r="AU13" s="41" t="s">
        <v>100</v>
      </c>
      <c r="AW13" s="17">
        <f>J13*2/96+I13*2/100</f>
        <v>32.943466666666666</v>
      </c>
      <c r="AX13" s="17">
        <f>AL13/23+AH13/39.1+AB13*2/24.3+U13*2/40.08+AC13*2/54.9</f>
        <v>31.536845058389254</v>
      </c>
      <c r="AY13" s="17">
        <f>AX13-AW13</f>
        <v>-1.406621608277412</v>
      </c>
      <c r="AZ13" s="42">
        <f>AY13/(AW13+AX13)</f>
        <v>-0.021814745782794093</v>
      </c>
    </row>
    <row r="14" spans="1:52" ht="12.75">
      <c r="A14" s="35">
        <f t="shared" si="3"/>
        <v>40078</v>
      </c>
      <c r="B14" s="1">
        <f t="shared" si="4"/>
        <v>8</v>
      </c>
      <c r="C14" s="16">
        <f aca="true" t="shared" si="5" ref="C14:C20">C13</f>
        <v>500</v>
      </c>
      <c r="D14" s="1">
        <v>465</v>
      </c>
      <c r="E14" s="28">
        <v>7.87</v>
      </c>
      <c r="F14" s="39">
        <v>2131.95</v>
      </c>
      <c r="G14" s="28"/>
      <c r="H14" s="40"/>
      <c r="I14" s="40"/>
      <c r="J14" s="3">
        <v>1500</v>
      </c>
      <c r="K14" s="4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W14" s="17"/>
      <c r="AX14" s="17"/>
      <c r="AY14" s="17"/>
      <c r="AZ14" s="42"/>
    </row>
    <row r="15" spans="1:52" ht="12.75">
      <c r="A15" s="35">
        <f t="shared" si="3"/>
        <v>40085</v>
      </c>
      <c r="B15" s="1">
        <f t="shared" si="4"/>
        <v>9</v>
      </c>
      <c r="C15" s="16">
        <f t="shared" si="5"/>
        <v>500</v>
      </c>
      <c r="D15" s="1">
        <v>395</v>
      </c>
      <c r="E15" s="28">
        <v>7.82</v>
      </c>
      <c r="F15" s="39">
        <v>2158.08</v>
      </c>
      <c r="G15" s="28" t="e">
        <f>NA()</f>
        <v>#N/A</v>
      </c>
      <c r="H15" s="40">
        <v>7.99</v>
      </c>
      <c r="I15" s="40">
        <v>65.62</v>
      </c>
      <c r="J15" s="3">
        <v>1824</v>
      </c>
      <c r="K15" s="41" t="s">
        <v>134</v>
      </c>
      <c r="L15" s="41">
        <v>1610</v>
      </c>
      <c r="M15" s="41">
        <v>0.005</v>
      </c>
      <c r="N15" s="41">
        <v>0.867</v>
      </c>
      <c r="O15" s="41">
        <v>0.158</v>
      </c>
      <c r="P15" s="41">
        <v>0.0098</v>
      </c>
      <c r="Q15" s="41" t="s">
        <v>118</v>
      </c>
      <c r="R15" s="41" t="s">
        <v>119</v>
      </c>
      <c r="S15" s="41" t="s">
        <v>120</v>
      </c>
      <c r="T15" s="41">
        <v>0.00943</v>
      </c>
      <c r="U15" s="41">
        <v>621</v>
      </c>
      <c r="V15" s="41" t="s">
        <v>100</v>
      </c>
      <c r="W15" s="41">
        <v>0.00861</v>
      </c>
      <c r="X15" s="41">
        <v>0.0111</v>
      </c>
      <c r="Y15" s="41">
        <v>0.037</v>
      </c>
      <c r="Z15" s="41">
        <v>0.0014</v>
      </c>
      <c r="AA15" s="41">
        <v>0.01</v>
      </c>
      <c r="AB15" s="41">
        <v>14.9</v>
      </c>
      <c r="AC15" s="41">
        <v>2.57</v>
      </c>
      <c r="AD15" s="41" t="s">
        <v>98</v>
      </c>
      <c r="AE15" s="41">
        <v>0.0094</v>
      </c>
      <c r="AF15" s="41">
        <v>0.0097</v>
      </c>
      <c r="AG15" s="41" t="s">
        <v>101</v>
      </c>
      <c r="AH15" s="41">
        <v>7.15</v>
      </c>
      <c r="AI15" s="41">
        <v>0.0007</v>
      </c>
      <c r="AJ15" s="41">
        <v>7.21</v>
      </c>
      <c r="AK15" s="41">
        <v>5E-05</v>
      </c>
      <c r="AL15" s="41">
        <v>1.14</v>
      </c>
      <c r="AM15" s="41">
        <v>0.683</v>
      </c>
      <c r="AN15" s="41">
        <v>564</v>
      </c>
      <c r="AO15" s="41">
        <v>0.00029</v>
      </c>
      <c r="AP15" s="41">
        <v>0.0113</v>
      </c>
      <c r="AQ15" s="41" t="s">
        <v>121</v>
      </c>
      <c r="AR15" s="41">
        <v>0.00137</v>
      </c>
      <c r="AS15" s="41" t="s">
        <v>103</v>
      </c>
      <c r="AT15" s="41">
        <v>0.216</v>
      </c>
      <c r="AU15" s="41" t="s">
        <v>100</v>
      </c>
      <c r="AW15" s="17">
        <f>J15*2/96+I15*2/100</f>
        <v>39.3124</v>
      </c>
      <c r="AX15" s="17">
        <f>AL15/23+AH15/39.1+AB15*2/24.3+U15*2/40.08+AC15*2/54.9</f>
        <v>32.54041584048796</v>
      </c>
      <c r="AY15" s="17">
        <f>AX15-AW15</f>
        <v>-6.771984159512037</v>
      </c>
      <c r="AZ15" s="42">
        <f>AY15/(AW15+AX15)</f>
        <v>-0.09424799961278801</v>
      </c>
    </row>
    <row r="16" spans="1:52" ht="12.75">
      <c r="A16" s="35">
        <f t="shared" si="3"/>
        <v>40092</v>
      </c>
      <c r="B16" s="1">
        <f t="shared" si="4"/>
        <v>10</v>
      </c>
      <c r="C16" s="16">
        <f t="shared" si="5"/>
        <v>500</v>
      </c>
      <c r="D16" s="1">
        <v>400</v>
      </c>
      <c r="E16" s="31">
        <v>7.77</v>
      </c>
      <c r="F16" s="39">
        <v>2269.73</v>
      </c>
      <c r="G16" s="40"/>
      <c r="H16" s="40"/>
      <c r="I16" s="40"/>
      <c r="J16" s="3">
        <v>1703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W16" s="17"/>
      <c r="AX16" s="17"/>
      <c r="AY16" s="17"/>
      <c r="AZ16" s="42"/>
    </row>
    <row r="17" spans="1:52" ht="12.75">
      <c r="A17" s="35">
        <f t="shared" si="3"/>
        <v>40099</v>
      </c>
      <c r="B17" s="1">
        <f t="shared" si="4"/>
        <v>11</v>
      </c>
      <c r="C17" s="16">
        <f t="shared" si="5"/>
        <v>500</v>
      </c>
      <c r="D17" s="1">
        <v>430</v>
      </c>
      <c r="E17" s="28">
        <v>7.93</v>
      </c>
      <c r="F17" s="39">
        <v>2261.8</v>
      </c>
      <c r="G17" s="40" t="e">
        <f>NA()</f>
        <v>#N/A</v>
      </c>
      <c r="H17" s="40">
        <v>5.55</v>
      </c>
      <c r="I17" s="40">
        <v>71.25</v>
      </c>
      <c r="J17" s="3">
        <v>1676</v>
      </c>
      <c r="K17" s="41" t="s">
        <v>134</v>
      </c>
      <c r="L17" s="41">
        <v>1540</v>
      </c>
      <c r="M17" s="41">
        <v>0.005</v>
      </c>
      <c r="N17" s="41">
        <v>0.691</v>
      </c>
      <c r="O17" s="41">
        <v>0.136</v>
      </c>
      <c r="P17" s="41">
        <v>0.0092</v>
      </c>
      <c r="Q17" s="41" t="s">
        <v>118</v>
      </c>
      <c r="R17" s="41" t="s">
        <v>119</v>
      </c>
      <c r="S17" s="41" t="s">
        <v>120</v>
      </c>
      <c r="T17" s="41">
        <v>0.00796</v>
      </c>
      <c r="U17" s="41">
        <v>594</v>
      </c>
      <c r="V17" s="41" t="s">
        <v>100</v>
      </c>
      <c r="W17" s="41">
        <v>0.00526</v>
      </c>
      <c r="X17" s="41">
        <v>0.0082</v>
      </c>
      <c r="Y17" s="41">
        <v>0.007</v>
      </c>
      <c r="Z17" s="41">
        <v>0.00048</v>
      </c>
      <c r="AA17" s="41">
        <v>0.009</v>
      </c>
      <c r="AB17" s="41">
        <v>14.7</v>
      </c>
      <c r="AC17" s="41">
        <v>0.492</v>
      </c>
      <c r="AD17" s="41" t="s">
        <v>98</v>
      </c>
      <c r="AE17" s="41">
        <v>0.0048</v>
      </c>
      <c r="AF17" s="41">
        <v>0.0037</v>
      </c>
      <c r="AG17" s="41" t="s">
        <v>101</v>
      </c>
      <c r="AH17" s="41">
        <v>5.85</v>
      </c>
      <c r="AI17" s="41" t="s">
        <v>114</v>
      </c>
      <c r="AJ17" s="41">
        <v>6.47</v>
      </c>
      <c r="AK17" s="41">
        <v>6E-05</v>
      </c>
      <c r="AL17" s="41">
        <v>0.79</v>
      </c>
      <c r="AM17" s="41">
        <v>0.617</v>
      </c>
      <c r="AN17" s="41">
        <v>550</v>
      </c>
      <c r="AO17" s="41">
        <v>0.00022</v>
      </c>
      <c r="AP17" s="41">
        <v>0.00862</v>
      </c>
      <c r="AQ17" s="41" t="s">
        <v>121</v>
      </c>
      <c r="AR17" s="41">
        <v>0.00162</v>
      </c>
      <c r="AS17" s="41" t="s">
        <v>103</v>
      </c>
      <c r="AT17" s="41">
        <v>0.269</v>
      </c>
      <c r="AU17" s="41" t="s">
        <v>100</v>
      </c>
      <c r="AW17" s="17">
        <f>J17*2/96+I17*2/100</f>
        <v>36.34166666666666</v>
      </c>
      <c r="AX17" s="17">
        <f>AL17/23+AH17/39.1+AB17*2/24.3+U17*2/40.08+AC17*2/54.9</f>
        <v>31.05248279772529</v>
      </c>
      <c r="AY17" s="17">
        <f>AX17-AW17</f>
        <v>-5.289183868941372</v>
      </c>
      <c r="AZ17" s="42">
        <f>AY17/(AW17+AX17)</f>
        <v>-0.07848135054714118</v>
      </c>
    </row>
    <row r="18" spans="1:52" ht="12.75">
      <c r="A18" s="35">
        <f t="shared" si="3"/>
        <v>40106</v>
      </c>
      <c r="B18" s="1">
        <f t="shared" si="4"/>
        <v>12</v>
      </c>
      <c r="C18" s="16">
        <f t="shared" si="5"/>
        <v>500</v>
      </c>
      <c r="D18" s="1">
        <v>465</v>
      </c>
      <c r="E18" s="28">
        <v>7.83</v>
      </c>
      <c r="F18" s="39">
        <v>2173.02</v>
      </c>
      <c r="G18" s="40"/>
      <c r="H18" s="40"/>
      <c r="I18" s="40"/>
      <c r="J18" s="3">
        <v>1642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W18" s="17"/>
      <c r="AX18" s="17"/>
      <c r="AY18" s="17"/>
      <c r="AZ18" s="42"/>
    </row>
    <row r="19" spans="1:52" ht="12.75">
      <c r="A19" s="35">
        <f t="shared" si="3"/>
        <v>40113</v>
      </c>
      <c r="B19" s="1">
        <f t="shared" si="4"/>
        <v>13</v>
      </c>
      <c r="C19" s="16">
        <f t="shared" si="5"/>
        <v>500</v>
      </c>
      <c r="D19" s="1">
        <v>480</v>
      </c>
      <c r="E19" s="28">
        <v>7.93</v>
      </c>
      <c r="F19" s="39">
        <v>2220.37</v>
      </c>
      <c r="G19" s="40" t="e">
        <f>NA()</f>
        <v>#N/A</v>
      </c>
      <c r="H19" s="40">
        <v>6.64</v>
      </c>
      <c r="I19" s="40">
        <v>81.78</v>
      </c>
      <c r="J19" s="3">
        <v>1398</v>
      </c>
      <c r="K19" s="41" t="s">
        <v>134</v>
      </c>
      <c r="L19" s="41">
        <v>1490</v>
      </c>
      <c r="M19" s="41">
        <v>0.005</v>
      </c>
      <c r="N19" s="41">
        <v>0.754</v>
      </c>
      <c r="O19" s="41">
        <v>0.129</v>
      </c>
      <c r="P19" s="41">
        <v>0.009</v>
      </c>
      <c r="Q19" s="41" t="s">
        <v>118</v>
      </c>
      <c r="R19" s="41" t="s">
        <v>119</v>
      </c>
      <c r="S19" s="41" t="s">
        <v>120</v>
      </c>
      <c r="T19" s="41">
        <v>0.0107</v>
      </c>
      <c r="U19" s="41">
        <v>577</v>
      </c>
      <c r="V19" s="41" t="s">
        <v>100</v>
      </c>
      <c r="W19" s="41">
        <v>0.00343</v>
      </c>
      <c r="X19" s="41">
        <v>0.0074</v>
      </c>
      <c r="Y19" s="41">
        <v>0.015</v>
      </c>
      <c r="Z19" s="41">
        <v>0.00063</v>
      </c>
      <c r="AA19" s="41">
        <v>0.009</v>
      </c>
      <c r="AB19" s="41">
        <v>12</v>
      </c>
      <c r="AC19" s="41">
        <v>0.422</v>
      </c>
      <c r="AD19" s="41" t="s">
        <v>98</v>
      </c>
      <c r="AE19" s="41">
        <v>0.0048</v>
      </c>
      <c r="AF19" s="41">
        <v>0.0033</v>
      </c>
      <c r="AG19" s="41" t="s">
        <v>101</v>
      </c>
      <c r="AH19" s="41">
        <v>5</v>
      </c>
      <c r="AI19" s="41" t="s">
        <v>114</v>
      </c>
      <c r="AJ19" s="41">
        <v>7</v>
      </c>
      <c r="AK19" s="41">
        <v>3E-05</v>
      </c>
      <c r="AL19" s="41">
        <v>0.56</v>
      </c>
      <c r="AM19" s="41">
        <v>0.595</v>
      </c>
      <c r="AN19" s="41">
        <v>500</v>
      </c>
      <c r="AO19" s="41">
        <v>0.0002</v>
      </c>
      <c r="AP19" s="41">
        <v>0.00882</v>
      </c>
      <c r="AQ19" s="41" t="s">
        <v>121</v>
      </c>
      <c r="AR19" s="41">
        <v>0.0017</v>
      </c>
      <c r="AS19" s="41" t="s">
        <v>103</v>
      </c>
      <c r="AT19" s="41">
        <v>0.461</v>
      </c>
      <c r="AU19" s="41" t="s">
        <v>100</v>
      </c>
      <c r="AW19" s="17">
        <f>J19*2/96+I19*2/100</f>
        <v>30.7606</v>
      </c>
      <c r="AX19" s="17">
        <f>AL19/23+AH19/39.1+AB19*2/24.3+U19*2/40.08+AC19*2/54.9</f>
        <v>29.94766796078003</v>
      </c>
      <c r="AY19" s="17">
        <f>AX19-AW19</f>
        <v>-0.8129320392199695</v>
      </c>
      <c r="AZ19" s="42">
        <f>AY19/(AW19+AX19)</f>
        <v>-0.01339079612261638</v>
      </c>
    </row>
    <row r="20" spans="1:52" ht="12.75">
      <c r="A20" s="35">
        <f t="shared" si="3"/>
        <v>40120</v>
      </c>
      <c r="B20" s="1">
        <f t="shared" si="4"/>
        <v>14</v>
      </c>
      <c r="C20" s="16">
        <f t="shared" si="5"/>
        <v>500</v>
      </c>
      <c r="D20" s="1">
        <v>405</v>
      </c>
      <c r="E20" s="28">
        <v>7.84</v>
      </c>
      <c r="F20" s="39">
        <v>2222.18</v>
      </c>
      <c r="G20" s="40"/>
      <c r="H20" s="40"/>
      <c r="I20" s="40"/>
      <c r="J20" s="3">
        <v>1567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W20" s="17"/>
      <c r="AX20" s="17"/>
      <c r="AY20" s="17"/>
      <c r="AZ20" s="42"/>
    </row>
    <row r="21" spans="1:52" ht="12.75">
      <c r="A21" s="35">
        <f aca="true" t="shared" si="6" ref="A21:A30">A20+7</f>
        <v>40127</v>
      </c>
      <c r="B21" s="1">
        <f aca="true" t="shared" si="7" ref="B21:B30">B20+1</f>
        <v>15</v>
      </c>
      <c r="C21" s="16">
        <f aca="true" t="shared" si="8" ref="C21:C30">C20</f>
        <v>500</v>
      </c>
      <c r="D21" s="1">
        <v>460</v>
      </c>
      <c r="E21" s="31">
        <v>7.65</v>
      </c>
      <c r="F21" s="39">
        <v>2138.42</v>
      </c>
      <c r="G21" s="40" t="e">
        <f>NA()</f>
        <v>#N/A</v>
      </c>
      <c r="H21" s="40">
        <v>11.19</v>
      </c>
      <c r="I21" s="40">
        <v>70.48</v>
      </c>
      <c r="J21" s="3">
        <v>1574</v>
      </c>
      <c r="K21" s="41">
        <v>0.8</v>
      </c>
      <c r="L21" s="41">
        <v>1520</v>
      </c>
      <c r="M21" s="41">
        <v>0.009</v>
      </c>
      <c r="N21" s="41">
        <v>0.684</v>
      </c>
      <c r="O21" s="41">
        <v>0.106</v>
      </c>
      <c r="P21" s="41">
        <v>0.0104</v>
      </c>
      <c r="Q21" s="41" t="s">
        <v>118</v>
      </c>
      <c r="R21" s="41" t="s">
        <v>119</v>
      </c>
      <c r="S21" s="41" t="s">
        <v>120</v>
      </c>
      <c r="T21" s="41">
        <v>0.0103</v>
      </c>
      <c r="U21" s="41">
        <v>590</v>
      </c>
      <c r="V21" s="41" t="s">
        <v>100</v>
      </c>
      <c r="W21" s="41">
        <v>0.003</v>
      </c>
      <c r="X21" s="41">
        <v>0.0061</v>
      </c>
      <c r="Y21" s="41">
        <v>0.034</v>
      </c>
      <c r="Z21" s="41">
        <v>0.0005</v>
      </c>
      <c r="AA21" s="41">
        <v>0.008</v>
      </c>
      <c r="AB21" s="41">
        <v>10.3</v>
      </c>
      <c r="AC21" s="41">
        <v>0.209</v>
      </c>
      <c r="AD21" s="41" t="s">
        <v>98</v>
      </c>
      <c r="AE21" s="41">
        <v>0.0041</v>
      </c>
      <c r="AF21" s="41">
        <v>0.0018</v>
      </c>
      <c r="AG21" s="41" t="s">
        <v>101</v>
      </c>
      <c r="AH21" s="41">
        <v>4.47</v>
      </c>
      <c r="AI21" s="41" t="s">
        <v>114</v>
      </c>
      <c r="AJ21" s="41">
        <v>6.19</v>
      </c>
      <c r="AK21" s="41">
        <v>8E-05</v>
      </c>
      <c r="AL21" s="41">
        <v>0.49</v>
      </c>
      <c r="AM21" s="41">
        <v>0.547</v>
      </c>
      <c r="AN21" s="41">
        <v>484</v>
      </c>
      <c r="AO21" s="41">
        <v>0.00021</v>
      </c>
      <c r="AP21" s="41">
        <v>0.00631</v>
      </c>
      <c r="AQ21" s="41" t="s">
        <v>121</v>
      </c>
      <c r="AR21" s="41">
        <v>0.00179</v>
      </c>
      <c r="AS21" s="41" t="s">
        <v>103</v>
      </c>
      <c r="AT21" s="41">
        <v>0.48</v>
      </c>
      <c r="AU21" s="41" t="s">
        <v>100</v>
      </c>
      <c r="AW21" s="17">
        <f>J21*2/96+I21*2/100</f>
        <v>34.20126666666666</v>
      </c>
      <c r="AX21" s="17">
        <f>AL21/23+AH21/39.1+AB21*2/24.3+U21*2/40.08+AC21*2/54.9</f>
        <v>30.432094831802484</v>
      </c>
      <c r="AY21" s="17">
        <f>AX21-AW21</f>
        <v>-3.769171834864178</v>
      </c>
      <c r="AZ21" s="42">
        <f>AY21/(AW21+AX21)</f>
        <v>-0.05831619689088044</v>
      </c>
    </row>
    <row r="22" spans="1:52" ht="12.75">
      <c r="A22" s="35">
        <f t="shared" si="6"/>
        <v>40134</v>
      </c>
      <c r="B22" s="1">
        <f t="shared" si="7"/>
        <v>16</v>
      </c>
      <c r="C22" s="16">
        <f t="shared" si="8"/>
        <v>500</v>
      </c>
      <c r="D22" s="1">
        <v>490</v>
      </c>
      <c r="E22" s="31">
        <v>7.91</v>
      </c>
      <c r="F22" s="39">
        <v>2150.92</v>
      </c>
      <c r="G22" s="40"/>
      <c r="H22" s="40"/>
      <c r="I22" s="40"/>
      <c r="J22" s="3">
        <v>1489</v>
      </c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W22" s="17"/>
      <c r="AX22" s="17"/>
      <c r="AY22" s="17"/>
      <c r="AZ22" s="42"/>
    </row>
    <row r="23" spans="1:52" ht="12.75">
      <c r="A23" s="35">
        <f t="shared" si="6"/>
        <v>40141</v>
      </c>
      <c r="B23" s="1">
        <f t="shared" si="7"/>
        <v>17</v>
      </c>
      <c r="C23" s="16">
        <f t="shared" si="8"/>
        <v>500</v>
      </c>
      <c r="D23" s="1">
        <v>505</v>
      </c>
      <c r="E23" s="31">
        <v>8.01</v>
      </c>
      <c r="F23" s="39">
        <v>1763.16</v>
      </c>
      <c r="G23" s="40" t="e">
        <f>NA()</f>
        <v>#N/A</v>
      </c>
      <c r="H23" s="40">
        <v>6.17</v>
      </c>
      <c r="I23" s="40">
        <v>84.44</v>
      </c>
      <c r="J23" s="3">
        <v>1197</v>
      </c>
      <c r="K23" s="41" t="s">
        <v>134</v>
      </c>
      <c r="L23" s="41">
        <v>1100</v>
      </c>
      <c r="M23" s="41">
        <v>0.005</v>
      </c>
      <c r="N23" s="41">
        <v>0.649</v>
      </c>
      <c r="O23" s="41">
        <v>0.105</v>
      </c>
      <c r="P23" s="41">
        <v>0.0094</v>
      </c>
      <c r="Q23" s="41" t="s">
        <v>118</v>
      </c>
      <c r="R23" s="41" t="s">
        <v>119</v>
      </c>
      <c r="S23" s="41" t="s">
        <v>120</v>
      </c>
      <c r="T23" s="41">
        <v>0.0098</v>
      </c>
      <c r="U23" s="41">
        <v>431</v>
      </c>
      <c r="V23" s="41" t="s">
        <v>100</v>
      </c>
      <c r="W23" s="41">
        <v>0.00214</v>
      </c>
      <c r="X23" s="41">
        <v>0.0055</v>
      </c>
      <c r="Y23" s="41">
        <v>0.008</v>
      </c>
      <c r="Z23" s="41">
        <v>0.00146</v>
      </c>
      <c r="AA23" s="41">
        <v>0.006</v>
      </c>
      <c r="AB23" s="41">
        <v>6.58</v>
      </c>
      <c r="AC23" s="41">
        <v>0.697</v>
      </c>
      <c r="AD23" s="41" t="s">
        <v>98</v>
      </c>
      <c r="AE23" s="41">
        <v>0.0047</v>
      </c>
      <c r="AF23" s="41">
        <v>0.0016</v>
      </c>
      <c r="AG23" s="41" t="s">
        <v>101</v>
      </c>
      <c r="AH23" s="41">
        <v>3.23</v>
      </c>
      <c r="AI23" s="41" t="s">
        <v>114</v>
      </c>
      <c r="AJ23" s="41">
        <v>5.83</v>
      </c>
      <c r="AK23" s="41" t="s">
        <v>119</v>
      </c>
      <c r="AL23" s="41">
        <v>0.43</v>
      </c>
      <c r="AM23" s="41">
        <v>0.393</v>
      </c>
      <c r="AN23" s="41">
        <v>358</v>
      </c>
      <c r="AO23" s="41">
        <v>0.00024</v>
      </c>
      <c r="AP23" s="41">
        <v>0.00811</v>
      </c>
      <c r="AQ23" s="41" t="s">
        <v>121</v>
      </c>
      <c r="AR23" s="41">
        <v>0.00127</v>
      </c>
      <c r="AS23" s="41" t="s">
        <v>103</v>
      </c>
      <c r="AT23" s="41">
        <v>0.455</v>
      </c>
      <c r="AU23" s="41" t="s">
        <v>100</v>
      </c>
      <c r="AW23" s="17">
        <f>J23*2/96+I23*2/100</f>
        <v>26.6263</v>
      </c>
      <c r="AX23" s="17">
        <f>AL23/23+AH23/39.1+AB23*2/24.3+U23*2/40.08+AC23*2/54.9</f>
        <v>22.175245782907755</v>
      </c>
      <c r="AY23" s="17">
        <f>AX23-AW23</f>
        <v>-4.451054217092246</v>
      </c>
      <c r="AZ23" s="42">
        <f>AY23/(AW23+AX23)</f>
        <v>-0.09120723832996254</v>
      </c>
    </row>
    <row r="24" spans="1:47" ht="12.75">
      <c r="A24" s="35">
        <f t="shared" si="6"/>
        <v>40148</v>
      </c>
      <c r="B24" s="1">
        <f t="shared" si="7"/>
        <v>18</v>
      </c>
      <c r="C24" s="16">
        <f t="shared" si="8"/>
        <v>500</v>
      </c>
      <c r="D24" s="1">
        <v>470</v>
      </c>
      <c r="E24" s="28">
        <v>7.98</v>
      </c>
      <c r="F24" s="39">
        <v>1074.88</v>
      </c>
      <c r="G24" s="40"/>
      <c r="H24" s="40"/>
      <c r="I24" s="40"/>
      <c r="J24" s="3">
        <v>643</v>
      </c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</row>
    <row r="25" spans="1:52" ht="12.75">
      <c r="A25" s="35">
        <f t="shared" si="6"/>
        <v>40155</v>
      </c>
      <c r="B25" s="1">
        <f t="shared" si="7"/>
        <v>19</v>
      </c>
      <c r="C25" s="16">
        <f t="shared" si="8"/>
        <v>500</v>
      </c>
      <c r="D25" s="1">
        <v>455</v>
      </c>
      <c r="E25" s="28">
        <v>7.92</v>
      </c>
      <c r="F25" s="39">
        <v>1087.95</v>
      </c>
      <c r="G25" s="28" t="e">
        <f>NA()</f>
        <v>#N/A</v>
      </c>
      <c r="H25" s="40">
        <v>6.13</v>
      </c>
      <c r="I25" s="40">
        <v>73.13</v>
      </c>
      <c r="J25" s="3">
        <v>435</v>
      </c>
      <c r="K25" s="41" t="s">
        <v>134</v>
      </c>
      <c r="L25" s="41">
        <v>625</v>
      </c>
      <c r="M25" s="41">
        <v>0.006</v>
      </c>
      <c r="N25" s="41">
        <v>0.612</v>
      </c>
      <c r="O25" s="41">
        <v>0.097</v>
      </c>
      <c r="P25" s="41">
        <v>0.0084</v>
      </c>
      <c r="Q25" s="41" t="s">
        <v>118</v>
      </c>
      <c r="R25" s="41" t="s">
        <v>119</v>
      </c>
      <c r="S25" s="41" t="s">
        <v>120</v>
      </c>
      <c r="T25" s="41">
        <v>0.00459</v>
      </c>
      <c r="U25" s="41">
        <v>242</v>
      </c>
      <c r="V25" s="41" t="s">
        <v>100</v>
      </c>
      <c r="W25" s="41">
        <v>0.00157</v>
      </c>
      <c r="X25" s="41">
        <v>0.0041</v>
      </c>
      <c r="Y25" s="41">
        <v>0.008</v>
      </c>
      <c r="Z25" s="41">
        <v>0.00038</v>
      </c>
      <c r="AA25" s="41">
        <v>0.004</v>
      </c>
      <c r="AB25" s="41">
        <v>4.84</v>
      </c>
      <c r="AC25" s="41">
        <v>0.0582</v>
      </c>
      <c r="AD25" s="41" t="s">
        <v>98</v>
      </c>
      <c r="AE25" s="41">
        <v>0.0035</v>
      </c>
      <c r="AF25" s="41">
        <v>0.0011</v>
      </c>
      <c r="AG25" s="41" t="s">
        <v>101</v>
      </c>
      <c r="AH25" s="41">
        <v>2.2</v>
      </c>
      <c r="AI25" s="41" t="s">
        <v>114</v>
      </c>
      <c r="AJ25" s="41">
        <v>4.73</v>
      </c>
      <c r="AK25" s="41">
        <v>4E-05</v>
      </c>
      <c r="AL25" s="41">
        <v>0.31</v>
      </c>
      <c r="AM25" s="41">
        <v>0.228</v>
      </c>
      <c r="AN25" s="41">
        <v>190</v>
      </c>
      <c r="AO25" s="41">
        <v>0.00012</v>
      </c>
      <c r="AP25" s="41">
        <v>0.00473</v>
      </c>
      <c r="AQ25" s="41">
        <v>0.004</v>
      </c>
      <c r="AR25" s="41">
        <v>0.00084</v>
      </c>
      <c r="AS25" s="41" t="s">
        <v>103</v>
      </c>
      <c r="AT25" s="41">
        <v>0.242</v>
      </c>
      <c r="AU25" s="41" t="s">
        <v>100</v>
      </c>
      <c r="AW25" s="17">
        <f>J25*2/96+I25*2/100</f>
        <v>10.5251</v>
      </c>
      <c r="AX25" s="17">
        <f>AL25/23+AH25/39.1+AB25*2/24.3+U25*2/40.08+AC25*2/54.9</f>
        <v>12.546066676961765</v>
      </c>
      <c r="AY25" s="17">
        <f>AX25-AW25</f>
        <v>2.0209666769617645</v>
      </c>
      <c r="AZ25" s="42">
        <f>AY25/(AW25+AX25)</f>
        <v>0.08759707323253169</v>
      </c>
    </row>
    <row r="26" spans="1:52" ht="12.75">
      <c r="A26" s="35">
        <f t="shared" si="6"/>
        <v>40162</v>
      </c>
      <c r="B26" s="1">
        <f t="shared" si="7"/>
        <v>20</v>
      </c>
      <c r="C26" s="16">
        <f t="shared" si="8"/>
        <v>500</v>
      </c>
      <c r="D26" s="1">
        <v>465</v>
      </c>
      <c r="E26" s="31">
        <v>8.1</v>
      </c>
      <c r="F26" s="39">
        <v>983.24</v>
      </c>
      <c r="G26" s="28"/>
      <c r="H26" s="40"/>
      <c r="I26" s="40"/>
      <c r="J26" s="3">
        <v>609</v>
      </c>
      <c r="AW26" s="17"/>
      <c r="AX26" s="17"/>
      <c r="AY26" s="17"/>
      <c r="AZ26" s="42"/>
    </row>
    <row r="27" spans="1:52" ht="12.75">
      <c r="A27" s="35">
        <f t="shared" si="6"/>
        <v>40169</v>
      </c>
      <c r="B27" s="1">
        <f t="shared" si="7"/>
        <v>21</v>
      </c>
      <c r="C27" s="16">
        <f t="shared" si="8"/>
        <v>500</v>
      </c>
      <c r="D27" s="1">
        <v>445</v>
      </c>
      <c r="E27" s="31">
        <v>8.01</v>
      </c>
      <c r="F27" s="39">
        <v>731.87</v>
      </c>
      <c r="G27" s="28" t="e">
        <f>NA()</f>
        <v>#N/A</v>
      </c>
      <c r="H27" s="40">
        <v>3.35</v>
      </c>
      <c r="I27" s="40">
        <v>75.24</v>
      </c>
      <c r="J27" s="3">
        <v>394</v>
      </c>
      <c r="K27" s="41" t="s">
        <v>134</v>
      </c>
      <c r="L27" s="41">
        <v>441</v>
      </c>
      <c r="M27" s="41">
        <v>0.007</v>
      </c>
      <c r="N27" s="41">
        <v>0.668</v>
      </c>
      <c r="O27" s="41">
        <v>0.101</v>
      </c>
      <c r="P27" s="41">
        <v>0.0101</v>
      </c>
      <c r="Q27" s="41" t="s">
        <v>118</v>
      </c>
      <c r="R27" s="41" t="s">
        <v>119</v>
      </c>
      <c r="S27" s="41" t="s">
        <v>120</v>
      </c>
      <c r="T27" s="41">
        <v>0.00322</v>
      </c>
      <c r="U27" s="41">
        <v>170</v>
      </c>
      <c r="V27" s="41" t="s">
        <v>100</v>
      </c>
      <c r="W27" s="41">
        <v>0.00128</v>
      </c>
      <c r="X27" s="41">
        <v>0.0036</v>
      </c>
      <c r="Y27" s="41">
        <v>0.009</v>
      </c>
      <c r="Z27" s="41">
        <v>0.00026</v>
      </c>
      <c r="AA27" s="41">
        <v>0.003</v>
      </c>
      <c r="AB27" s="41">
        <v>3.99</v>
      </c>
      <c r="AC27" s="41">
        <v>0.0322</v>
      </c>
      <c r="AD27" s="41" t="s">
        <v>98</v>
      </c>
      <c r="AE27" s="41">
        <v>0.0038</v>
      </c>
      <c r="AF27" s="41">
        <v>0.0011</v>
      </c>
      <c r="AG27" s="41" t="s">
        <v>101</v>
      </c>
      <c r="AH27" s="41">
        <v>1.79</v>
      </c>
      <c r="AI27" s="41" t="s">
        <v>114</v>
      </c>
      <c r="AJ27" s="41">
        <v>4.46</v>
      </c>
      <c r="AK27" s="41" t="s">
        <v>119</v>
      </c>
      <c r="AL27" s="41">
        <v>0.44</v>
      </c>
      <c r="AM27" s="41">
        <v>0.168</v>
      </c>
      <c r="AN27" s="41">
        <v>131</v>
      </c>
      <c r="AO27" s="41">
        <v>9E-05</v>
      </c>
      <c r="AP27" s="41">
        <v>0.00456</v>
      </c>
      <c r="AQ27" s="41" t="s">
        <v>121</v>
      </c>
      <c r="AR27" s="41">
        <v>0.00058</v>
      </c>
      <c r="AS27" s="41" t="s">
        <v>103</v>
      </c>
      <c r="AT27" s="41">
        <v>0.169</v>
      </c>
      <c r="AU27" s="41" t="s">
        <v>100</v>
      </c>
      <c r="AW27" s="17">
        <f>J27*2/96+I27*2/100</f>
        <v>9.713133333333333</v>
      </c>
      <c r="AX27" s="17">
        <f>AL27/23+AH27/39.1+AB27*2/24.3+U27*2/40.08+AC27*2/54.9</f>
        <v>8.877512521691981</v>
      </c>
      <c r="AY27" s="17">
        <f>AX27-AW27</f>
        <v>-0.8356208116413519</v>
      </c>
      <c r="AZ27" s="42">
        <f>AY27/(AW27+AX27)</f>
        <v>-0.044948455161684005</v>
      </c>
    </row>
    <row r="28" spans="1:10" ht="12.75">
      <c r="A28" s="35">
        <f t="shared" si="6"/>
        <v>40176</v>
      </c>
      <c r="B28" s="1">
        <f t="shared" si="7"/>
        <v>22</v>
      </c>
      <c r="C28" s="16">
        <f t="shared" si="8"/>
        <v>500</v>
      </c>
      <c r="D28" s="1">
        <v>435</v>
      </c>
      <c r="E28" s="28">
        <v>7.99</v>
      </c>
      <c r="F28" s="39">
        <v>776.95</v>
      </c>
      <c r="G28" s="28"/>
      <c r="H28" s="40"/>
      <c r="I28" s="40"/>
      <c r="J28" s="3">
        <v>348</v>
      </c>
    </row>
    <row r="29" spans="1:52" ht="12.75">
      <c r="A29" s="35">
        <f t="shared" si="6"/>
        <v>40183</v>
      </c>
      <c r="B29" s="1">
        <f t="shared" si="7"/>
        <v>23</v>
      </c>
      <c r="C29" s="16">
        <f t="shared" si="8"/>
        <v>500</v>
      </c>
      <c r="D29" s="1">
        <v>430</v>
      </c>
      <c r="E29" s="28">
        <v>7.84</v>
      </c>
      <c r="F29" s="39">
        <v>685.19</v>
      </c>
      <c r="G29" s="28" t="e">
        <f>NA()</f>
        <v>#N/A</v>
      </c>
      <c r="H29" s="40">
        <v>5.62</v>
      </c>
      <c r="I29" s="40">
        <v>82.09</v>
      </c>
      <c r="J29" s="3">
        <v>299</v>
      </c>
      <c r="K29" s="41" t="s">
        <v>134</v>
      </c>
      <c r="L29" s="41">
        <v>348</v>
      </c>
      <c r="M29" s="41">
        <v>0.006</v>
      </c>
      <c r="N29" s="41">
        <v>0.755</v>
      </c>
      <c r="O29" s="41">
        <v>0.106</v>
      </c>
      <c r="P29" s="41">
        <v>0.0124</v>
      </c>
      <c r="Q29" s="41" t="s">
        <v>118</v>
      </c>
      <c r="R29" s="41" t="s">
        <v>119</v>
      </c>
      <c r="S29" s="41" t="s">
        <v>120</v>
      </c>
      <c r="T29" s="41">
        <v>0.0024</v>
      </c>
      <c r="U29" s="41">
        <v>133</v>
      </c>
      <c r="V29" s="41" t="s">
        <v>100</v>
      </c>
      <c r="W29" s="41">
        <v>0.00102</v>
      </c>
      <c r="X29" s="41">
        <v>0.0071</v>
      </c>
      <c r="Y29" s="41">
        <v>0.006</v>
      </c>
      <c r="Z29" s="41">
        <v>0.0002</v>
      </c>
      <c r="AA29" s="41">
        <v>0.003</v>
      </c>
      <c r="AB29" s="41">
        <v>3.91</v>
      </c>
      <c r="AC29" s="41">
        <v>0.0225</v>
      </c>
      <c r="AD29" s="41" t="s">
        <v>98</v>
      </c>
      <c r="AE29" s="41">
        <v>0.0045</v>
      </c>
      <c r="AF29" s="41">
        <v>0.0005</v>
      </c>
      <c r="AG29" s="41" t="s">
        <v>101</v>
      </c>
      <c r="AH29" s="41">
        <v>1.57</v>
      </c>
      <c r="AI29" s="41" t="s">
        <v>114</v>
      </c>
      <c r="AJ29" s="41">
        <v>4.9</v>
      </c>
      <c r="AK29" s="41" t="s">
        <v>119</v>
      </c>
      <c r="AL29" s="41">
        <v>0.27</v>
      </c>
      <c r="AM29" s="41">
        <v>0.134</v>
      </c>
      <c r="AN29" s="41">
        <v>104</v>
      </c>
      <c r="AO29" s="41">
        <v>6E-05</v>
      </c>
      <c r="AP29" s="41">
        <v>0.00587</v>
      </c>
      <c r="AQ29" s="41" t="s">
        <v>121</v>
      </c>
      <c r="AR29" s="41">
        <v>0.00052</v>
      </c>
      <c r="AS29" s="41" t="s">
        <v>103</v>
      </c>
      <c r="AT29" s="41">
        <v>0.124</v>
      </c>
      <c r="AU29" s="41" t="s">
        <v>100</v>
      </c>
      <c r="AW29" s="17">
        <f>J29*2/96+I29*2/100</f>
        <v>7.870966666666667</v>
      </c>
      <c r="AX29" s="17">
        <f>AL29/23+AH29/39.1+AB29*2/24.3+U29*2/40.08+AC29*2/54.9</f>
        <v>7.011249501746018</v>
      </c>
      <c r="AY29" s="17">
        <f>AX29-AW29</f>
        <v>-0.8597171649206485</v>
      </c>
      <c r="AZ29" s="42">
        <f>AY29/(AW29+AX29)</f>
        <v>-0.057768087440188326</v>
      </c>
    </row>
    <row r="30" spans="1:52" ht="12.75">
      <c r="A30" s="35">
        <f t="shared" si="6"/>
        <v>40190</v>
      </c>
      <c r="B30" s="1">
        <f t="shared" si="7"/>
        <v>24</v>
      </c>
      <c r="C30" s="16">
        <f t="shared" si="8"/>
        <v>500</v>
      </c>
      <c r="D30" s="1">
        <v>405</v>
      </c>
      <c r="E30" s="28">
        <v>7.97</v>
      </c>
      <c r="F30" s="39">
        <v>646.28</v>
      </c>
      <c r="G30" s="28"/>
      <c r="H30" s="40"/>
      <c r="I30" s="40"/>
      <c r="J30" s="3">
        <v>271</v>
      </c>
      <c r="AW30" s="17"/>
      <c r="AX30" s="17"/>
      <c r="AY30" s="17"/>
      <c r="AZ30" s="42"/>
    </row>
    <row r="31" spans="1:52" ht="12.75">
      <c r="A31" s="35">
        <f aca="true" t="shared" si="9" ref="A31:A37">A30+7</f>
        <v>40197</v>
      </c>
      <c r="B31" s="1">
        <f aca="true" t="shared" si="10" ref="B31:B37">B30+1</f>
        <v>25</v>
      </c>
      <c r="C31" s="16">
        <f aca="true" t="shared" si="11" ref="C31:C37">C30</f>
        <v>500</v>
      </c>
      <c r="D31" s="1">
        <v>425</v>
      </c>
      <c r="E31" s="31">
        <v>8.03</v>
      </c>
      <c r="F31" s="39">
        <v>597.73</v>
      </c>
      <c r="G31" s="40" t="e">
        <f>NA()</f>
        <v>#N/A</v>
      </c>
      <c r="H31" s="40">
        <v>5.81</v>
      </c>
      <c r="I31" s="40">
        <v>90.31</v>
      </c>
      <c r="J31" s="3">
        <v>250</v>
      </c>
      <c r="K31" s="41" t="s">
        <v>134</v>
      </c>
      <c r="L31" s="41">
        <v>290</v>
      </c>
      <c r="M31" s="41">
        <v>0.006</v>
      </c>
      <c r="N31" s="41">
        <v>0.742</v>
      </c>
      <c r="O31" s="41">
        <v>0.105</v>
      </c>
      <c r="P31" s="41">
        <v>0.0156</v>
      </c>
      <c r="Q31" s="41" t="s">
        <v>99</v>
      </c>
      <c r="R31" s="41" t="s">
        <v>118</v>
      </c>
      <c r="S31" s="41" t="s">
        <v>134</v>
      </c>
      <c r="T31" s="41">
        <v>0.00206</v>
      </c>
      <c r="U31" s="41">
        <v>110</v>
      </c>
      <c r="V31" s="41" t="s">
        <v>103</v>
      </c>
      <c r="W31" s="41">
        <v>0.00075</v>
      </c>
      <c r="X31" s="41">
        <v>0.0102</v>
      </c>
      <c r="Y31" s="41" t="s">
        <v>101</v>
      </c>
      <c r="Z31" s="41">
        <v>0.00029</v>
      </c>
      <c r="AA31" s="41" t="s">
        <v>102</v>
      </c>
      <c r="AB31" s="41">
        <v>4.03</v>
      </c>
      <c r="AC31" s="41">
        <v>0.0199</v>
      </c>
      <c r="AD31" s="41" t="s">
        <v>111</v>
      </c>
      <c r="AE31" s="41">
        <v>0.0045</v>
      </c>
      <c r="AF31" s="41">
        <v>0.0043</v>
      </c>
      <c r="AG31" s="41" t="s">
        <v>109</v>
      </c>
      <c r="AH31" s="41">
        <v>1.54</v>
      </c>
      <c r="AI31" s="41">
        <v>0.0005</v>
      </c>
      <c r="AJ31" s="41">
        <v>5.01</v>
      </c>
      <c r="AK31" s="41" t="s">
        <v>118</v>
      </c>
      <c r="AL31" s="41">
        <v>0.36</v>
      </c>
      <c r="AM31" s="41">
        <v>0.117</v>
      </c>
      <c r="AN31" s="41">
        <v>78</v>
      </c>
      <c r="AO31" s="41">
        <v>0.0001</v>
      </c>
      <c r="AP31" s="41">
        <v>0.005</v>
      </c>
      <c r="AQ31" s="41">
        <v>0.007</v>
      </c>
      <c r="AR31" s="41">
        <v>0.00054</v>
      </c>
      <c r="AS31" s="41" t="s">
        <v>137</v>
      </c>
      <c r="AT31" s="41">
        <v>0.117</v>
      </c>
      <c r="AU31" s="41" t="s">
        <v>103</v>
      </c>
      <c r="AW31" s="17">
        <f>J31*2/96+I31*2/100</f>
        <v>7.014533333333333</v>
      </c>
      <c r="AX31" s="17">
        <f>AL31/23+AH31/39.1+AB31*2/24.3+U31*2/40.08+AC31*2/54.9</f>
        <v>5.8764725165201925</v>
      </c>
      <c r="AY31" s="17">
        <f>AX31-AW31</f>
        <v>-1.13806081681314</v>
      </c>
      <c r="AZ31" s="42">
        <f>AY31/(AW31+AX31)</f>
        <v>-0.08828332172590485</v>
      </c>
    </row>
    <row r="32" spans="1:10" ht="12.75">
      <c r="A32" s="35">
        <f t="shared" si="9"/>
        <v>40204</v>
      </c>
      <c r="B32" s="1">
        <f t="shared" si="10"/>
        <v>26</v>
      </c>
      <c r="C32" s="16">
        <f t="shared" si="11"/>
        <v>500</v>
      </c>
      <c r="D32" s="1">
        <v>445</v>
      </c>
      <c r="E32" s="1">
        <v>7.96</v>
      </c>
      <c r="F32" s="3">
        <v>413.87</v>
      </c>
      <c r="J32" s="3">
        <v>146</v>
      </c>
    </row>
    <row r="33" spans="1:52" ht="12.75">
      <c r="A33" s="35">
        <f t="shared" si="9"/>
        <v>40211</v>
      </c>
      <c r="B33" s="1">
        <f t="shared" si="10"/>
        <v>27</v>
      </c>
      <c r="C33" s="16">
        <f t="shared" si="11"/>
        <v>500</v>
      </c>
      <c r="D33" s="1">
        <v>485</v>
      </c>
      <c r="E33" s="28">
        <v>7.88</v>
      </c>
      <c r="F33" s="39">
        <v>354.42</v>
      </c>
      <c r="G33" s="28" t="e">
        <f>NA()</f>
        <v>#N/A</v>
      </c>
      <c r="H33" s="40">
        <v>4.11</v>
      </c>
      <c r="I33" s="40">
        <v>89.99</v>
      </c>
      <c r="J33" s="3">
        <v>133</v>
      </c>
      <c r="K33" s="41" t="s">
        <v>134</v>
      </c>
      <c r="L33" s="41">
        <v>220</v>
      </c>
      <c r="M33" s="41">
        <v>0.006</v>
      </c>
      <c r="N33" s="41">
        <v>0.655</v>
      </c>
      <c r="O33" s="41">
        <v>0.109</v>
      </c>
      <c r="P33" s="41">
        <v>0.0174</v>
      </c>
      <c r="Q33" s="41" t="s">
        <v>118</v>
      </c>
      <c r="R33" s="41" t="s">
        <v>119</v>
      </c>
      <c r="S33" s="41" t="s">
        <v>120</v>
      </c>
      <c r="T33" s="41">
        <v>0.00158</v>
      </c>
      <c r="U33" s="41">
        <v>82.3</v>
      </c>
      <c r="V33" s="41" t="s">
        <v>100</v>
      </c>
      <c r="W33" s="41">
        <v>0.00048</v>
      </c>
      <c r="X33" s="41">
        <v>0.0031</v>
      </c>
      <c r="Y33" s="41">
        <v>0.011</v>
      </c>
      <c r="Z33" s="41">
        <v>0.00023</v>
      </c>
      <c r="AA33" s="41" t="s">
        <v>121</v>
      </c>
      <c r="AB33" s="41">
        <v>3.5</v>
      </c>
      <c r="AC33" s="41">
        <v>0.0164</v>
      </c>
      <c r="AD33" s="41" t="s">
        <v>98</v>
      </c>
      <c r="AE33" s="41">
        <v>0.004</v>
      </c>
      <c r="AF33" s="41">
        <v>0.0005</v>
      </c>
      <c r="AG33" s="41" t="s">
        <v>101</v>
      </c>
      <c r="AH33" s="41">
        <v>1.34</v>
      </c>
      <c r="AI33" s="41" t="s">
        <v>114</v>
      </c>
      <c r="AJ33" s="41">
        <v>4.67</v>
      </c>
      <c r="AK33" s="41">
        <v>8E-05</v>
      </c>
      <c r="AL33" s="41">
        <v>0.27</v>
      </c>
      <c r="AM33" s="41">
        <v>0.0904</v>
      </c>
      <c r="AN33" s="41">
        <v>48</v>
      </c>
      <c r="AO33" s="41">
        <v>8E-05</v>
      </c>
      <c r="AP33" s="41">
        <v>0.00538</v>
      </c>
      <c r="AQ33" s="41" t="s">
        <v>121</v>
      </c>
      <c r="AR33" s="41">
        <v>0.00041</v>
      </c>
      <c r="AS33" s="41" t="s">
        <v>103</v>
      </c>
      <c r="AT33" s="41">
        <v>0.0865</v>
      </c>
      <c r="AU33" s="41" t="s">
        <v>100</v>
      </c>
      <c r="AW33" s="17">
        <f>J33*2/96+I33*2/100</f>
        <v>4.570633333333333</v>
      </c>
      <c r="AX33" s="17">
        <f>AL33/23+AH33/39.1+AB33*2/24.3+U33*2/40.08+AC33*2/54.9</f>
        <v>4.441459950855061</v>
      </c>
      <c r="AY33" s="17">
        <f>AX33-AW33</f>
        <v>-0.12917338247827193</v>
      </c>
      <c r="AZ33" s="42">
        <f>AY33/(AW33+AX33)</f>
        <v>-0.014333338371552921</v>
      </c>
    </row>
    <row r="34" spans="1:47" ht="12.75">
      <c r="A34" s="35">
        <f t="shared" si="9"/>
        <v>40218</v>
      </c>
      <c r="B34" s="1">
        <f t="shared" si="10"/>
        <v>28</v>
      </c>
      <c r="C34" s="16">
        <f t="shared" si="11"/>
        <v>500</v>
      </c>
      <c r="D34" s="1">
        <v>415</v>
      </c>
      <c r="E34" s="28">
        <v>7.97</v>
      </c>
      <c r="F34" s="39">
        <v>428.13</v>
      </c>
      <c r="G34" s="28"/>
      <c r="H34" s="40"/>
      <c r="I34" s="40"/>
      <c r="J34" s="3">
        <v>122</v>
      </c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</row>
    <row r="35" spans="1:52" ht="12.75">
      <c r="A35" s="35">
        <f t="shared" si="9"/>
        <v>40225</v>
      </c>
      <c r="B35" s="1">
        <f t="shared" si="10"/>
        <v>29</v>
      </c>
      <c r="C35" s="16">
        <f t="shared" si="11"/>
        <v>500</v>
      </c>
      <c r="D35" s="1">
        <v>460</v>
      </c>
      <c r="E35" s="31">
        <v>8</v>
      </c>
      <c r="F35" s="39">
        <v>387.31</v>
      </c>
      <c r="G35" s="28" t="e">
        <f>NA()</f>
        <v>#N/A</v>
      </c>
      <c r="H35" s="40">
        <v>3.84</v>
      </c>
      <c r="I35" s="40">
        <v>102.36</v>
      </c>
      <c r="J35" s="3">
        <v>122</v>
      </c>
      <c r="K35" s="41" t="s">
        <v>134</v>
      </c>
      <c r="L35" s="41">
        <v>216</v>
      </c>
      <c r="M35" s="41">
        <v>0.007</v>
      </c>
      <c r="N35" s="41">
        <v>0.704</v>
      </c>
      <c r="O35" s="41">
        <v>0.109</v>
      </c>
      <c r="P35" s="41">
        <v>0.0232</v>
      </c>
      <c r="Q35" s="41" t="s">
        <v>118</v>
      </c>
      <c r="R35" s="41" t="s">
        <v>119</v>
      </c>
      <c r="S35" s="41" t="s">
        <v>120</v>
      </c>
      <c r="T35" s="41">
        <v>0.00181</v>
      </c>
      <c r="U35" s="41">
        <v>80</v>
      </c>
      <c r="V35" s="41" t="s">
        <v>100</v>
      </c>
      <c r="W35" s="41">
        <v>0.00045</v>
      </c>
      <c r="X35" s="41">
        <v>0.0037</v>
      </c>
      <c r="Y35" s="41">
        <v>0.005</v>
      </c>
      <c r="Z35" s="41">
        <v>0.00043</v>
      </c>
      <c r="AA35" s="41" t="s">
        <v>121</v>
      </c>
      <c r="AB35" s="41">
        <v>4.05</v>
      </c>
      <c r="AC35" s="41">
        <v>0.031</v>
      </c>
      <c r="AD35" s="41" t="s">
        <v>98</v>
      </c>
      <c r="AE35" s="41">
        <v>0.0049</v>
      </c>
      <c r="AF35" s="41">
        <v>0.0003</v>
      </c>
      <c r="AG35" s="41" t="s">
        <v>101</v>
      </c>
      <c r="AH35" s="41">
        <v>1.36</v>
      </c>
      <c r="AI35" s="41" t="s">
        <v>114</v>
      </c>
      <c r="AJ35" s="41">
        <v>4.69</v>
      </c>
      <c r="AK35" s="41">
        <v>4E-05</v>
      </c>
      <c r="AL35" s="41">
        <v>0.28</v>
      </c>
      <c r="AM35" s="41">
        <v>0.0982</v>
      </c>
      <c r="AN35" s="41">
        <v>38</v>
      </c>
      <c r="AO35" s="41">
        <v>7E-05</v>
      </c>
      <c r="AP35" s="41">
        <v>0.00818</v>
      </c>
      <c r="AQ35" s="41" t="s">
        <v>121</v>
      </c>
      <c r="AR35" s="41">
        <v>0.00045</v>
      </c>
      <c r="AS35" s="41" t="s">
        <v>103</v>
      </c>
      <c r="AT35" s="41">
        <v>0.0949</v>
      </c>
      <c r="AU35" s="41" t="s">
        <v>100</v>
      </c>
      <c r="AW35" s="17">
        <f>J35*2/96+I35*2/100</f>
        <v>4.588866666666666</v>
      </c>
      <c r="AX35" s="17">
        <f>AL35/23+AH35/39.1+AB35*2/24.3+U35*2/40.08+AC35*2/54.9</f>
        <v>4.3734351491836945</v>
      </c>
      <c r="AY35" s="17">
        <f>AX35-AW35</f>
        <v>-0.21543151748297173</v>
      </c>
      <c r="AZ35" s="42">
        <f>AY35/(AW35+AX35)</f>
        <v>-0.0240375209303896</v>
      </c>
    </row>
    <row r="36" spans="1:52" ht="12.75">
      <c r="A36" s="35">
        <f t="shared" si="9"/>
        <v>40232</v>
      </c>
      <c r="B36" s="1">
        <f t="shared" si="10"/>
        <v>30</v>
      </c>
      <c r="C36" s="16">
        <f t="shared" si="11"/>
        <v>500</v>
      </c>
      <c r="D36" s="1">
        <v>490</v>
      </c>
      <c r="E36" s="28">
        <v>8.04</v>
      </c>
      <c r="F36" s="39">
        <v>352.2</v>
      </c>
      <c r="G36" s="28"/>
      <c r="H36" s="40"/>
      <c r="I36" s="40"/>
      <c r="J36" s="3">
        <v>88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W36" s="17"/>
      <c r="AX36" s="17"/>
      <c r="AY36" s="17"/>
      <c r="AZ36" s="42"/>
    </row>
    <row r="37" spans="1:52" ht="12.75">
      <c r="A37" s="35">
        <f t="shared" si="9"/>
        <v>40239</v>
      </c>
      <c r="B37" s="1">
        <f t="shared" si="10"/>
        <v>31</v>
      </c>
      <c r="C37" s="16">
        <f t="shared" si="11"/>
        <v>500</v>
      </c>
      <c r="D37" s="1">
        <v>440</v>
      </c>
      <c r="E37" s="31">
        <v>8.02</v>
      </c>
      <c r="F37" s="39">
        <v>338.32</v>
      </c>
      <c r="G37" s="40" t="e">
        <f>NA()</f>
        <v>#N/A</v>
      </c>
      <c r="H37" s="40">
        <v>3.31</v>
      </c>
      <c r="I37" s="40">
        <v>101.6</v>
      </c>
      <c r="J37" s="3">
        <v>89</v>
      </c>
      <c r="K37" s="41" t="s">
        <v>134</v>
      </c>
      <c r="L37" s="41">
        <v>177</v>
      </c>
      <c r="M37" s="41">
        <v>0.007</v>
      </c>
      <c r="N37" s="41">
        <v>0.651</v>
      </c>
      <c r="O37" s="41">
        <v>0.11</v>
      </c>
      <c r="P37" s="41">
        <v>0.0422</v>
      </c>
      <c r="Q37" s="41" t="s">
        <v>118</v>
      </c>
      <c r="R37" s="41" t="s">
        <v>119</v>
      </c>
      <c r="S37" s="41" t="s">
        <v>120</v>
      </c>
      <c r="T37" s="41">
        <v>0.00148</v>
      </c>
      <c r="U37" s="41">
        <v>65</v>
      </c>
      <c r="V37" s="41" t="s">
        <v>100</v>
      </c>
      <c r="W37" s="41">
        <v>0.00063</v>
      </c>
      <c r="X37" s="41">
        <v>0.0031</v>
      </c>
      <c r="Y37" s="41" t="s">
        <v>102</v>
      </c>
      <c r="Z37" s="41">
        <v>0.00034</v>
      </c>
      <c r="AA37" s="41">
        <v>0.003</v>
      </c>
      <c r="AB37" s="41">
        <v>3.71</v>
      </c>
      <c r="AC37" s="41">
        <v>0.0313</v>
      </c>
      <c r="AD37" s="41" t="s">
        <v>98</v>
      </c>
      <c r="AE37" s="41">
        <v>0.0048</v>
      </c>
      <c r="AF37" s="41">
        <v>0.0008</v>
      </c>
      <c r="AG37" s="41" t="s">
        <v>101</v>
      </c>
      <c r="AH37" s="41">
        <v>1.23</v>
      </c>
      <c r="AI37" s="41">
        <v>0.0003</v>
      </c>
      <c r="AJ37" s="41">
        <v>4.61</v>
      </c>
      <c r="AK37" s="41">
        <v>4E-05</v>
      </c>
      <c r="AL37" s="41">
        <v>0.26</v>
      </c>
      <c r="AM37" s="41">
        <v>0.0868</v>
      </c>
      <c r="AN37" s="41">
        <v>33</v>
      </c>
      <c r="AO37" s="41">
        <v>8E-05</v>
      </c>
      <c r="AP37" s="41">
        <v>0.00626</v>
      </c>
      <c r="AQ37" s="41" t="s">
        <v>121</v>
      </c>
      <c r="AR37" s="41">
        <v>0.00043</v>
      </c>
      <c r="AS37" s="41" t="s">
        <v>103</v>
      </c>
      <c r="AT37" s="41">
        <v>0.0808</v>
      </c>
      <c r="AU37" s="41" t="s">
        <v>100</v>
      </c>
      <c r="AW37" s="17">
        <f>J37*2/96+I37*2/100</f>
        <v>3.886166666666667</v>
      </c>
      <c r="AX37" s="17">
        <f>AL37/23+AH37/39.1+AB37*2/24.3+U37*2/40.08+AC37*2/54.9</f>
        <v>3.592765171637283</v>
      </c>
      <c r="AY37" s="17">
        <f>AX37-AW37</f>
        <v>-0.29340149502938395</v>
      </c>
      <c r="AZ37" s="42">
        <f>AY37/(AW37+AX37)</f>
        <v>-0.039230400994792414</v>
      </c>
    </row>
    <row r="38" spans="1:47" ht="12.75">
      <c r="A38" s="35">
        <f aca="true" t="shared" si="12" ref="A38:A43">A37+7</f>
        <v>40246</v>
      </c>
      <c r="B38" s="1">
        <f aca="true" t="shared" si="13" ref="B38:B43">B37+1</f>
        <v>32</v>
      </c>
      <c r="C38" s="16">
        <f aca="true" t="shared" si="14" ref="C38:C43">C37</f>
        <v>500</v>
      </c>
      <c r="D38" s="1">
        <v>415</v>
      </c>
      <c r="E38" s="31">
        <v>7.97</v>
      </c>
      <c r="F38" s="39">
        <v>309.27</v>
      </c>
      <c r="G38" s="40"/>
      <c r="H38" s="40"/>
      <c r="I38" s="40"/>
      <c r="J38" s="3">
        <v>66</v>
      </c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</row>
    <row r="39" spans="1:52" ht="12.75">
      <c r="A39" s="35">
        <f t="shared" si="12"/>
        <v>40253</v>
      </c>
      <c r="B39" s="1">
        <f t="shared" si="13"/>
        <v>33</v>
      </c>
      <c r="C39" s="16">
        <f t="shared" si="14"/>
        <v>500</v>
      </c>
      <c r="D39" s="1">
        <v>490</v>
      </c>
      <c r="E39" s="31">
        <v>8.12</v>
      </c>
      <c r="F39" s="39">
        <v>351.86</v>
      </c>
      <c r="G39" s="39" t="e">
        <f>NA()</f>
        <v>#N/A</v>
      </c>
      <c r="H39" s="40">
        <v>2.43</v>
      </c>
      <c r="I39" s="40">
        <v>109.72</v>
      </c>
      <c r="J39" s="3">
        <v>82</v>
      </c>
      <c r="K39" s="41" t="s">
        <v>134</v>
      </c>
      <c r="L39" s="41">
        <v>159</v>
      </c>
      <c r="M39" s="41">
        <v>0.007</v>
      </c>
      <c r="N39" s="41">
        <v>0.624</v>
      </c>
      <c r="O39" s="41">
        <v>0.117</v>
      </c>
      <c r="P39" s="41">
        <v>0.028</v>
      </c>
      <c r="Q39" s="41" t="s">
        <v>118</v>
      </c>
      <c r="R39" s="41" t="s">
        <v>119</v>
      </c>
      <c r="S39" s="41" t="s">
        <v>120</v>
      </c>
      <c r="T39" s="41">
        <v>0.00154</v>
      </c>
      <c r="U39" s="41">
        <v>57.8</v>
      </c>
      <c r="V39" s="41" t="s">
        <v>100</v>
      </c>
      <c r="W39" s="41">
        <v>0.00038</v>
      </c>
      <c r="X39" s="41">
        <v>0.006</v>
      </c>
      <c r="Y39" s="41" t="s">
        <v>102</v>
      </c>
      <c r="Z39" s="41">
        <v>0.00035</v>
      </c>
      <c r="AA39" s="41" t="s">
        <v>121</v>
      </c>
      <c r="AB39" s="41">
        <v>3.6</v>
      </c>
      <c r="AC39" s="41">
        <v>0.0299</v>
      </c>
      <c r="AD39" s="41" t="s">
        <v>98</v>
      </c>
      <c r="AE39" s="41">
        <v>0.0044</v>
      </c>
      <c r="AF39" s="41">
        <v>0.0004</v>
      </c>
      <c r="AG39" s="41" t="s">
        <v>101</v>
      </c>
      <c r="AH39" s="41">
        <v>1.1</v>
      </c>
      <c r="AI39" s="41" t="s">
        <v>114</v>
      </c>
      <c r="AJ39" s="41">
        <v>4.64</v>
      </c>
      <c r="AK39" s="41" t="s">
        <v>119</v>
      </c>
      <c r="AL39" s="41" t="s">
        <v>120</v>
      </c>
      <c r="AM39" s="41">
        <v>0.0803</v>
      </c>
      <c r="AN39" s="41" t="s">
        <v>143</v>
      </c>
      <c r="AO39" s="41">
        <v>8E-05</v>
      </c>
      <c r="AP39" s="41">
        <v>0.00804</v>
      </c>
      <c r="AQ39" s="41" t="s">
        <v>121</v>
      </c>
      <c r="AR39" s="41">
        <v>0.00032</v>
      </c>
      <c r="AS39" s="41" t="s">
        <v>103</v>
      </c>
      <c r="AT39" s="41">
        <v>0.0801</v>
      </c>
      <c r="AU39" s="41" t="s">
        <v>100</v>
      </c>
      <c r="AW39" s="17">
        <f>J39*2/96+I39*2/100</f>
        <v>3.902733333333333</v>
      </c>
      <c r="AX39" s="17">
        <f>AH39/39.1+AB39*2/24.3+U39*2/40.08+AC39*2/54.9</f>
        <v>3.209750078737424</v>
      </c>
      <c r="AY39" s="17">
        <f>AX39-AW39</f>
        <v>-0.6929832545959091</v>
      </c>
      <c r="AZ39" s="42">
        <f>AY39/(AW39+AX39)</f>
        <v>-0.09743196777370777</v>
      </c>
    </row>
    <row r="40" spans="1:47" ht="12.75">
      <c r="A40" s="35">
        <f t="shared" si="12"/>
        <v>40260</v>
      </c>
      <c r="B40" s="1">
        <f t="shared" si="13"/>
        <v>34</v>
      </c>
      <c r="C40" s="16">
        <f t="shared" si="14"/>
        <v>500</v>
      </c>
      <c r="D40" s="1">
        <v>440</v>
      </c>
      <c r="E40" s="31">
        <v>8.01</v>
      </c>
      <c r="F40" s="39">
        <v>315.36</v>
      </c>
      <c r="G40" s="40"/>
      <c r="H40" s="40"/>
      <c r="I40" s="40"/>
      <c r="J40" s="3">
        <v>92</v>
      </c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</row>
    <row r="41" spans="1:52" ht="12.75">
      <c r="A41" s="35">
        <f t="shared" si="12"/>
        <v>40267</v>
      </c>
      <c r="B41" s="1">
        <f t="shared" si="13"/>
        <v>35</v>
      </c>
      <c r="C41" s="16">
        <f t="shared" si="14"/>
        <v>500</v>
      </c>
      <c r="D41" s="1">
        <v>420</v>
      </c>
      <c r="E41" s="31">
        <v>7.98</v>
      </c>
      <c r="F41" s="39">
        <v>299.4</v>
      </c>
      <c r="G41" s="40" t="e">
        <f>NA()</f>
        <v>#N/A</v>
      </c>
      <c r="H41" s="40">
        <v>2.61</v>
      </c>
      <c r="I41" s="40">
        <v>84.5</v>
      </c>
      <c r="J41" s="3">
        <v>96</v>
      </c>
      <c r="K41" s="41" t="s">
        <v>134</v>
      </c>
      <c r="L41" s="41">
        <v>154</v>
      </c>
      <c r="M41" s="41">
        <v>0.006</v>
      </c>
      <c r="N41" s="41">
        <v>0.668</v>
      </c>
      <c r="O41" s="41">
        <v>0.121</v>
      </c>
      <c r="P41" s="41">
        <v>0.0255</v>
      </c>
      <c r="Q41" s="41" t="s">
        <v>118</v>
      </c>
      <c r="R41" s="41" t="s">
        <v>119</v>
      </c>
      <c r="S41" s="41" t="s">
        <v>120</v>
      </c>
      <c r="T41" s="41">
        <v>0.00116</v>
      </c>
      <c r="U41" s="41">
        <v>56</v>
      </c>
      <c r="V41" s="41" t="s">
        <v>100</v>
      </c>
      <c r="W41" s="41">
        <v>0.00054</v>
      </c>
      <c r="X41" s="41">
        <v>0.004</v>
      </c>
      <c r="Y41" s="41" t="s">
        <v>102</v>
      </c>
      <c r="Z41" s="41">
        <v>0.00031</v>
      </c>
      <c r="AA41" s="41" t="s">
        <v>121</v>
      </c>
      <c r="AB41" s="41">
        <v>3.51</v>
      </c>
      <c r="AC41" s="41">
        <v>0.0116</v>
      </c>
      <c r="AD41" s="41" t="s">
        <v>98</v>
      </c>
      <c r="AE41" s="41">
        <v>0.0047</v>
      </c>
      <c r="AF41" s="41">
        <v>0.0004</v>
      </c>
      <c r="AG41" s="41" t="s">
        <v>101</v>
      </c>
      <c r="AH41" s="41">
        <v>1.03</v>
      </c>
      <c r="AI41" s="41" t="s">
        <v>114</v>
      </c>
      <c r="AJ41" s="41">
        <v>3.34</v>
      </c>
      <c r="AK41" s="41" t="s">
        <v>119</v>
      </c>
      <c r="AL41" s="41">
        <v>0.24</v>
      </c>
      <c r="AM41" s="41">
        <v>0.0743</v>
      </c>
      <c r="AN41" s="41">
        <v>29</v>
      </c>
      <c r="AO41" s="41">
        <v>6E-05</v>
      </c>
      <c r="AP41" s="41">
        <v>0.0038</v>
      </c>
      <c r="AQ41" s="41" t="s">
        <v>121</v>
      </c>
      <c r="AR41" s="41">
        <v>0.00038</v>
      </c>
      <c r="AS41" s="41" t="s">
        <v>103</v>
      </c>
      <c r="AT41" s="41">
        <v>0.0582</v>
      </c>
      <c r="AU41" s="41" t="s">
        <v>100</v>
      </c>
      <c r="AW41" s="17">
        <f>J41*2/96+I41*2/100</f>
        <v>3.69</v>
      </c>
      <c r="AX41" s="17">
        <f>AL41/23+AH41/39.1+AB41*2/24.3+U41*2/40.08+AC41*2/54.9</f>
        <v>3.1205001466606848</v>
      </c>
      <c r="AY41" s="17">
        <f>AX41-AW41</f>
        <v>-0.5694998533393152</v>
      </c>
      <c r="AZ41" s="42">
        <f>AY41/(AW41+AX41)</f>
        <v>-0.08362085618903504</v>
      </c>
    </row>
    <row r="42" spans="1:10" ht="12.75">
      <c r="A42" s="35">
        <f t="shared" si="12"/>
        <v>40274</v>
      </c>
      <c r="B42" s="1">
        <f t="shared" si="13"/>
        <v>36</v>
      </c>
      <c r="C42" s="16">
        <f t="shared" si="14"/>
        <v>500</v>
      </c>
      <c r="D42" s="1">
        <v>395</v>
      </c>
      <c r="E42" s="31">
        <v>7.88</v>
      </c>
      <c r="F42" s="39">
        <v>285.34</v>
      </c>
      <c r="G42" s="40"/>
      <c r="H42" s="40"/>
      <c r="I42" s="40"/>
      <c r="J42" s="3">
        <v>90</v>
      </c>
    </row>
    <row r="43" spans="1:52" ht="12.75">
      <c r="A43" s="35">
        <f t="shared" si="12"/>
        <v>40281</v>
      </c>
      <c r="B43" s="1">
        <f t="shared" si="13"/>
        <v>37</v>
      </c>
      <c r="C43" s="16">
        <f t="shared" si="14"/>
        <v>500</v>
      </c>
      <c r="D43" s="1">
        <v>415</v>
      </c>
      <c r="E43" s="28">
        <v>7.85</v>
      </c>
      <c r="F43" s="39">
        <v>286.93</v>
      </c>
      <c r="G43" s="28" t="e">
        <f>NA()</f>
        <v>#N/A</v>
      </c>
      <c r="H43" s="40">
        <v>3.96</v>
      </c>
      <c r="I43" s="40">
        <v>72.27</v>
      </c>
      <c r="J43" s="3">
        <v>78</v>
      </c>
      <c r="K43" s="41" t="s">
        <v>134</v>
      </c>
      <c r="L43" s="41">
        <v>143</v>
      </c>
      <c r="M43" s="41">
        <v>0.01</v>
      </c>
      <c r="N43" s="41">
        <v>0.712</v>
      </c>
      <c r="O43" s="41">
        <v>0.138</v>
      </c>
      <c r="P43" s="41">
        <v>0.025</v>
      </c>
      <c r="Q43" s="41" t="s">
        <v>118</v>
      </c>
      <c r="R43" s="41" t="s">
        <v>119</v>
      </c>
      <c r="S43" s="41" t="s">
        <v>120</v>
      </c>
      <c r="T43" s="41">
        <v>0.00111</v>
      </c>
      <c r="U43" s="41">
        <v>51.5</v>
      </c>
      <c r="V43" s="41" t="s">
        <v>100</v>
      </c>
      <c r="W43" s="41">
        <v>0.00059</v>
      </c>
      <c r="X43" s="41">
        <v>0.0024</v>
      </c>
      <c r="Y43" s="41">
        <v>0.006</v>
      </c>
      <c r="Z43" s="41">
        <v>0.00029</v>
      </c>
      <c r="AA43" s="41" t="s">
        <v>121</v>
      </c>
      <c r="AB43" s="41">
        <v>3.6</v>
      </c>
      <c r="AC43" s="41">
        <v>0.0101</v>
      </c>
      <c r="AD43" s="41" t="s">
        <v>98</v>
      </c>
      <c r="AE43" s="41">
        <v>0.0047</v>
      </c>
      <c r="AF43" s="41">
        <v>0.0003</v>
      </c>
      <c r="AG43" s="41" t="s">
        <v>101</v>
      </c>
      <c r="AH43" s="41">
        <v>1</v>
      </c>
      <c r="AI43" s="41" t="s">
        <v>114</v>
      </c>
      <c r="AJ43" s="41">
        <v>4.54</v>
      </c>
      <c r="AK43" s="41">
        <v>3E-05</v>
      </c>
      <c r="AL43" s="41" t="s">
        <v>120</v>
      </c>
      <c r="AM43" s="41">
        <v>0.0687</v>
      </c>
      <c r="AN43" s="41" t="s">
        <v>143</v>
      </c>
      <c r="AO43" s="41">
        <v>6E-05</v>
      </c>
      <c r="AP43" s="41">
        <v>0.00347</v>
      </c>
      <c r="AQ43" s="41" t="s">
        <v>121</v>
      </c>
      <c r="AR43" s="41">
        <v>0.00029</v>
      </c>
      <c r="AS43" s="41" t="s">
        <v>103</v>
      </c>
      <c r="AT43" s="41">
        <v>0.0481</v>
      </c>
      <c r="AU43" s="41" t="s">
        <v>100</v>
      </c>
      <c r="AW43" s="17">
        <f>J43*2/96+I43*2/100</f>
        <v>3.0704000000000002</v>
      </c>
      <c r="AX43" s="17">
        <f>AH43/39.1+AB43*2/24.3+U43*2/40.08+AC43*2/54.9</f>
        <v>2.892099965019951</v>
      </c>
      <c r="AY43" s="17">
        <f>AX43-AW43</f>
        <v>-0.1783000349800492</v>
      </c>
      <c r="AZ43" s="42">
        <f>AY43/(AW43+AX43)</f>
        <v>-0.02990356998340923</v>
      </c>
    </row>
    <row r="44" spans="1:52" ht="12.75">
      <c r="A44" s="35">
        <f aca="true" t="shared" si="15" ref="A44:A49">A43+7</f>
        <v>40288</v>
      </c>
      <c r="B44" s="1">
        <f aca="true" t="shared" si="16" ref="B44:B49">B43+1</f>
        <v>38</v>
      </c>
      <c r="C44" s="16">
        <f aca="true" t="shared" si="17" ref="C44:C49">C43</f>
        <v>500</v>
      </c>
      <c r="D44" s="1">
        <v>445</v>
      </c>
      <c r="E44" s="31">
        <v>8.09</v>
      </c>
      <c r="F44" s="39">
        <v>329.75</v>
      </c>
      <c r="G44" s="28" t="e">
        <f>NA()</f>
        <v>#N/A</v>
      </c>
      <c r="H44" s="40">
        <v>3.08</v>
      </c>
      <c r="I44" s="40">
        <v>102.86</v>
      </c>
      <c r="J44" s="3">
        <v>71</v>
      </c>
      <c r="K44" s="41" t="s">
        <v>134</v>
      </c>
      <c r="L44" s="41">
        <v>157</v>
      </c>
      <c r="M44" s="41">
        <v>0.007</v>
      </c>
      <c r="N44" s="41">
        <v>0.691</v>
      </c>
      <c r="O44" s="41">
        <v>0.122</v>
      </c>
      <c r="P44" s="41">
        <v>0.0359</v>
      </c>
      <c r="Q44" s="41" t="s">
        <v>118</v>
      </c>
      <c r="R44" s="41" t="s">
        <v>119</v>
      </c>
      <c r="S44" s="41" t="s">
        <v>120</v>
      </c>
      <c r="T44" s="41">
        <v>0.00174</v>
      </c>
      <c r="U44" s="41">
        <v>56.1</v>
      </c>
      <c r="V44" s="41" t="s">
        <v>100</v>
      </c>
      <c r="W44" s="41">
        <v>0.00043</v>
      </c>
      <c r="X44" s="41">
        <v>0.0036</v>
      </c>
      <c r="Y44" s="41" t="s">
        <v>102</v>
      </c>
      <c r="Z44" s="41">
        <v>0.0004</v>
      </c>
      <c r="AA44" s="41" t="s">
        <v>121</v>
      </c>
      <c r="AB44" s="41">
        <v>4.2</v>
      </c>
      <c r="AC44" s="41">
        <v>0.0235</v>
      </c>
      <c r="AD44" s="41" t="s">
        <v>98</v>
      </c>
      <c r="AE44" s="41">
        <v>0.0043</v>
      </c>
      <c r="AF44" s="41">
        <v>0.0003</v>
      </c>
      <c r="AG44" s="41" t="s">
        <v>101</v>
      </c>
      <c r="AH44" s="41">
        <v>1.1</v>
      </c>
      <c r="AI44" s="41" t="s">
        <v>114</v>
      </c>
      <c r="AJ44" s="41">
        <v>4.45</v>
      </c>
      <c r="AK44" s="41">
        <v>4E-05</v>
      </c>
      <c r="AL44" s="41" t="s">
        <v>120</v>
      </c>
      <c r="AM44" s="41">
        <v>0.0848</v>
      </c>
      <c r="AN44" s="41" t="s">
        <v>143</v>
      </c>
      <c r="AO44" s="41">
        <v>7E-05</v>
      </c>
      <c r="AP44" s="41">
        <v>0.00469</v>
      </c>
      <c r="AQ44" s="41" t="s">
        <v>121</v>
      </c>
      <c r="AR44" s="41">
        <v>0.00034</v>
      </c>
      <c r="AS44" s="41" t="s">
        <v>103</v>
      </c>
      <c r="AT44" s="41">
        <v>0.0782</v>
      </c>
      <c r="AU44" s="41" t="s">
        <v>100</v>
      </c>
      <c r="AW44" s="17">
        <f>J44*2/96+I44*2/100</f>
        <v>3.536366666666667</v>
      </c>
      <c r="AX44" s="17">
        <f>AH44/39.1+AB44*2/24.3+U44*2/40.08+AC44*2/54.9</f>
        <v>3.1740693042814785</v>
      </c>
      <c r="AY44" s="17">
        <f>AX44-AW44</f>
        <v>-0.3622973623851884</v>
      </c>
      <c r="AZ44" s="42">
        <f>AY44/(AW44+AX44)</f>
        <v>-0.053990137742719255</v>
      </c>
    </row>
    <row r="45" spans="1:52" ht="12.75">
      <c r="A45" s="35">
        <f t="shared" si="15"/>
        <v>40295</v>
      </c>
      <c r="B45" s="1">
        <f t="shared" si="16"/>
        <v>39</v>
      </c>
      <c r="C45" s="16">
        <f t="shared" si="17"/>
        <v>500</v>
      </c>
      <c r="D45" s="1">
        <v>500</v>
      </c>
      <c r="E45" s="31">
        <v>8.01</v>
      </c>
      <c r="F45" s="39">
        <v>284.34</v>
      </c>
      <c r="G45" s="39" t="e">
        <f>NA()</f>
        <v>#N/A</v>
      </c>
      <c r="H45" s="40">
        <v>2.54</v>
      </c>
      <c r="I45" s="40">
        <v>101.1</v>
      </c>
      <c r="J45" s="3">
        <v>55</v>
      </c>
      <c r="K45" s="41" t="s">
        <v>134</v>
      </c>
      <c r="L45" s="41">
        <v>144</v>
      </c>
      <c r="M45" s="41">
        <v>0.006</v>
      </c>
      <c r="N45" s="41">
        <v>0.579</v>
      </c>
      <c r="O45" s="41">
        <v>0.128</v>
      </c>
      <c r="P45" s="41">
        <v>0.0323</v>
      </c>
      <c r="Q45" s="41" t="s">
        <v>118</v>
      </c>
      <c r="R45" s="41" t="s">
        <v>119</v>
      </c>
      <c r="S45" s="41" t="s">
        <v>120</v>
      </c>
      <c r="T45" s="41">
        <v>0.00192</v>
      </c>
      <c r="U45" s="41">
        <v>51.2</v>
      </c>
      <c r="V45" s="41" t="s">
        <v>100</v>
      </c>
      <c r="W45" s="41">
        <v>0.0003</v>
      </c>
      <c r="X45" s="41">
        <v>0.0036</v>
      </c>
      <c r="Y45" s="41" t="s">
        <v>102</v>
      </c>
      <c r="Z45" s="41">
        <v>0.00042</v>
      </c>
      <c r="AA45" s="41" t="s">
        <v>121</v>
      </c>
      <c r="AB45" s="41">
        <v>3.9</v>
      </c>
      <c r="AC45" s="41">
        <v>0.104</v>
      </c>
      <c r="AD45" s="41" t="s">
        <v>98</v>
      </c>
      <c r="AE45" s="41">
        <v>0.0046</v>
      </c>
      <c r="AF45" s="41">
        <v>0.0004</v>
      </c>
      <c r="AG45" s="41" t="s">
        <v>101</v>
      </c>
      <c r="AH45" s="41">
        <v>1</v>
      </c>
      <c r="AI45" s="41" t="s">
        <v>114</v>
      </c>
      <c r="AJ45" s="41">
        <v>4.92</v>
      </c>
      <c r="AK45" s="41" t="s">
        <v>119</v>
      </c>
      <c r="AL45" s="41" t="s">
        <v>120</v>
      </c>
      <c r="AM45" s="41">
        <v>0.0699</v>
      </c>
      <c r="AN45" s="41" t="s">
        <v>143</v>
      </c>
      <c r="AO45" s="41">
        <v>6E-05</v>
      </c>
      <c r="AP45" s="41">
        <v>0.00456</v>
      </c>
      <c r="AQ45" s="41" t="s">
        <v>121</v>
      </c>
      <c r="AR45" s="41">
        <v>0.00029</v>
      </c>
      <c r="AS45" s="41" t="s">
        <v>103</v>
      </c>
      <c r="AT45" s="41">
        <v>0.102</v>
      </c>
      <c r="AU45" s="41" t="s">
        <v>100</v>
      </c>
      <c r="AW45" s="17">
        <f>J45*2/96+I45*2/100</f>
        <v>3.1678333333333333</v>
      </c>
      <c r="AX45" s="17">
        <f>AH45/39.1+AB45*2/24.3+U45*2/40.08+AC45*2/54.9</f>
        <v>2.9052420281917253</v>
      </c>
      <c r="AY45" s="17">
        <f>AX45-AW45</f>
        <v>-0.262591305141608</v>
      </c>
      <c r="AZ45" s="42">
        <f>AY45/(AW45+AX45)</f>
        <v>-0.043238604744675294</v>
      </c>
    </row>
    <row r="46" spans="1:10" ht="12.75">
      <c r="A46" s="35">
        <f t="shared" si="15"/>
        <v>40302</v>
      </c>
      <c r="B46" s="1">
        <f t="shared" si="16"/>
        <v>40</v>
      </c>
      <c r="C46" s="16">
        <f t="shared" si="17"/>
        <v>500</v>
      </c>
      <c r="D46" s="1">
        <v>485</v>
      </c>
      <c r="E46" s="31">
        <v>7.99</v>
      </c>
      <c r="F46" s="39">
        <v>301.01</v>
      </c>
      <c r="G46" s="40"/>
      <c r="H46" s="40"/>
      <c r="I46" s="40"/>
      <c r="J46" s="3">
        <v>69</v>
      </c>
    </row>
    <row r="47" spans="1:52" ht="12.75">
      <c r="A47" s="35">
        <f t="shared" si="15"/>
        <v>40309</v>
      </c>
      <c r="B47" s="1">
        <f t="shared" si="16"/>
        <v>41</v>
      </c>
      <c r="C47" s="16">
        <f t="shared" si="17"/>
        <v>500</v>
      </c>
      <c r="D47" s="1">
        <v>450</v>
      </c>
      <c r="E47" s="28">
        <v>7.99</v>
      </c>
      <c r="F47" s="39">
        <v>325.47</v>
      </c>
      <c r="G47" s="40" t="e">
        <f>NA()</f>
        <v>#N/A</v>
      </c>
      <c r="H47" s="40">
        <v>4.05</v>
      </c>
      <c r="I47" s="40">
        <v>120.18</v>
      </c>
      <c r="J47" s="3">
        <v>63</v>
      </c>
      <c r="K47" s="41" t="s">
        <v>134</v>
      </c>
      <c r="L47" s="41">
        <v>160</v>
      </c>
      <c r="M47" s="41">
        <v>0.007</v>
      </c>
      <c r="N47" s="41">
        <v>0.63</v>
      </c>
      <c r="O47" s="41">
        <v>0.107</v>
      </c>
      <c r="P47" s="41">
        <v>0.0407</v>
      </c>
      <c r="Q47" s="41" t="s">
        <v>118</v>
      </c>
      <c r="R47" s="41" t="s">
        <v>119</v>
      </c>
      <c r="S47" s="41" t="s">
        <v>120</v>
      </c>
      <c r="T47" s="41">
        <v>0.00246</v>
      </c>
      <c r="U47" s="41">
        <v>57</v>
      </c>
      <c r="V47" s="41" t="s">
        <v>100</v>
      </c>
      <c r="W47" s="41">
        <v>0.00034</v>
      </c>
      <c r="X47" s="41">
        <v>0.0041</v>
      </c>
      <c r="Y47" s="41" t="s">
        <v>102</v>
      </c>
      <c r="Z47" s="41">
        <v>0.00058</v>
      </c>
      <c r="AA47" s="41" t="s">
        <v>121</v>
      </c>
      <c r="AB47" s="41">
        <v>4.2</v>
      </c>
      <c r="AC47" s="41">
        <v>0.0953</v>
      </c>
      <c r="AD47" s="41" t="s">
        <v>98</v>
      </c>
      <c r="AE47" s="41">
        <v>0.0038</v>
      </c>
      <c r="AF47" s="41">
        <v>0.0003</v>
      </c>
      <c r="AG47" s="41" t="s">
        <v>101</v>
      </c>
      <c r="AH47" s="41">
        <v>1</v>
      </c>
      <c r="AI47" s="41" t="s">
        <v>114</v>
      </c>
      <c r="AJ47" s="41">
        <v>5.61</v>
      </c>
      <c r="AK47" s="41" t="s">
        <v>119</v>
      </c>
      <c r="AL47" s="41" t="s">
        <v>120</v>
      </c>
      <c r="AM47" s="41">
        <v>0.0833</v>
      </c>
      <c r="AN47" s="41" t="s">
        <v>143</v>
      </c>
      <c r="AO47" s="41">
        <v>7E-05</v>
      </c>
      <c r="AP47" s="41">
        <v>0.00537</v>
      </c>
      <c r="AQ47" s="41" t="s">
        <v>121</v>
      </c>
      <c r="AR47" s="41">
        <v>0.00029</v>
      </c>
      <c r="AS47" s="41" t="s">
        <v>103</v>
      </c>
      <c r="AT47" s="41">
        <v>0.124</v>
      </c>
      <c r="AU47" s="41" t="s">
        <v>100</v>
      </c>
      <c r="AW47" s="17">
        <f>J47*2/96+I47*2/100</f>
        <v>3.7161</v>
      </c>
      <c r="AX47" s="17">
        <f>AH47/39.1+AB47*2/24.3+U47*2/40.08+AC47*2/54.9</f>
        <v>3.219037604010337</v>
      </c>
      <c r="AY47" s="17">
        <f>AX47-AW47</f>
        <v>-0.49706239598966295</v>
      </c>
      <c r="AZ47" s="42">
        <f>AY47/(AW47+AX47)</f>
        <v>-0.07167304015744834</v>
      </c>
    </row>
    <row r="48" spans="1:10" ht="12.75">
      <c r="A48" s="35">
        <f t="shared" si="15"/>
        <v>40316</v>
      </c>
      <c r="B48" s="1">
        <f t="shared" si="16"/>
        <v>42</v>
      </c>
      <c r="C48" s="16">
        <f t="shared" si="17"/>
        <v>500</v>
      </c>
      <c r="D48" s="1">
        <v>505</v>
      </c>
      <c r="E48" s="28">
        <v>7.92</v>
      </c>
      <c r="F48" s="39">
        <v>289.21</v>
      </c>
      <c r="G48" s="40"/>
      <c r="H48" s="40"/>
      <c r="I48" s="40"/>
      <c r="J48" s="3">
        <v>34</v>
      </c>
    </row>
    <row r="49" spans="1:52" ht="12.75">
      <c r="A49" s="35">
        <f t="shared" si="15"/>
        <v>40323</v>
      </c>
      <c r="B49" s="1">
        <f t="shared" si="16"/>
        <v>43</v>
      </c>
      <c r="C49" s="16">
        <f t="shared" si="17"/>
        <v>500</v>
      </c>
      <c r="D49" s="1">
        <v>410</v>
      </c>
      <c r="E49" s="28">
        <v>7.84</v>
      </c>
      <c r="F49" s="39">
        <v>160.3</v>
      </c>
      <c r="G49" s="40" t="e">
        <f>NA()</f>
        <v>#N/A</v>
      </c>
      <c r="H49" s="40">
        <v>4.34</v>
      </c>
      <c r="I49" s="40">
        <v>61.05</v>
      </c>
      <c r="J49" s="3">
        <v>16</v>
      </c>
      <c r="K49" s="41" t="s">
        <v>134</v>
      </c>
      <c r="L49" s="41">
        <v>78.3</v>
      </c>
      <c r="M49" s="41">
        <v>0.0183</v>
      </c>
      <c r="N49" s="41">
        <v>0.365</v>
      </c>
      <c r="O49" s="41">
        <v>0.15</v>
      </c>
      <c r="P49" s="41">
        <v>0.0172</v>
      </c>
      <c r="Q49" s="41" t="s">
        <v>96</v>
      </c>
      <c r="R49" s="41" t="s">
        <v>97</v>
      </c>
      <c r="S49" s="41" t="s">
        <v>98</v>
      </c>
      <c r="T49" s="41">
        <v>0.000464</v>
      </c>
      <c r="U49" s="41">
        <v>28.2</v>
      </c>
      <c r="V49" s="41">
        <v>0.0004</v>
      </c>
      <c r="W49" s="41">
        <v>0.000312</v>
      </c>
      <c r="X49" s="41">
        <v>0.00181</v>
      </c>
      <c r="Y49" s="41">
        <v>0.007</v>
      </c>
      <c r="Z49" s="41">
        <v>0.000385</v>
      </c>
      <c r="AA49" s="41">
        <v>0.001</v>
      </c>
      <c r="AB49" s="41">
        <v>1.9</v>
      </c>
      <c r="AC49" s="41">
        <v>0.00754</v>
      </c>
      <c r="AD49" s="41" t="s">
        <v>101</v>
      </c>
      <c r="AE49" s="41">
        <v>0.00217</v>
      </c>
      <c r="AF49" s="41">
        <v>0.00023</v>
      </c>
      <c r="AG49" s="41">
        <v>0.011</v>
      </c>
      <c r="AH49" s="41">
        <v>0.54</v>
      </c>
      <c r="AI49" s="41">
        <v>8E-05</v>
      </c>
      <c r="AJ49" s="41">
        <v>2.09</v>
      </c>
      <c r="AK49" s="41">
        <v>7.7E-05</v>
      </c>
      <c r="AL49" s="41">
        <v>0.22</v>
      </c>
      <c r="AM49" s="41">
        <v>0.0392</v>
      </c>
      <c r="AN49" s="41" t="s">
        <v>113</v>
      </c>
      <c r="AO49" s="41">
        <v>3E-05</v>
      </c>
      <c r="AP49" s="41">
        <v>0.00235</v>
      </c>
      <c r="AQ49" s="41" t="s">
        <v>100</v>
      </c>
      <c r="AR49" s="41">
        <v>0.000192</v>
      </c>
      <c r="AS49" s="41" t="s">
        <v>114</v>
      </c>
      <c r="AT49" s="41">
        <v>0.0166</v>
      </c>
      <c r="AU49" s="41" t="s">
        <v>99</v>
      </c>
      <c r="AW49" s="17">
        <f>J49*2/96+I49*2/100</f>
        <v>1.5543333333333331</v>
      </c>
      <c r="AX49" s="17">
        <f>AL49/23+AH49/39.1+AB49*2/24.3+U49*2/40.08+AC49*2/54.9</f>
        <v>1.5872148698834598</v>
      </c>
      <c r="AY49" s="17">
        <f>AX49-AW49</f>
        <v>0.03288153655012671</v>
      </c>
      <c r="AZ49" s="42">
        <f>AY49/(AW49+AX49)</f>
        <v>0.010466666249608271</v>
      </c>
    </row>
    <row r="50" spans="1:10" ht="12.75">
      <c r="A50" s="35">
        <f>A49+7</f>
        <v>40330</v>
      </c>
      <c r="B50" s="1">
        <f>B49+1</f>
        <v>44</v>
      </c>
      <c r="C50" s="16">
        <f>C49</f>
        <v>500</v>
      </c>
      <c r="D50" s="1">
        <v>390</v>
      </c>
      <c r="E50" s="31">
        <v>7.78</v>
      </c>
      <c r="F50" s="39">
        <v>240.44</v>
      </c>
      <c r="G50" s="40"/>
      <c r="H50" s="40"/>
      <c r="I50" s="40"/>
      <c r="J50" s="3">
        <v>51</v>
      </c>
    </row>
    <row r="51" spans="1:52" ht="12.75">
      <c r="A51" s="35">
        <f>A50+7</f>
        <v>40337</v>
      </c>
      <c r="B51" s="1">
        <f>B50+1</f>
        <v>45</v>
      </c>
      <c r="C51" s="16">
        <f>C50</f>
        <v>500</v>
      </c>
      <c r="D51" s="1">
        <v>415</v>
      </c>
      <c r="E51" s="28">
        <v>7.81</v>
      </c>
      <c r="F51" s="39">
        <v>283.18</v>
      </c>
      <c r="G51" s="46" t="e">
        <f>NA()</f>
        <v>#N/A</v>
      </c>
      <c r="H51" s="40">
        <v>3.63</v>
      </c>
      <c r="I51" s="40">
        <v>61.18</v>
      </c>
      <c r="J51" s="3">
        <v>68</v>
      </c>
      <c r="K51" s="41" t="s">
        <v>134</v>
      </c>
      <c r="L51" s="41">
        <v>143</v>
      </c>
      <c r="M51" s="41">
        <v>0.0113</v>
      </c>
      <c r="N51" s="41">
        <v>0.471</v>
      </c>
      <c r="O51" s="41">
        <v>0.144</v>
      </c>
      <c r="P51" s="41">
        <v>0.0319</v>
      </c>
      <c r="Q51" s="41" t="s">
        <v>96</v>
      </c>
      <c r="R51" s="41" t="s">
        <v>97</v>
      </c>
      <c r="S51" s="41" t="s">
        <v>98</v>
      </c>
      <c r="T51" s="41">
        <v>0.000994</v>
      </c>
      <c r="U51" s="41">
        <v>51.1</v>
      </c>
      <c r="V51" s="41">
        <v>0.0002</v>
      </c>
      <c r="W51" s="41">
        <v>0.000695</v>
      </c>
      <c r="X51" s="41">
        <v>0.0045</v>
      </c>
      <c r="Y51" s="41">
        <v>0.004</v>
      </c>
      <c r="Z51" s="41">
        <v>0.000342</v>
      </c>
      <c r="AA51" s="41">
        <v>0.0017</v>
      </c>
      <c r="AB51" s="41">
        <v>3.64</v>
      </c>
      <c r="AC51" s="41">
        <v>0.0144</v>
      </c>
      <c r="AD51" s="41" t="s">
        <v>101</v>
      </c>
      <c r="AE51" s="41">
        <v>0.00327</v>
      </c>
      <c r="AF51" s="41">
        <v>0.00025</v>
      </c>
      <c r="AG51" s="41">
        <v>0.005</v>
      </c>
      <c r="AH51" s="41">
        <v>0.95</v>
      </c>
      <c r="AI51" s="41">
        <v>7E-05</v>
      </c>
      <c r="AJ51" s="41">
        <v>3.86</v>
      </c>
      <c r="AK51" s="41">
        <v>6.2E-05</v>
      </c>
      <c r="AL51" s="41">
        <v>0.33</v>
      </c>
      <c r="AM51" s="41">
        <v>0.0671</v>
      </c>
      <c r="AN51" s="41">
        <v>30</v>
      </c>
      <c r="AO51" s="41">
        <v>6.5E-05</v>
      </c>
      <c r="AP51" s="41">
        <v>0.00053</v>
      </c>
      <c r="AQ51" s="41" t="s">
        <v>100</v>
      </c>
      <c r="AR51" s="41">
        <v>0.000319</v>
      </c>
      <c r="AS51" s="41" t="s">
        <v>114</v>
      </c>
      <c r="AT51" s="41">
        <v>0.034</v>
      </c>
      <c r="AU51" s="41" t="s">
        <v>99</v>
      </c>
      <c r="AW51" s="17">
        <f>J51*2/96+I51*2/100</f>
        <v>2.6402666666666668</v>
      </c>
      <c r="AX51" s="17">
        <f>AL51/23+AH51/39.1+AB51*2/24.3+U51*2/40.08+AC51*2/54.9</f>
        <v>2.8886577684097605</v>
      </c>
      <c r="AY51" s="17">
        <f>AX51-AW51</f>
        <v>0.24839110174309376</v>
      </c>
      <c r="AZ51" s="42">
        <f>AY51/(AW51+AX51)</f>
        <v>0.04492575448621775</v>
      </c>
    </row>
    <row r="52" spans="1:10" ht="12.75">
      <c r="A52" s="35">
        <f aca="true" t="shared" si="18" ref="A52:A58">A51+7</f>
        <v>40344</v>
      </c>
      <c r="B52" s="1">
        <f aca="true" t="shared" si="19" ref="B52:B58">B51+1</f>
        <v>46</v>
      </c>
      <c r="C52" s="16">
        <f aca="true" t="shared" si="20" ref="C52:C58">C51</f>
        <v>500</v>
      </c>
      <c r="D52" s="1">
        <v>455</v>
      </c>
      <c r="E52" s="31">
        <v>7.91</v>
      </c>
      <c r="F52" s="39">
        <v>288.64</v>
      </c>
      <c r="G52" s="28"/>
      <c r="H52" s="40"/>
      <c r="I52" s="40"/>
      <c r="J52" s="3">
        <v>63</v>
      </c>
    </row>
    <row r="53" spans="1:52" ht="12.75">
      <c r="A53" s="35">
        <f t="shared" si="18"/>
        <v>40351</v>
      </c>
      <c r="B53" s="1">
        <f t="shared" si="19"/>
        <v>47</v>
      </c>
      <c r="C53" s="16">
        <f t="shared" si="20"/>
        <v>500</v>
      </c>
      <c r="D53" s="1">
        <v>415</v>
      </c>
      <c r="E53" s="31">
        <v>8.04</v>
      </c>
      <c r="F53" s="39">
        <v>322.48</v>
      </c>
      <c r="G53" s="28" t="e">
        <f>NA()</f>
        <v>#N/A</v>
      </c>
      <c r="H53" s="40">
        <v>2.36</v>
      </c>
      <c r="I53" s="40">
        <v>74.11</v>
      </c>
      <c r="J53" s="3">
        <v>86</v>
      </c>
      <c r="K53" s="41" t="s">
        <v>134</v>
      </c>
      <c r="L53" s="41">
        <v>159</v>
      </c>
      <c r="M53" s="41">
        <v>0.0077</v>
      </c>
      <c r="N53" s="41">
        <v>0.553</v>
      </c>
      <c r="O53" s="41">
        <v>0.143</v>
      </c>
      <c r="P53" s="41">
        <v>0.0358</v>
      </c>
      <c r="Q53" s="41" t="s">
        <v>96</v>
      </c>
      <c r="R53" s="41" t="s">
        <v>97</v>
      </c>
      <c r="S53" s="41" t="s">
        <v>98</v>
      </c>
      <c r="T53" s="41">
        <v>0.00127</v>
      </c>
      <c r="U53" s="41">
        <v>55.8</v>
      </c>
      <c r="V53" s="41" t="s">
        <v>99</v>
      </c>
      <c r="W53" s="41">
        <v>0.000638</v>
      </c>
      <c r="X53" s="41">
        <v>0.00318</v>
      </c>
      <c r="Y53" s="41">
        <v>0.003</v>
      </c>
      <c r="Z53" s="41">
        <v>0.000374</v>
      </c>
      <c r="AA53" s="41">
        <v>0.0017</v>
      </c>
      <c r="AB53" s="41">
        <v>4.75</v>
      </c>
      <c r="AC53" s="41">
        <v>0.0118</v>
      </c>
      <c r="AD53" s="41" t="s">
        <v>101</v>
      </c>
      <c r="AE53" s="41">
        <v>0.00379</v>
      </c>
      <c r="AF53" s="41">
        <v>0.0003</v>
      </c>
      <c r="AG53" s="41">
        <v>0.007</v>
      </c>
      <c r="AH53" s="41">
        <v>1.07</v>
      </c>
      <c r="AI53" s="41">
        <v>6E-05</v>
      </c>
      <c r="AJ53" s="41">
        <v>3.53</v>
      </c>
      <c r="AK53" s="41">
        <v>9.8E-05</v>
      </c>
      <c r="AL53" s="41">
        <v>0.29</v>
      </c>
      <c r="AM53" s="41">
        <v>0.0831</v>
      </c>
      <c r="AN53" s="41">
        <v>37</v>
      </c>
      <c r="AO53" s="41">
        <v>7.9E-05</v>
      </c>
      <c r="AP53" s="41">
        <v>0.00012</v>
      </c>
      <c r="AQ53" s="41" t="s">
        <v>100</v>
      </c>
      <c r="AR53" s="41">
        <v>0.000394</v>
      </c>
      <c r="AS53" s="41" t="s">
        <v>114</v>
      </c>
      <c r="AT53" s="41">
        <v>0.0458</v>
      </c>
      <c r="AU53" s="41" t="s">
        <v>99</v>
      </c>
      <c r="AW53" s="17">
        <f>J53*2/96+I53*2/100</f>
        <v>3.2738666666666667</v>
      </c>
      <c r="AX53" s="17">
        <f>AL53/23+AH53/39.1+AB53*2/24.3+U53*2/40.08+AC53*2/54.9</f>
        <v>3.21578193683004</v>
      </c>
      <c r="AY53" s="17">
        <f>AX53-AW53</f>
        <v>-0.058084729836626714</v>
      </c>
      <c r="AZ53" s="42">
        <f>AY53/(AW53+AX53)</f>
        <v>-0.008950365942052688</v>
      </c>
    </row>
    <row r="54" spans="1:10" ht="12.75">
      <c r="A54" s="35">
        <f t="shared" si="18"/>
        <v>40358</v>
      </c>
      <c r="B54" s="1">
        <f t="shared" si="19"/>
        <v>48</v>
      </c>
      <c r="C54" s="16">
        <f t="shared" si="20"/>
        <v>500</v>
      </c>
      <c r="D54" s="1">
        <v>470</v>
      </c>
      <c r="E54" s="31">
        <v>7.9</v>
      </c>
      <c r="F54" s="39">
        <v>400.86</v>
      </c>
      <c r="G54" s="28"/>
      <c r="H54" s="40"/>
      <c r="I54" s="40"/>
      <c r="J54" s="3">
        <v>141</v>
      </c>
    </row>
    <row r="55" spans="1:52" ht="12.75">
      <c r="A55" s="35">
        <f t="shared" si="18"/>
        <v>40365</v>
      </c>
      <c r="B55" s="1">
        <f t="shared" si="19"/>
        <v>49</v>
      </c>
      <c r="C55" s="16">
        <f t="shared" si="20"/>
        <v>500</v>
      </c>
      <c r="D55" s="1">
        <v>420</v>
      </c>
      <c r="E55" s="31">
        <v>7.85</v>
      </c>
      <c r="F55" s="39">
        <v>393.37</v>
      </c>
      <c r="G55" s="28" t="e">
        <f>NA()</f>
        <v>#N/A</v>
      </c>
      <c r="H55" s="40">
        <v>3.6</v>
      </c>
      <c r="I55" s="40">
        <v>73.94</v>
      </c>
      <c r="J55" s="3">
        <v>111</v>
      </c>
      <c r="K55" s="41" t="s">
        <v>134</v>
      </c>
      <c r="L55" s="41">
        <v>222</v>
      </c>
      <c r="M55" s="41">
        <v>0.0063</v>
      </c>
      <c r="N55" s="41">
        <v>0.487</v>
      </c>
      <c r="O55" s="41">
        <v>0.115</v>
      </c>
      <c r="P55" s="41">
        <v>0.0408</v>
      </c>
      <c r="Q55" s="41" t="s">
        <v>96</v>
      </c>
      <c r="R55" s="41" t="s">
        <v>97</v>
      </c>
      <c r="S55" s="41" t="s">
        <v>98</v>
      </c>
      <c r="T55" s="41">
        <v>0.00164</v>
      </c>
      <c r="U55" s="41">
        <v>79.4</v>
      </c>
      <c r="V55" s="41">
        <v>0.0003</v>
      </c>
      <c r="W55" s="41">
        <v>0.000635</v>
      </c>
      <c r="X55" s="41">
        <v>0.00264</v>
      </c>
      <c r="Y55" s="41">
        <v>0.006</v>
      </c>
      <c r="Z55" s="41">
        <v>0.000238</v>
      </c>
      <c r="AA55" s="41">
        <v>0.0021</v>
      </c>
      <c r="AB55" s="41">
        <v>5.83</v>
      </c>
      <c r="AC55" s="41">
        <v>0.0165</v>
      </c>
      <c r="AD55" s="41" t="s">
        <v>101</v>
      </c>
      <c r="AE55" s="41">
        <v>0.00303</v>
      </c>
      <c r="AF55" s="41">
        <v>0.00042</v>
      </c>
      <c r="AG55" s="41">
        <v>0.002</v>
      </c>
      <c r="AH55" s="41">
        <v>0.97</v>
      </c>
      <c r="AI55" s="41">
        <v>0.00048</v>
      </c>
      <c r="AJ55" s="41">
        <v>3.85</v>
      </c>
      <c r="AK55" s="41">
        <v>9.8E-05</v>
      </c>
      <c r="AL55" s="41">
        <v>0.4</v>
      </c>
      <c r="AM55" s="41">
        <v>0.0997</v>
      </c>
      <c r="AN55" s="41">
        <v>49</v>
      </c>
      <c r="AO55" s="41">
        <v>4.5E-05</v>
      </c>
      <c r="AP55" s="41">
        <v>0.00016</v>
      </c>
      <c r="AQ55" s="41" t="s">
        <v>100</v>
      </c>
      <c r="AR55" s="41">
        <v>0.000377</v>
      </c>
      <c r="AS55" s="41" t="s">
        <v>114</v>
      </c>
      <c r="AT55" s="41">
        <v>0.0671</v>
      </c>
      <c r="AU55" s="41" t="s">
        <v>99</v>
      </c>
      <c r="AW55" s="17">
        <f>J55*2/96+I55*2/100</f>
        <v>3.7912999999999997</v>
      </c>
      <c r="AX55" s="17">
        <f>AL55/23+AH55/39.1+AB55*2/24.3+U55*2/40.08+AC55*2/54.9</f>
        <v>4.484711820637119</v>
      </c>
      <c r="AY55" s="17">
        <f>AX55-AW55</f>
        <v>0.6934118206371194</v>
      </c>
      <c r="AZ55" s="42">
        <f>AY55/(AW55+AX55)</f>
        <v>0.0837857455577846</v>
      </c>
    </row>
    <row r="56" spans="1:10" ht="12.75">
      <c r="A56" s="35">
        <f t="shared" si="18"/>
        <v>40372</v>
      </c>
      <c r="B56" s="1">
        <f t="shared" si="19"/>
        <v>50</v>
      </c>
      <c r="C56" s="16">
        <f t="shared" si="20"/>
        <v>500</v>
      </c>
      <c r="D56" s="1">
        <v>440</v>
      </c>
      <c r="E56" s="31">
        <v>7.89</v>
      </c>
      <c r="F56" s="39">
        <v>379.72</v>
      </c>
      <c r="G56" s="28"/>
      <c r="H56" s="40"/>
      <c r="I56" s="40"/>
      <c r="J56" s="3">
        <v>88</v>
      </c>
    </row>
    <row r="57" spans="1:52" ht="12.75">
      <c r="A57" s="35">
        <f t="shared" si="18"/>
        <v>40379</v>
      </c>
      <c r="B57" s="1">
        <f t="shared" si="19"/>
        <v>51</v>
      </c>
      <c r="C57" s="16">
        <f t="shared" si="20"/>
        <v>500</v>
      </c>
      <c r="D57" s="1">
        <v>460</v>
      </c>
      <c r="E57" s="31">
        <v>7.91</v>
      </c>
      <c r="F57" s="39">
        <v>390.75</v>
      </c>
      <c r="G57" s="28" t="e">
        <f>NA()</f>
        <v>#N/A</v>
      </c>
      <c r="H57" s="40">
        <v>4.64</v>
      </c>
      <c r="I57" s="40">
        <v>87.48</v>
      </c>
      <c r="J57" s="3">
        <v>116</v>
      </c>
      <c r="K57" s="41" t="s">
        <v>134</v>
      </c>
      <c r="L57" s="41">
        <v>213</v>
      </c>
      <c r="M57" s="41">
        <v>0.005</v>
      </c>
      <c r="N57" s="41">
        <v>0.419</v>
      </c>
      <c r="O57" s="41">
        <v>0.114</v>
      </c>
      <c r="P57" s="41">
        <v>0.0418</v>
      </c>
      <c r="Q57" s="41" t="s">
        <v>96</v>
      </c>
      <c r="R57" s="41" t="s">
        <v>97</v>
      </c>
      <c r="S57" s="41" t="s">
        <v>98</v>
      </c>
      <c r="T57" s="41">
        <v>0.00191</v>
      </c>
      <c r="U57" s="41">
        <v>75.6</v>
      </c>
      <c r="V57" s="41" t="s">
        <v>99</v>
      </c>
      <c r="W57" s="41">
        <v>0.000613</v>
      </c>
      <c r="X57" s="41">
        <v>0.00237</v>
      </c>
      <c r="Y57" s="41">
        <v>0.004</v>
      </c>
      <c r="Z57" s="41">
        <v>0.000341</v>
      </c>
      <c r="AA57" s="41">
        <v>0.0023</v>
      </c>
      <c r="AB57" s="41">
        <v>5.85</v>
      </c>
      <c r="AC57" s="41">
        <v>0.0168</v>
      </c>
      <c r="AD57" s="41" t="s">
        <v>101</v>
      </c>
      <c r="AE57" s="41">
        <v>0.00257</v>
      </c>
      <c r="AF57" s="41">
        <v>0.00011</v>
      </c>
      <c r="AG57" s="41">
        <v>0.004</v>
      </c>
      <c r="AH57" s="41">
        <v>1</v>
      </c>
      <c r="AI57" s="41">
        <v>7E-05</v>
      </c>
      <c r="AJ57" s="41">
        <v>3.66</v>
      </c>
      <c r="AK57" s="41">
        <v>0.000106</v>
      </c>
      <c r="AL57" s="41">
        <v>0.24</v>
      </c>
      <c r="AM57" s="41">
        <v>0.102</v>
      </c>
      <c r="AN57" s="41">
        <v>45</v>
      </c>
      <c r="AO57" s="41">
        <v>6.2E-05</v>
      </c>
      <c r="AP57" s="41">
        <v>0.00016</v>
      </c>
      <c r="AQ57" s="41" t="s">
        <v>100</v>
      </c>
      <c r="AR57" s="41">
        <v>0.000397</v>
      </c>
      <c r="AS57" s="41" t="s">
        <v>114</v>
      </c>
      <c r="AT57" s="41">
        <v>0.0927</v>
      </c>
      <c r="AU57" s="41" t="s">
        <v>99</v>
      </c>
      <c r="AW57" s="17">
        <f>J57*2/96+I57*2/100</f>
        <v>4.166266666666667</v>
      </c>
      <c r="AX57" s="17">
        <f>AL57/23+AH57/39.1+AB57*2/24.3+U57*2/40.08+AC57*2/54.9</f>
        <v>4.290558823338793</v>
      </c>
      <c r="AY57" s="17">
        <f>AX57-AW57</f>
        <v>0.12429215667212556</v>
      </c>
      <c r="AZ57" s="42">
        <f>AY57/(AW57+AX57)</f>
        <v>0.014697259251597174</v>
      </c>
    </row>
    <row r="58" spans="1:10" ht="12.75">
      <c r="A58" s="35">
        <f t="shared" si="18"/>
        <v>40386</v>
      </c>
      <c r="B58" s="1">
        <f t="shared" si="19"/>
        <v>52</v>
      </c>
      <c r="C58" s="16">
        <f t="shared" si="20"/>
        <v>500</v>
      </c>
      <c r="D58" s="1">
        <v>475</v>
      </c>
      <c r="E58" s="31">
        <v>7.8</v>
      </c>
      <c r="F58" s="39">
        <v>381.74</v>
      </c>
      <c r="G58" s="28"/>
      <c r="H58" s="40"/>
      <c r="I58" s="40"/>
      <c r="J58" s="3">
        <v>122</v>
      </c>
    </row>
    <row r="59" spans="1:52" ht="12.75">
      <c r="A59" s="35">
        <f aca="true" t="shared" si="21" ref="A59:A64">A58+7</f>
        <v>40393</v>
      </c>
      <c r="B59" s="1">
        <f aca="true" t="shared" si="22" ref="B59:B64">B58+1</f>
        <v>53</v>
      </c>
      <c r="C59" s="16">
        <f aca="true" t="shared" si="23" ref="C59:C64">C58</f>
        <v>500</v>
      </c>
      <c r="D59" s="1">
        <v>455</v>
      </c>
      <c r="E59" s="31">
        <v>8.01</v>
      </c>
      <c r="F59" s="39">
        <v>407.63</v>
      </c>
      <c r="G59" s="40" t="e">
        <f>NA()</f>
        <v>#N/A</v>
      </c>
      <c r="H59" s="40">
        <v>4.05</v>
      </c>
      <c r="I59" s="40">
        <v>87.53</v>
      </c>
      <c r="J59" s="3">
        <v>115</v>
      </c>
      <c r="K59" s="41" t="s">
        <v>134</v>
      </c>
      <c r="L59" s="41">
        <v>210</v>
      </c>
      <c r="M59" s="41">
        <v>0.008</v>
      </c>
      <c r="N59" s="41">
        <v>0.442</v>
      </c>
      <c r="O59" s="41">
        <v>0.124</v>
      </c>
      <c r="P59" s="41">
        <v>0.0415</v>
      </c>
      <c r="Q59" s="41" t="s">
        <v>96</v>
      </c>
      <c r="R59" s="41" t="s">
        <v>97</v>
      </c>
      <c r="S59" s="41" t="s">
        <v>98</v>
      </c>
      <c r="T59" s="41">
        <v>0.00206</v>
      </c>
      <c r="U59" s="41">
        <v>74.2</v>
      </c>
      <c r="V59" s="41">
        <v>0.0001</v>
      </c>
      <c r="W59" s="41">
        <v>0.000628</v>
      </c>
      <c r="X59" s="41">
        <v>0.00254</v>
      </c>
      <c r="Y59" s="41">
        <v>0.007</v>
      </c>
      <c r="Z59" s="41">
        <v>0.000437</v>
      </c>
      <c r="AA59" s="41">
        <v>0.0021</v>
      </c>
      <c r="AB59" s="41">
        <v>5.98</v>
      </c>
      <c r="AC59" s="41">
        <v>0.0179</v>
      </c>
      <c r="AD59" s="41" t="s">
        <v>101</v>
      </c>
      <c r="AE59" s="41">
        <v>0.00306</v>
      </c>
      <c r="AF59" s="41">
        <v>0.00032</v>
      </c>
      <c r="AG59" s="41">
        <v>0.005</v>
      </c>
      <c r="AH59" s="41">
        <v>1.05</v>
      </c>
      <c r="AI59" s="41">
        <v>6E-05</v>
      </c>
      <c r="AJ59" s="41">
        <v>3.79</v>
      </c>
      <c r="AK59" s="41">
        <v>4.5E-05</v>
      </c>
      <c r="AL59" s="41">
        <v>0.23</v>
      </c>
      <c r="AM59" s="41">
        <v>0.102</v>
      </c>
      <c r="AN59" s="41">
        <v>53</v>
      </c>
      <c r="AO59" s="41">
        <v>7.7E-05</v>
      </c>
      <c r="AP59" s="41">
        <v>0.00014</v>
      </c>
      <c r="AQ59" s="41" t="s">
        <v>100</v>
      </c>
      <c r="AR59" s="41">
        <v>0.000414</v>
      </c>
      <c r="AS59" s="41" t="s">
        <v>114</v>
      </c>
      <c r="AT59" s="41">
        <v>0.0972</v>
      </c>
      <c r="AU59" s="41" t="s">
        <v>99</v>
      </c>
      <c r="AW59" s="17">
        <f>J59*2/96+I59*2/100</f>
        <v>4.146433333333333</v>
      </c>
      <c r="AX59" s="17">
        <f>AL59/23+AH59/39.1+AB59*2/24.3+U59*2/40.08+AC59*2/54.9</f>
        <v>4.232282195004608</v>
      </c>
      <c r="AY59" s="17">
        <f>AX59-AW59</f>
        <v>0.08584886167127426</v>
      </c>
      <c r="AZ59" s="42">
        <f>AY59/(AW59+AX59)</f>
        <v>0.010246064731631224</v>
      </c>
    </row>
    <row r="60" spans="1:10" ht="12.75">
      <c r="A60" s="35">
        <f t="shared" si="21"/>
        <v>40400</v>
      </c>
      <c r="B60" s="1">
        <f t="shared" si="22"/>
        <v>54</v>
      </c>
      <c r="C60" s="16">
        <f t="shared" si="23"/>
        <v>500</v>
      </c>
      <c r="D60" s="1">
        <v>440</v>
      </c>
      <c r="E60" s="31">
        <v>7.97</v>
      </c>
      <c r="F60" s="39">
        <v>365.96</v>
      </c>
      <c r="G60" s="40"/>
      <c r="H60" s="40"/>
      <c r="I60" s="40"/>
      <c r="J60" s="3">
        <v>150</v>
      </c>
    </row>
    <row r="61" spans="1:52" ht="12.75">
      <c r="A61" s="35">
        <f t="shared" si="21"/>
        <v>40407</v>
      </c>
      <c r="B61" s="1">
        <f t="shared" si="22"/>
        <v>55</v>
      </c>
      <c r="C61" s="16">
        <f t="shared" si="23"/>
        <v>500</v>
      </c>
      <c r="D61" s="1">
        <v>435</v>
      </c>
      <c r="E61" s="31">
        <v>7.98</v>
      </c>
      <c r="F61" s="39">
        <v>355.87</v>
      </c>
      <c r="G61" s="40" t="e">
        <f>NA()</f>
        <v>#N/A</v>
      </c>
      <c r="H61" s="40">
        <v>3.71</v>
      </c>
      <c r="I61" s="40">
        <v>76.73</v>
      </c>
      <c r="J61" s="3">
        <v>119</v>
      </c>
      <c r="K61" s="41" t="s">
        <v>134</v>
      </c>
      <c r="L61" s="41">
        <v>184</v>
      </c>
      <c r="M61" s="41">
        <v>0.0081</v>
      </c>
      <c r="N61" s="41">
        <v>0.457</v>
      </c>
      <c r="O61" s="41">
        <v>0.124</v>
      </c>
      <c r="P61" s="41">
        <v>0.0346</v>
      </c>
      <c r="Q61" s="41" t="s">
        <v>96</v>
      </c>
      <c r="R61" s="41" t="s">
        <v>97</v>
      </c>
      <c r="S61" s="41" t="s">
        <v>98</v>
      </c>
      <c r="T61" s="41">
        <v>0.0017</v>
      </c>
      <c r="U61" s="41">
        <v>64.7</v>
      </c>
      <c r="V61" s="41" t="s">
        <v>99</v>
      </c>
      <c r="W61" s="41">
        <v>0.000538</v>
      </c>
      <c r="X61" s="41">
        <v>0.00529</v>
      </c>
      <c r="Y61" s="41">
        <v>0.009</v>
      </c>
      <c r="Z61" s="41">
        <v>0.000457</v>
      </c>
      <c r="AA61" s="41">
        <v>0.0019</v>
      </c>
      <c r="AB61" s="41">
        <v>5.46</v>
      </c>
      <c r="AC61" s="41">
        <v>0.0163</v>
      </c>
      <c r="AD61" s="41" t="s">
        <v>101</v>
      </c>
      <c r="AE61" s="41">
        <v>0.00298</v>
      </c>
      <c r="AF61" s="41">
        <v>0.00034</v>
      </c>
      <c r="AG61" s="41">
        <v>0.003</v>
      </c>
      <c r="AH61" s="41">
        <v>0.84</v>
      </c>
      <c r="AI61" s="41">
        <v>9E-05</v>
      </c>
      <c r="AJ61" s="41">
        <v>3.48</v>
      </c>
      <c r="AK61" s="41">
        <v>1.3E-05</v>
      </c>
      <c r="AL61" s="41">
        <v>0.27</v>
      </c>
      <c r="AM61" s="41">
        <v>0.0874</v>
      </c>
      <c r="AN61" s="41">
        <v>42</v>
      </c>
      <c r="AO61" s="41">
        <v>6E-05</v>
      </c>
      <c r="AP61" s="41">
        <v>0.0001</v>
      </c>
      <c r="AQ61" s="41" t="s">
        <v>100</v>
      </c>
      <c r="AR61" s="41">
        <v>0.000364</v>
      </c>
      <c r="AS61" s="41" t="s">
        <v>114</v>
      </c>
      <c r="AT61" s="41">
        <v>0.071</v>
      </c>
      <c r="AU61" s="41" t="s">
        <v>99</v>
      </c>
      <c r="AW61" s="17">
        <f>J61*2/96+I61*2/100</f>
        <v>4.013766666666667</v>
      </c>
      <c r="AX61" s="17">
        <f>AL61/23+AH61/39.1+AB61*2/24.3+U61*2/40.08+AC61*2/54.9</f>
        <v>3.7117419435365777</v>
      </c>
      <c r="AY61" s="17">
        <f>AX61-AW61</f>
        <v>-0.30202472313008943</v>
      </c>
      <c r="AZ61" s="42">
        <f>AY61/(AW61+AX61)</f>
        <v>-0.03909447757668653</v>
      </c>
    </row>
    <row r="62" spans="1:10" ht="12.75">
      <c r="A62" s="35">
        <f t="shared" si="21"/>
        <v>40414</v>
      </c>
      <c r="B62" s="1">
        <f t="shared" si="22"/>
        <v>56</v>
      </c>
      <c r="C62" s="16">
        <f t="shared" si="23"/>
        <v>500</v>
      </c>
      <c r="D62" s="1">
        <v>430</v>
      </c>
      <c r="E62" s="28">
        <v>7.95</v>
      </c>
      <c r="F62" s="39">
        <v>345.99</v>
      </c>
      <c r="G62" s="28"/>
      <c r="H62" s="40"/>
      <c r="I62" s="40"/>
      <c r="J62" s="3">
        <v>95</v>
      </c>
    </row>
    <row r="63" spans="1:52" ht="12.75">
      <c r="A63" s="35">
        <f t="shared" si="21"/>
        <v>40421</v>
      </c>
      <c r="B63" s="1">
        <f t="shared" si="22"/>
        <v>57</v>
      </c>
      <c r="C63" s="16">
        <f t="shared" si="23"/>
        <v>500</v>
      </c>
      <c r="D63" s="1">
        <v>445</v>
      </c>
      <c r="E63" s="28">
        <v>8.01</v>
      </c>
      <c r="F63" s="39">
        <v>321.75</v>
      </c>
      <c r="G63" s="28" t="e">
        <f>NA()</f>
        <v>#N/A</v>
      </c>
      <c r="H63" s="40">
        <v>7.27</v>
      </c>
      <c r="I63" s="40">
        <v>88.07</v>
      </c>
      <c r="J63" s="3">
        <v>119</v>
      </c>
      <c r="K63" s="41" t="s">
        <v>134</v>
      </c>
      <c r="L63" s="41">
        <v>173</v>
      </c>
      <c r="M63" s="41">
        <v>0.0085</v>
      </c>
      <c r="N63" s="41">
        <v>0.46</v>
      </c>
      <c r="O63" s="41">
        <v>0.133</v>
      </c>
      <c r="P63" s="41">
        <v>0.0352</v>
      </c>
      <c r="Q63" s="41" t="s">
        <v>96</v>
      </c>
      <c r="R63" s="41" t="s">
        <v>97</v>
      </c>
      <c r="S63" s="41" t="s">
        <v>98</v>
      </c>
      <c r="T63" s="41">
        <v>0.00138</v>
      </c>
      <c r="U63" s="41">
        <v>60.4</v>
      </c>
      <c r="V63" s="41" t="s">
        <v>99</v>
      </c>
      <c r="W63" s="41">
        <v>0.000463</v>
      </c>
      <c r="X63" s="41">
        <v>0.00219</v>
      </c>
      <c r="Y63" s="41">
        <v>0.005</v>
      </c>
      <c r="Z63" s="41">
        <v>0.000327</v>
      </c>
      <c r="AA63" s="41">
        <v>0.0018</v>
      </c>
      <c r="AB63" s="41">
        <v>5.4</v>
      </c>
      <c r="AC63" s="41">
        <v>0.017</v>
      </c>
      <c r="AD63" s="41" t="s">
        <v>101</v>
      </c>
      <c r="AE63" s="41">
        <v>0.00336</v>
      </c>
      <c r="AF63" s="41">
        <v>0.00033</v>
      </c>
      <c r="AG63" s="41">
        <v>0.005</v>
      </c>
      <c r="AH63" s="41">
        <v>0.83</v>
      </c>
      <c r="AI63" s="41">
        <v>0.00028</v>
      </c>
      <c r="AJ63" s="41">
        <v>3.3</v>
      </c>
      <c r="AK63" s="41">
        <v>1.2E-05</v>
      </c>
      <c r="AL63" s="41">
        <v>0.25</v>
      </c>
      <c r="AM63" s="41">
        <v>0.0868</v>
      </c>
      <c r="AN63" s="41">
        <v>36</v>
      </c>
      <c r="AO63" s="41">
        <v>6.2E-05</v>
      </c>
      <c r="AP63" s="41">
        <v>5E-05</v>
      </c>
      <c r="AQ63" s="41" t="s">
        <v>100</v>
      </c>
      <c r="AR63" s="41">
        <v>0.00034</v>
      </c>
      <c r="AS63" s="41" t="s">
        <v>114</v>
      </c>
      <c r="AT63" s="41">
        <v>0.0624</v>
      </c>
      <c r="AU63" s="41" t="s">
        <v>99</v>
      </c>
      <c r="AW63" s="17">
        <f>J63*2/96+I63*2/100</f>
        <v>4.240566666666666</v>
      </c>
      <c r="AX63" s="17">
        <f>AL63/23+AH63/39.1+AB63*2/24.3+U63*2/40.08+AC63*2/54.9</f>
        <v>3.491132994865858</v>
      </c>
      <c r="AY63" s="17">
        <f>AX63-AW63</f>
        <v>-0.7494336718008081</v>
      </c>
      <c r="AZ63" s="42">
        <f>AY63/(AW63+AX63)</f>
        <v>-0.09693000305346322</v>
      </c>
    </row>
    <row r="64" spans="1:10" ht="12.75">
      <c r="A64" s="35">
        <f t="shared" si="21"/>
        <v>40428</v>
      </c>
      <c r="B64" s="1">
        <f t="shared" si="22"/>
        <v>58</v>
      </c>
      <c r="C64" s="16">
        <f t="shared" si="23"/>
        <v>500</v>
      </c>
      <c r="D64" s="1">
        <v>420</v>
      </c>
      <c r="E64" s="28">
        <v>7.75</v>
      </c>
      <c r="F64" s="39">
        <v>333.85</v>
      </c>
      <c r="G64" s="28"/>
      <c r="H64" s="40"/>
      <c r="I64" s="40"/>
      <c r="J64" s="3">
        <v>119</v>
      </c>
    </row>
    <row r="65" spans="1:52" ht="12.75">
      <c r="A65" s="35">
        <f>A64+7</f>
        <v>40435</v>
      </c>
      <c r="B65" s="1">
        <f>B64+1</f>
        <v>59</v>
      </c>
      <c r="C65" s="16">
        <f>C64</f>
        <v>500</v>
      </c>
      <c r="D65" s="1">
        <v>395</v>
      </c>
      <c r="E65" s="28">
        <v>7.83</v>
      </c>
      <c r="F65" s="39">
        <v>294.23</v>
      </c>
      <c r="G65" s="28" t="e">
        <f>NA()</f>
        <v>#N/A</v>
      </c>
      <c r="H65" s="40">
        <v>4.29</v>
      </c>
      <c r="I65" s="40">
        <v>82.61</v>
      </c>
      <c r="J65" s="3">
        <v>110</v>
      </c>
      <c r="K65" s="41" t="s">
        <v>134</v>
      </c>
      <c r="L65" s="41">
        <v>167</v>
      </c>
      <c r="M65" s="41">
        <v>0.0193</v>
      </c>
      <c r="N65" s="41">
        <v>0.414</v>
      </c>
      <c r="O65" s="41">
        <v>0.129</v>
      </c>
      <c r="P65" s="41">
        <v>0.0307</v>
      </c>
      <c r="Q65" s="41" t="s">
        <v>96</v>
      </c>
      <c r="R65" s="41">
        <v>2E-05</v>
      </c>
      <c r="S65" s="41" t="s">
        <v>98</v>
      </c>
      <c r="T65" s="41">
        <v>0.0014</v>
      </c>
      <c r="U65" s="41">
        <v>58.4</v>
      </c>
      <c r="V65" s="41">
        <v>0.0001</v>
      </c>
      <c r="W65" s="41">
        <v>0.000506</v>
      </c>
      <c r="X65" s="41">
        <v>0.00487</v>
      </c>
      <c r="Y65" s="41">
        <v>0.003</v>
      </c>
      <c r="Z65" s="41">
        <v>0.000303</v>
      </c>
      <c r="AA65" s="41">
        <v>0.0017</v>
      </c>
      <c r="AB65" s="41">
        <v>5.05</v>
      </c>
      <c r="AC65" s="41">
        <v>0.0161</v>
      </c>
      <c r="AD65" s="41" t="s">
        <v>101</v>
      </c>
      <c r="AE65" s="41">
        <v>0.00285</v>
      </c>
      <c r="AF65" s="41">
        <v>0.00026</v>
      </c>
      <c r="AG65" s="41">
        <v>0.006</v>
      </c>
      <c r="AH65" s="41">
        <v>0.78</v>
      </c>
      <c r="AI65" s="41">
        <v>8E-05</v>
      </c>
      <c r="AJ65" s="41">
        <v>3.55</v>
      </c>
      <c r="AK65" s="41">
        <v>7.6E-05</v>
      </c>
      <c r="AL65" s="41">
        <v>0.27</v>
      </c>
      <c r="AM65" s="41">
        <v>0.0778</v>
      </c>
      <c r="AN65" s="41">
        <v>33</v>
      </c>
      <c r="AO65" s="41">
        <v>4.4E-05</v>
      </c>
      <c r="AP65" s="41">
        <v>9E-05</v>
      </c>
      <c r="AQ65" s="41" t="s">
        <v>100</v>
      </c>
      <c r="AR65" s="41">
        <v>0.000329</v>
      </c>
      <c r="AS65" s="41" t="s">
        <v>114</v>
      </c>
      <c r="AT65" s="41">
        <v>0.0629</v>
      </c>
      <c r="AU65" s="41" t="s">
        <v>99</v>
      </c>
      <c r="AW65" s="17">
        <f>J65*2/96+I65*2/100</f>
        <v>3.9438666666666666</v>
      </c>
      <c r="AX65" s="17">
        <f>AL65/23+AH65/39.1+AB65*2/24.3+U65*2/40.08+AC65*2/54.9</f>
        <v>3.36208401725575</v>
      </c>
      <c r="AY65" s="17">
        <f>AX65-AW65</f>
        <v>-0.5817826494109166</v>
      </c>
      <c r="AZ65" s="42">
        <f>AY65/(AW65+AX65)</f>
        <v>-0.07963134088643606</v>
      </c>
    </row>
    <row r="66" spans="1:10" ht="12.75">
      <c r="A66" s="35">
        <f>A65+7</f>
        <v>40442</v>
      </c>
      <c r="B66" s="1">
        <f>B65+1</f>
        <v>60</v>
      </c>
      <c r="C66" s="16">
        <f>C65</f>
        <v>500</v>
      </c>
      <c r="D66" s="1">
        <v>500</v>
      </c>
      <c r="E66" s="28">
        <v>7.94</v>
      </c>
      <c r="F66" s="39">
        <v>283.83</v>
      </c>
      <c r="G66" s="28"/>
      <c r="H66" s="40"/>
      <c r="I66" s="40"/>
      <c r="J66" s="3">
        <v>136</v>
      </c>
    </row>
    <row r="67" spans="1:52" ht="12.75">
      <c r="A67" s="35">
        <f>A66+7</f>
        <v>40449</v>
      </c>
      <c r="B67" s="1">
        <f>B66+1</f>
        <v>61</v>
      </c>
      <c r="C67" s="16">
        <f>C66</f>
        <v>500</v>
      </c>
      <c r="D67" s="1">
        <v>290</v>
      </c>
      <c r="E67" s="28">
        <v>7.83</v>
      </c>
      <c r="F67" s="39">
        <v>287.83</v>
      </c>
      <c r="G67" s="28" t="e">
        <f>NA()</f>
        <v>#N/A</v>
      </c>
      <c r="H67" s="40">
        <v>4.42</v>
      </c>
      <c r="I67" s="40">
        <v>91.13</v>
      </c>
      <c r="J67" s="3">
        <v>130</v>
      </c>
      <c r="K67" s="41">
        <v>0.8</v>
      </c>
      <c r="L67" s="41">
        <v>185</v>
      </c>
      <c r="M67" s="41">
        <v>0.0072</v>
      </c>
      <c r="N67" s="41">
        <v>0.431</v>
      </c>
      <c r="O67" s="41">
        <v>0.138</v>
      </c>
      <c r="P67" s="41">
        <v>0.0363</v>
      </c>
      <c r="Q67" s="41" t="s">
        <v>96</v>
      </c>
      <c r="R67" s="41" t="s">
        <v>97</v>
      </c>
      <c r="S67" s="41" t="s">
        <v>98</v>
      </c>
      <c r="T67" s="41">
        <v>0.00156</v>
      </c>
      <c r="U67" s="41">
        <v>64.6</v>
      </c>
      <c r="V67" s="41" t="s">
        <v>99</v>
      </c>
      <c r="W67" s="41">
        <v>0.000648</v>
      </c>
      <c r="X67" s="41">
        <v>0.00233</v>
      </c>
      <c r="Y67" s="41">
        <v>0.002</v>
      </c>
      <c r="Z67" s="41">
        <v>0.000303</v>
      </c>
      <c r="AA67" s="41">
        <v>0.0019</v>
      </c>
      <c r="AB67" s="41">
        <v>5.77</v>
      </c>
      <c r="AC67" s="41">
        <v>0.0201</v>
      </c>
      <c r="AD67" s="41" t="s">
        <v>101</v>
      </c>
      <c r="AE67" s="41">
        <v>0.00313</v>
      </c>
      <c r="AF67" s="41">
        <v>0.0003</v>
      </c>
      <c r="AG67" s="41">
        <v>0.005</v>
      </c>
      <c r="AH67" s="41">
        <v>0.85</v>
      </c>
      <c r="AI67" s="41">
        <v>0.00012</v>
      </c>
      <c r="AJ67" s="41">
        <v>3.73</v>
      </c>
      <c r="AK67" s="41">
        <v>3.5E-05</v>
      </c>
      <c r="AL67" s="41">
        <v>0.28</v>
      </c>
      <c r="AM67" s="41">
        <v>0.0913</v>
      </c>
      <c r="AN67" s="41">
        <v>41</v>
      </c>
      <c r="AO67" s="41">
        <v>5.1E-05</v>
      </c>
      <c r="AP67" s="41">
        <v>0.00012</v>
      </c>
      <c r="AQ67" s="41" t="s">
        <v>100</v>
      </c>
      <c r="AR67" s="41">
        <v>0.0232</v>
      </c>
      <c r="AS67" s="41" t="s">
        <v>114</v>
      </c>
      <c r="AT67" s="41">
        <v>0.0606</v>
      </c>
      <c r="AU67" s="41" t="s">
        <v>99</v>
      </c>
      <c r="AW67" s="17">
        <f>J67*2/96+I67*2/100</f>
        <v>4.5309333333333335</v>
      </c>
      <c r="AX67" s="17">
        <f>AL67/23+AH67/39.1+AB67*2/24.3+U67*2/40.08+AC67*2/54.9</f>
        <v>3.7330952974685596</v>
      </c>
      <c r="AY67" s="17">
        <f>AX67-AW67</f>
        <v>-0.7978380358647739</v>
      </c>
      <c r="AZ67" s="42">
        <f>AY67/(AW67+AX67)</f>
        <v>-0.09654347431603179</v>
      </c>
    </row>
    <row r="68" spans="1:9" ht="12.75">
      <c r="A68" s="35">
        <f aca="true" t="shared" si="24" ref="A68:A82">A67+7</f>
        <v>40456</v>
      </c>
      <c r="B68" s="1">
        <f aca="true" t="shared" si="25" ref="B68:B82">B67+1</f>
        <v>62</v>
      </c>
      <c r="C68" s="16">
        <f aca="true" t="shared" si="26" ref="C68:C82">C67</f>
        <v>500</v>
      </c>
      <c r="D68" s="1">
        <v>480</v>
      </c>
      <c r="E68" s="28">
        <v>7.82</v>
      </c>
      <c r="F68" s="39">
        <v>336.14</v>
      </c>
      <c r="G68" s="28"/>
      <c r="H68" s="40"/>
      <c r="I68" s="40"/>
    </row>
    <row r="69" spans="1:10" ht="12.75">
      <c r="A69" s="35">
        <f t="shared" si="24"/>
        <v>40463</v>
      </c>
      <c r="B69" s="1">
        <f t="shared" si="25"/>
        <v>63</v>
      </c>
      <c r="C69" s="16">
        <f t="shared" si="26"/>
        <v>500</v>
      </c>
      <c r="D69" s="1">
        <v>390</v>
      </c>
      <c r="E69" s="31">
        <v>7.92</v>
      </c>
      <c r="F69" s="39">
        <v>354.57</v>
      </c>
      <c r="G69" s="28"/>
      <c r="H69" s="40"/>
      <c r="I69" s="40"/>
      <c r="J69" s="3">
        <v>159</v>
      </c>
    </row>
    <row r="70" spans="1:9" ht="12.75">
      <c r="A70" s="35">
        <f t="shared" si="24"/>
        <v>40470</v>
      </c>
      <c r="B70" s="1">
        <f t="shared" si="25"/>
        <v>64</v>
      </c>
      <c r="C70" s="16">
        <f t="shared" si="26"/>
        <v>500</v>
      </c>
      <c r="D70" s="1">
        <v>455</v>
      </c>
      <c r="E70" s="31">
        <v>7.8</v>
      </c>
      <c r="F70" s="39">
        <v>344.18</v>
      </c>
      <c r="G70" s="28"/>
      <c r="H70" s="40"/>
      <c r="I70" s="40"/>
    </row>
    <row r="71" spans="1:52" ht="12.75">
      <c r="A71" s="35">
        <f t="shared" si="24"/>
        <v>40477</v>
      </c>
      <c r="B71" s="1">
        <f t="shared" si="25"/>
        <v>65</v>
      </c>
      <c r="C71" s="16">
        <f t="shared" si="26"/>
        <v>500</v>
      </c>
      <c r="D71" s="1">
        <v>405</v>
      </c>
      <c r="E71" s="31">
        <v>7.83</v>
      </c>
      <c r="F71" s="39">
        <v>321.44</v>
      </c>
      <c r="G71" s="28" t="e">
        <f>NA()</f>
        <v>#N/A</v>
      </c>
      <c r="H71" s="40">
        <v>3.33</v>
      </c>
      <c r="I71" s="40">
        <v>71.93</v>
      </c>
      <c r="J71" s="3">
        <v>131</v>
      </c>
      <c r="K71" s="41" t="e">
        <f>NA()</f>
        <v>#N/A</v>
      </c>
      <c r="L71" s="41">
        <v>175</v>
      </c>
      <c r="M71" s="41" t="s">
        <v>98</v>
      </c>
      <c r="N71" s="41">
        <v>0.37</v>
      </c>
      <c r="O71" s="41">
        <v>0.14</v>
      </c>
      <c r="P71" s="41">
        <v>0.031</v>
      </c>
      <c r="Q71" s="41" t="s">
        <v>121</v>
      </c>
      <c r="R71" s="41" t="s">
        <v>98</v>
      </c>
      <c r="S71" s="41" t="s">
        <v>101</v>
      </c>
      <c r="T71" s="41" t="s">
        <v>102</v>
      </c>
      <c r="U71" s="41">
        <v>60.7</v>
      </c>
      <c r="V71" s="41" t="s">
        <v>101</v>
      </c>
      <c r="W71" s="41" t="s">
        <v>109</v>
      </c>
      <c r="X71" s="41" t="s">
        <v>109</v>
      </c>
      <c r="Y71" s="41" t="s">
        <v>101</v>
      </c>
      <c r="Z71" s="41" t="s">
        <v>117</v>
      </c>
      <c r="AA71" s="41" t="e">
        <f>NA()</f>
        <v>#N/A</v>
      </c>
      <c r="AB71" s="41">
        <v>5.66</v>
      </c>
      <c r="AC71" s="41">
        <v>0.016</v>
      </c>
      <c r="AD71" s="41" t="e">
        <f>NA()</f>
        <v>#N/A</v>
      </c>
      <c r="AE71" s="41" t="s">
        <v>109</v>
      </c>
      <c r="AF71" s="41" t="s">
        <v>109</v>
      </c>
      <c r="AG71" s="41" t="s">
        <v>98</v>
      </c>
      <c r="AH71" s="41">
        <v>0.6</v>
      </c>
      <c r="AI71" s="41" t="s">
        <v>111</v>
      </c>
      <c r="AJ71" s="41">
        <v>2.9</v>
      </c>
      <c r="AK71" s="41" t="s">
        <v>101</v>
      </c>
      <c r="AL71" s="41">
        <v>0.2</v>
      </c>
      <c r="AM71" s="41">
        <v>0.081</v>
      </c>
      <c r="AN71" s="41">
        <v>36.3</v>
      </c>
      <c r="AO71" s="41" t="e">
        <f>NA()</f>
        <v>#N/A</v>
      </c>
      <c r="AP71" s="41" t="s">
        <v>117</v>
      </c>
      <c r="AQ71" s="41" t="s">
        <v>102</v>
      </c>
      <c r="AR71" s="41" t="e">
        <f>NA()</f>
        <v>#N/A</v>
      </c>
      <c r="AS71" s="41" t="s">
        <v>101</v>
      </c>
      <c r="AT71" s="41">
        <v>0.055</v>
      </c>
      <c r="AU71" s="41" t="s">
        <v>109</v>
      </c>
      <c r="AW71" s="17">
        <f>J71*2/96+I71*2/100</f>
        <v>4.167766666666667</v>
      </c>
      <c r="AX71" s="17">
        <f>AL71/23+AH71/39.1+AB71*2/24.3+U71*2/40.08+AC71*2/54.9</f>
        <v>3.51940953584368</v>
      </c>
      <c r="AY71" s="17">
        <f>AX71-AW71</f>
        <v>-0.648357130822987</v>
      </c>
      <c r="AZ71" s="42">
        <f>AY71/(AW71+AX71)</f>
        <v>-0.08434269148289557</v>
      </c>
    </row>
    <row r="72" spans="1:9" ht="12.75">
      <c r="A72" s="35">
        <f t="shared" si="24"/>
        <v>40484</v>
      </c>
      <c r="B72" s="1">
        <f t="shared" si="25"/>
        <v>66</v>
      </c>
      <c r="C72" s="16">
        <f t="shared" si="26"/>
        <v>500</v>
      </c>
      <c r="D72" s="1">
        <v>460</v>
      </c>
      <c r="E72" s="31">
        <v>8.05</v>
      </c>
      <c r="F72" s="39">
        <v>341</v>
      </c>
      <c r="G72" s="28"/>
      <c r="H72" s="40"/>
      <c r="I72" s="40"/>
    </row>
    <row r="73" spans="1:10" ht="12.75">
      <c r="A73" s="35">
        <f t="shared" si="24"/>
        <v>40491</v>
      </c>
      <c r="B73" s="1">
        <f t="shared" si="25"/>
        <v>67</v>
      </c>
      <c r="C73" s="16">
        <f t="shared" si="26"/>
        <v>500</v>
      </c>
      <c r="D73" s="1">
        <v>430</v>
      </c>
      <c r="E73" s="31">
        <v>7.86</v>
      </c>
      <c r="F73" s="39">
        <v>319</v>
      </c>
      <c r="G73" s="28"/>
      <c r="H73" s="40"/>
      <c r="I73" s="40"/>
      <c r="J73" s="3">
        <v>153</v>
      </c>
    </row>
    <row r="74" spans="1:9" ht="12.75">
      <c r="A74" s="35">
        <f t="shared" si="24"/>
        <v>40498</v>
      </c>
      <c r="B74" s="1">
        <f t="shared" si="25"/>
        <v>68</v>
      </c>
      <c r="C74" s="16">
        <f t="shared" si="26"/>
        <v>500</v>
      </c>
      <c r="D74" s="1">
        <v>400</v>
      </c>
      <c r="E74" s="31">
        <v>8.02</v>
      </c>
      <c r="F74" s="39">
        <v>347</v>
      </c>
      <c r="G74" s="28"/>
      <c r="H74" s="40"/>
      <c r="I74" s="40"/>
    </row>
    <row r="75" spans="1:52" ht="12.75">
      <c r="A75" s="35">
        <f t="shared" si="24"/>
        <v>40505</v>
      </c>
      <c r="B75" s="1">
        <f t="shared" si="25"/>
        <v>69</v>
      </c>
      <c r="C75" s="16">
        <f t="shared" si="26"/>
        <v>500</v>
      </c>
      <c r="D75" s="1">
        <v>410</v>
      </c>
      <c r="E75" s="31">
        <v>7.74</v>
      </c>
      <c r="F75" s="39">
        <v>353.51</v>
      </c>
      <c r="G75" s="28" t="e">
        <f>NA()</f>
        <v>#N/A</v>
      </c>
      <c r="H75" s="40">
        <v>4.4</v>
      </c>
      <c r="I75" s="40">
        <v>79.21</v>
      </c>
      <c r="J75" s="3">
        <v>129</v>
      </c>
      <c r="K75" s="41" t="e">
        <f>NA()</f>
        <v>#N/A</v>
      </c>
      <c r="L75" s="41">
        <v>181</v>
      </c>
      <c r="M75" s="41" t="s">
        <v>98</v>
      </c>
      <c r="N75" s="41">
        <v>0.36</v>
      </c>
      <c r="O75" s="41">
        <v>0.14</v>
      </c>
      <c r="P75" s="41">
        <v>0.033</v>
      </c>
      <c r="Q75" s="41" t="s">
        <v>121</v>
      </c>
      <c r="R75" s="41" t="s">
        <v>98</v>
      </c>
      <c r="S75" s="41" t="s">
        <v>101</v>
      </c>
      <c r="T75" s="41" t="s">
        <v>102</v>
      </c>
      <c r="U75" s="41">
        <v>62.5</v>
      </c>
      <c r="V75" s="41" t="s">
        <v>101</v>
      </c>
      <c r="W75" s="41" t="s">
        <v>109</v>
      </c>
      <c r="X75" s="41" t="s">
        <v>109</v>
      </c>
      <c r="Y75" s="41" t="s">
        <v>101</v>
      </c>
      <c r="Z75" s="41" t="s">
        <v>117</v>
      </c>
      <c r="AA75" s="41" t="e">
        <f>NA()</f>
        <v>#N/A</v>
      </c>
      <c r="AB75" s="41">
        <v>6.06</v>
      </c>
      <c r="AC75" s="41">
        <v>0.012</v>
      </c>
      <c r="AD75" s="41" t="e">
        <f>NA()</f>
        <v>#N/A</v>
      </c>
      <c r="AE75" s="41" t="s">
        <v>109</v>
      </c>
      <c r="AF75" s="41" t="s">
        <v>109</v>
      </c>
      <c r="AG75" s="41" t="s">
        <v>98</v>
      </c>
      <c r="AH75" s="41">
        <v>0.6</v>
      </c>
      <c r="AI75" s="41" t="s">
        <v>111</v>
      </c>
      <c r="AJ75" s="41">
        <v>2.68</v>
      </c>
      <c r="AK75" s="41" t="s">
        <v>101</v>
      </c>
      <c r="AL75" s="41">
        <v>0.2</v>
      </c>
      <c r="AM75" s="41">
        <v>0.085</v>
      </c>
      <c r="AN75" s="41">
        <v>38.9</v>
      </c>
      <c r="AO75" s="41" t="e">
        <f>NA()</f>
        <v>#N/A</v>
      </c>
      <c r="AP75" s="41" t="s">
        <v>117</v>
      </c>
      <c r="AQ75" s="41" t="s">
        <v>102</v>
      </c>
      <c r="AR75" s="41" t="e">
        <f>NA()</f>
        <v>#N/A</v>
      </c>
      <c r="AS75" s="41" t="s">
        <v>101</v>
      </c>
      <c r="AT75" s="41">
        <v>0.063</v>
      </c>
      <c r="AU75" s="41" t="s">
        <v>109</v>
      </c>
      <c r="AW75" s="17">
        <f>J75*2/96+I75*2/100</f>
        <v>4.2717</v>
      </c>
      <c r="AX75" s="17">
        <f>AL75/23+AH75/39.1+AB75*2/24.3+U75*2/40.08+AC75*2/54.9</f>
        <v>3.6420059863347234</v>
      </c>
      <c r="AY75" s="17">
        <f>AX75-AW75</f>
        <v>-0.6296940136652767</v>
      </c>
      <c r="AZ75" s="42">
        <f>AY75/(AW75+AX75)</f>
        <v>-0.07957005412541525</v>
      </c>
    </row>
    <row r="76" spans="1:9" ht="12.75">
      <c r="A76" s="35">
        <f t="shared" si="24"/>
        <v>40512</v>
      </c>
      <c r="B76" s="1">
        <f t="shared" si="25"/>
        <v>70</v>
      </c>
      <c r="C76" s="16">
        <f t="shared" si="26"/>
        <v>500</v>
      </c>
      <c r="D76" s="1">
        <v>415</v>
      </c>
      <c r="E76" s="31">
        <v>7.76</v>
      </c>
      <c r="F76" s="39">
        <v>352.14</v>
      </c>
      <c r="G76" s="28"/>
      <c r="H76" s="40"/>
      <c r="I76" s="40"/>
    </row>
    <row r="77" spans="1:10" ht="12.75">
      <c r="A77" s="35">
        <f t="shared" si="24"/>
        <v>40519</v>
      </c>
      <c r="B77" s="1">
        <f t="shared" si="25"/>
        <v>71</v>
      </c>
      <c r="C77" s="16">
        <f t="shared" si="26"/>
        <v>500</v>
      </c>
      <c r="D77" s="1">
        <v>435</v>
      </c>
      <c r="E77" s="31">
        <v>7.79</v>
      </c>
      <c r="F77" s="39">
        <v>369.84</v>
      </c>
      <c r="G77" s="28"/>
      <c r="H77" s="40"/>
      <c r="I77" s="40"/>
      <c r="J77" s="3">
        <v>144</v>
      </c>
    </row>
    <row r="78" spans="1:9" ht="12.75">
      <c r="A78" s="35">
        <f t="shared" si="24"/>
        <v>40526</v>
      </c>
      <c r="B78" s="1">
        <f t="shared" si="25"/>
        <v>72</v>
      </c>
      <c r="C78" s="16">
        <f t="shared" si="26"/>
        <v>500</v>
      </c>
      <c r="D78" s="1">
        <v>435</v>
      </c>
      <c r="E78" s="31">
        <v>7.71</v>
      </c>
      <c r="F78" s="39">
        <v>410.67</v>
      </c>
      <c r="G78" s="28"/>
      <c r="H78" s="40"/>
      <c r="I78" s="40"/>
    </row>
    <row r="79" spans="1:52" ht="12.75">
      <c r="A79" s="35">
        <f t="shared" si="24"/>
        <v>40533</v>
      </c>
      <c r="B79" s="1">
        <f t="shared" si="25"/>
        <v>73</v>
      </c>
      <c r="C79" s="16">
        <f t="shared" si="26"/>
        <v>500</v>
      </c>
      <c r="D79" s="1">
        <v>445</v>
      </c>
      <c r="E79" s="31">
        <v>7.53</v>
      </c>
      <c r="F79" s="39">
        <v>665.68</v>
      </c>
      <c r="G79" s="28" t="e">
        <f>NA()</f>
        <v>#N/A</v>
      </c>
      <c r="H79" s="40">
        <v>7.91</v>
      </c>
      <c r="I79" s="40">
        <v>60.15</v>
      </c>
      <c r="J79" s="3">
        <v>126</v>
      </c>
      <c r="K79" s="41" t="e">
        <f>NA()</f>
        <v>#N/A</v>
      </c>
      <c r="L79" s="41">
        <v>196</v>
      </c>
      <c r="M79" s="41" t="s">
        <v>98</v>
      </c>
      <c r="N79" s="41">
        <v>0.31</v>
      </c>
      <c r="O79" s="41">
        <v>0.12</v>
      </c>
      <c r="P79" s="41">
        <v>0.04</v>
      </c>
      <c r="Q79" s="41" t="s">
        <v>121</v>
      </c>
      <c r="R79" s="41" t="s">
        <v>98</v>
      </c>
      <c r="S79" s="41" t="s">
        <v>101</v>
      </c>
      <c r="T79" s="41" t="s">
        <v>102</v>
      </c>
      <c r="U79" s="41">
        <v>66.8</v>
      </c>
      <c r="V79" s="41" t="s">
        <v>101</v>
      </c>
      <c r="W79" s="41" t="s">
        <v>109</v>
      </c>
      <c r="X79" s="41" t="s">
        <v>109</v>
      </c>
      <c r="Y79" s="41" t="s">
        <v>101</v>
      </c>
      <c r="Z79" s="41" t="s">
        <v>117</v>
      </c>
      <c r="AA79" s="41" t="e">
        <f>NA()</f>
        <v>#N/A</v>
      </c>
      <c r="AB79" s="41">
        <v>7.01</v>
      </c>
      <c r="AC79" s="41">
        <v>0.011</v>
      </c>
      <c r="AD79" s="41" t="e">
        <f>NA()</f>
        <v>#N/A</v>
      </c>
      <c r="AE79" s="41" t="s">
        <v>109</v>
      </c>
      <c r="AF79" s="41" t="s">
        <v>109</v>
      </c>
      <c r="AG79" s="41" t="s">
        <v>98</v>
      </c>
      <c r="AH79" s="41">
        <v>0.9</v>
      </c>
      <c r="AI79" s="41" t="s">
        <v>111</v>
      </c>
      <c r="AJ79" s="41">
        <v>2.99</v>
      </c>
      <c r="AK79" s="41" t="s">
        <v>101</v>
      </c>
      <c r="AL79" s="41">
        <v>0.3</v>
      </c>
      <c r="AM79" s="41">
        <v>0.097</v>
      </c>
      <c r="AN79" s="41">
        <v>40.1</v>
      </c>
      <c r="AO79" s="41" t="e">
        <f>NA()</f>
        <v>#N/A</v>
      </c>
      <c r="AP79" s="41" t="s">
        <v>117</v>
      </c>
      <c r="AQ79" s="41" t="s">
        <v>102</v>
      </c>
      <c r="AR79" s="41" t="e">
        <f>NA()</f>
        <v>#N/A</v>
      </c>
      <c r="AS79" s="41" t="s">
        <v>101</v>
      </c>
      <c r="AT79" s="41">
        <v>0.074</v>
      </c>
      <c r="AU79" s="41" t="s">
        <v>109</v>
      </c>
      <c r="AW79" s="17">
        <f>J79*2/96+I79*2/100</f>
        <v>3.8280000000000003</v>
      </c>
      <c r="AX79" s="17">
        <f>AL79/23+AH79/39.1+AB79*2/24.3+U79*2/40.08+AC79*2/54.9</f>
        <v>3.9467501755152403</v>
      </c>
      <c r="AY79" s="17">
        <f>AX79-AW79</f>
        <v>0.11875017551524003</v>
      </c>
      <c r="AZ79" s="42">
        <f>AY79/(AW79+AX79)</f>
        <v>0.015273825246400323</v>
      </c>
    </row>
    <row r="80" spans="1:9" ht="12.75">
      <c r="A80" s="35">
        <f t="shared" si="24"/>
        <v>40540</v>
      </c>
      <c r="B80" s="1">
        <f t="shared" si="25"/>
        <v>74</v>
      </c>
      <c r="C80" s="16">
        <f t="shared" si="26"/>
        <v>500</v>
      </c>
      <c r="D80" s="1">
        <v>395</v>
      </c>
      <c r="E80" s="31">
        <v>7.77</v>
      </c>
      <c r="F80" s="39">
        <v>348.72</v>
      </c>
      <c r="G80" s="28"/>
      <c r="H80" s="40"/>
      <c r="I80" s="40"/>
    </row>
    <row r="81" spans="1:10" ht="12.75">
      <c r="A81" s="35">
        <f t="shared" si="24"/>
        <v>40547</v>
      </c>
      <c r="B81" s="1">
        <f t="shared" si="25"/>
        <v>75</v>
      </c>
      <c r="C81" s="16">
        <f t="shared" si="26"/>
        <v>500</v>
      </c>
      <c r="D81" s="1">
        <v>495</v>
      </c>
      <c r="E81" s="31">
        <v>7.84</v>
      </c>
      <c r="F81" s="39">
        <v>317</v>
      </c>
      <c r="G81" s="28"/>
      <c r="H81" s="40"/>
      <c r="I81" s="40"/>
      <c r="J81" s="3">
        <v>86</v>
      </c>
    </row>
    <row r="82" spans="1:10" ht="12.75">
      <c r="A82" s="35">
        <f t="shared" si="24"/>
        <v>40554</v>
      </c>
      <c r="B82" s="1">
        <f t="shared" si="25"/>
        <v>76</v>
      </c>
      <c r="C82" s="16">
        <f t="shared" si="26"/>
        <v>500</v>
      </c>
      <c r="D82" s="1">
        <v>410</v>
      </c>
      <c r="E82" s="31">
        <v>7.76</v>
      </c>
      <c r="F82" s="39">
        <v>284</v>
      </c>
      <c r="G82" s="28"/>
      <c r="H82" s="40"/>
      <c r="I82" s="40"/>
      <c r="J82" s="28"/>
    </row>
    <row r="83" spans="1:52" ht="12.75">
      <c r="A83" s="35">
        <f>A82+7</f>
        <v>40561</v>
      </c>
      <c r="B83" s="1">
        <f>B82+1</f>
        <v>77</v>
      </c>
      <c r="C83" s="16">
        <f>C82</f>
        <v>500</v>
      </c>
      <c r="D83" s="1">
        <v>420</v>
      </c>
      <c r="E83" s="31">
        <v>7.8</v>
      </c>
      <c r="F83" s="39">
        <v>340.19</v>
      </c>
      <c r="G83" s="28" t="e">
        <f>NA()</f>
        <v>#N/A</v>
      </c>
      <c r="H83" s="40">
        <v>5.15</v>
      </c>
      <c r="I83" s="40">
        <v>88.14</v>
      </c>
      <c r="J83" s="3">
        <v>82</v>
      </c>
      <c r="K83" s="41" t="e">
        <f>NA()</f>
        <v>#N/A</v>
      </c>
      <c r="L83" s="41">
        <v>172</v>
      </c>
      <c r="M83" s="41" t="s">
        <v>98</v>
      </c>
      <c r="N83" s="41">
        <v>0.3</v>
      </c>
      <c r="O83" s="41">
        <v>0.13</v>
      </c>
      <c r="P83" s="41">
        <v>0.034</v>
      </c>
      <c r="Q83" s="41" t="s">
        <v>121</v>
      </c>
      <c r="R83" s="41" t="s">
        <v>98</v>
      </c>
      <c r="S83" s="41" t="s">
        <v>101</v>
      </c>
      <c r="T83" s="41" t="s">
        <v>102</v>
      </c>
      <c r="U83" s="41">
        <v>59.2</v>
      </c>
      <c r="V83" s="41" t="s">
        <v>101</v>
      </c>
      <c r="W83" s="41" t="s">
        <v>109</v>
      </c>
      <c r="X83" s="41" t="s">
        <v>109</v>
      </c>
      <c r="Y83" s="41" t="s">
        <v>101</v>
      </c>
      <c r="Z83" s="41" t="s">
        <v>117</v>
      </c>
      <c r="AA83" s="41" t="e">
        <f>NA()</f>
        <v>#N/A</v>
      </c>
      <c r="AB83" s="41">
        <v>5.99</v>
      </c>
      <c r="AC83" s="41">
        <v>0.009</v>
      </c>
      <c r="AD83" s="41" t="e">
        <f>NA()</f>
        <v>#N/A</v>
      </c>
      <c r="AE83" s="41" t="s">
        <v>109</v>
      </c>
      <c r="AF83" s="41" t="s">
        <v>109</v>
      </c>
      <c r="AG83" s="41" t="s">
        <v>98</v>
      </c>
      <c r="AH83" s="41">
        <v>0.7</v>
      </c>
      <c r="AI83" s="41" t="s">
        <v>111</v>
      </c>
      <c r="AJ83" s="41">
        <v>3.21</v>
      </c>
      <c r="AK83" s="41" t="s">
        <v>101</v>
      </c>
      <c r="AL83" s="41">
        <v>0.4</v>
      </c>
      <c r="AM83" s="41">
        <v>0.084</v>
      </c>
      <c r="AN83" s="41">
        <v>30.5</v>
      </c>
      <c r="AO83" s="41" t="e">
        <f>NA()</f>
        <v>#N/A</v>
      </c>
      <c r="AP83" s="41" t="s">
        <v>117</v>
      </c>
      <c r="AQ83" s="41" t="s">
        <v>102</v>
      </c>
      <c r="AR83" s="41" t="e">
        <f>NA()</f>
        <v>#N/A</v>
      </c>
      <c r="AS83" s="41" t="s">
        <v>101</v>
      </c>
      <c r="AT83" s="41">
        <v>0.066</v>
      </c>
      <c r="AU83" s="41" t="s">
        <v>109</v>
      </c>
      <c r="AW83" s="17">
        <f>J83*2/96+I83*2/100</f>
        <v>3.4711333333333334</v>
      </c>
      <c r="AX83" s="17">
        <f>AL83/23+AH83/39.1+AB83*2/24.3+U83*2/40.08+AC83*2/54.9</f>
        <v>3.4827179180931207</v>
      </c>
      <c r="AY83" s="17">
        <f>AX83-AW83</f>
        <v>0.011584584759787298</v>
      </c>
      <c r="AZ83" s="42">
        <f>AY83/(AW83+AX83)</f>
        <v>0.001665923578306472</v>
      </c>
    </row>
    <row r="84" spans="1:9" ht="12.75">
      <c r="A84" s="35">
        <f>A83+7</f>
        <v>40568</v>
      </c>
      <c r="B84" s="1">
        <f>B83+1</f>
        <v>78</v>
      </c>
      <c r="C84" s="16">
        <f>C83</f>
        <v>500</v>
      </c>
      <c r="D84" s="1">
        <v>445</v>
      </c>
      <c r="E84" s="31">
        <v>7.77</v>
      </c>
      <c r="F84" s="39">
        <v>357.07</v>
      </c>
      <c r="G84" s="28"/>
      <c r="H84" s="40"/>
      <c r="I84" s="40"/>
    </row>
    <row r="85" spans="1:10" ht="12.75">
      <c r="A85" s="35">
        <f aca="true" t="shared" si="27" ref="A85:A90">A84+7</f>
        <v>40575</v>
      </c>
      <c r="B85" s="1">
        <f aca="true" t="shared" si="28" ref="B85:B90">B84+1</f>
        <v>79</v>
      </c>
      <c r="C85" s="16">
        <f aca="true" t="shared" si="29" ref="C85:C90">C84</f>
        <v>500</v>
      </c>
      <c r="D85" s="1">
        <v>455</v>
      </c>
      <c r="E85" s="28">
        <v>7.79</v>
      </c>
      <c r="F85" s="39">
        <v>353.69</v>
      </c>
      <c r="G85" s="28"/>
      <c r="H85" s="40"/>
      <c r="I85" s="40"/>
      <c r="J85" s="3">
        <v>101</v>
      </c>
    </row>
    <row r="86" spans="1:9" ht="12.75">
      <c r="A86" s="35">
        <f t="shared" si="27"/>
        <v>40582</v>
      </c>
      <c r="B86" s="1">
        <f t="shared" si="28"/>
        <v>80</v>
      </c>
      <c r="C86" s="16">
        <f t="shared" si="29"/>
        <v>500</v>
      </c>
      <c r="D86" s="1">
        <v>440</v>
      </c>
      <c r="E86" s="28">
        <v>7.89</v>
      </c>
      <c r="F86" s="39">
        <v>334.48</v>
      </c>
      <c r="G86" s="28"/>
      <c r="H86" s="40"/>
      <c r="I86" s="40"/>
    </row>
    <row r="87" spans="1:52" ht="12.75">
      <c r="A87" s="35">
        <f t="shared" si="27"/>
        <v>40589</v>
      </c>
      <c r="B87" s="1">
        <f t="shared" si="28"/>
        <v>81</v>
      </c>
      <c r="C87" s="16">
        <f t="shared" si="29"/>
        <v>500</v>
      </c>
      <c r="D87" s="1">
        <v>450</v>
      </c>
      <c r="E87" s="31">
        <v>7.8</v>
      </c>
      <c r="F87" s="39">
        <v>335.04</v>
      </c>
      <c r="G87" s="28" t="e">
        <f>NA()</f>
        <v>#N/A</v>
      </c>
      <c r="H87" s="40">
        <v>4.41</v>
      </c>
      <c r="I87" s="40">
        <v>90.46</v>
      </c>
      <c r="J87" s="3">
        <v>79</v>
      </c>
      <c r="K87" s="41" t="e">
        <f>NA()</f>
        <v>#N/A</v>
      </c>
      <c r="L87" s="41">
        <v>175</v>
      </c>
      <c r="M87" s="41" t="s">
        <v>98</v>
      </c>
      <c r="N87" s="41">
        <v>0.27</v>
      </c>
      <c r="O87" s="41">
        <v>0.13</v>
      </c>
      <c r="P87" s="41">
        <v>0.035</v>
      </c>
      <c r="Q87" s="41" t="s">
        <v>121</v>
      </c>
      <c r="R87" s="41" t="s">
        <v>98</v>
      </c>
      <c r="S87" s="41" t="s">
        <v>101</v>
      </c>
      <c r="T87" s="41" t="s">
        <v>102</v>
      </c>
      <c r="U87" s="41">
        <v>60.2</v>
      </c>
      <c r="V87" s="41" t="s">
        <v>101</v>
      </c>
      <c r="W87" s="41" t="s">
        <v>109</v>
      </c>
      <c r="X87" s="41" t="s">
        <v>109</v>
      </c>
      <c r="Y87" s="41" t="s">
        <v>101</v>
      </c>
      <c r="Z87" s="41" t="s">
        <v>117</v>
      </c>
      <c r="AA87" s="41" t="e">
        <f>NA()</f>
        <v>#N/A</v>
      </c>
      <c r="AB87" s="41">
        <v>6.12</v>
      </c>
      <c r="AC87" s="41">
        <v>0.01</v>
      </c>
      <c r="AD87" s="41" t="e">
        <f>NA()</f>
        <v>#N/A</v>
      </c>
      <c r="AE87" s="41" t="s">
        <v>109</v>
      </c>
      <c r="AF87" s="41" t="s">
        <v>109</v>
      </c>
      <c r="AG87" s="41" t="s">
        <v>98</v>
      </c>
      <c r="AH87" s="41">
        <v>0.6</v>
      </c>
      <c r="AI87" s="41" t="s">
        <v>111</v>
      </c>
      <c r="AJ87" s="41">
        <v>3.25</v>
      </c>
      <c r="AK87" s="41" t="s">
        <v>101</v>
      </c>
      <c r="AL87" s="41" t="s">
        <v>111</v>
      </c>
      <c r="AM87" s="41">
        <v>0.085</v>
      </c>
      <c r="AN87" s="41">
        <v>29.7</v>
      </c>
      <c r="AO87" s="41" t="e">
        <f>NA()</f>
        <v>#N/A</v>
      </c>
      <c r="AP87" s="41" t="s">
        <v>117</v>
      </c>
      <c r="AQ87" s="41" t="s">
        <v>102</v>
      </c>
      <c r="AR87" s="41" t="e">
        <f>NA()</f>
        <v>#N/A</v>
      </c>
      <c r="AS87" s="41" t="s">
        <v>101</v>
      </c>
      <c r="AT87" s="41">
        <v>0.074</v>
      </c>
      <c r="AU87" s="41" t="s">
        <v>109</v>
      </c>
      <c r="AW87" s="17">
        <f>J87*2/96+I87*2/100</f>
        <v>3.455033333333333</v>
      </c>
      <c r="AX87" s="17">
        <f>AH87/39.1+AB87*2/24.3+U87*2/40.08+AC87*2/54.9</f>
        <v>3.5234052869389214</v>
      </c>
      <c r="AY87" s="17">
        <f>AX87-AW87</f>
        <v>0.06837195360558823</v>
      </c>
      <c r="AZ87" s="42">
        <f>AY87/(AW87+AX87)</f>
        <v>0.009797600484292974</v>
      </c>
    </row>
    <row r="88" spans="1:9" ht="12.75">
      <c r="A88" s="35">
        <f t="shared" si="27"/>
        <v>40596</v>
      </c>
      <c r="B88" s="1">
        <f t="shared" si="28"/>
        <v>82</v>
      </c>
      <c r="C88" s="16">
        <f t="shared" si="29"/>
        <v>500</v>
      </c>
      <c r="D88" s="1">
        <v>460</v>
      </c>
      <c r="E88" s="31">
        <v>7.9</v>
      </c>
      <c r="F88" s="39">
        <v>342.27</v>
      </c>
      <c r="G88" s="28"/>
      <c r="H88" s="40"/>
      <c r="I88" s="40"/>
    </row>
    <row r="89" spans="1:10" ht="12.75">
      <c r="A89" s="35">
        <f t="shared" si="27"/>
        <v>40603</v>
      </c>
      <c r="B89" s="1">
        <f t="shared" si="28"/>
        <v>83</v>
      </c>
      <c r="C89" s="16">
        <f t="shared" si="29"/>
        <v>500</v>
      </c>
      <c r="D89" s="1">
        <v>460</v>
      </c>
      <c r="E89" s="28">
        <v>7.85</v>
      </c>
      <c r="F89" s="39">
        <v>362.31</v>
      </c>
      <c r="G89" s="28"/>
      <c r="H89" s="40"/>
      <c r="I89" s="40"/>
      <c r="J89" s="3">
        <v>116</v>
      </c>
    </row>
    <row r="90" spans="1:9" ht="12.75">
      <c r="A90" s="35">
        <f t="shared" si="27"/>
        <v>40610</v>
      </c>
      <c r="B90" s="1">
        <f t="shared" si="28"/>
        <v>84</v>
      </c>
      <c r="C90" s="16">
        <f t="shared" si="29"/>
        <v>500</v>
      </c>
      <c r="D90" s="1">
        <v>430</v>
      </c>
      <c r="E90" s="28">
        <v>7.87</v>
      </c>
      <c r="F90" s="39">
        <v>351.69</v>
      </c>
      <c r="G90" s="28"/>
      <c r="H90" s="40"/>
      <c r="I90" s="40"/>
    </row>
    <row r="91" spans="1:52" ht="12.75">
      <c r="A91" s="35">
        <f aca="true" t="shared" si="30" ref="A91:A98">A90+7</f>
        <v>40617</v>
      </c>
      <c r="B91" s="1">
        <f aca="true" t="shared" si="31" ref="B91:B98">B90+1</f>
        <v>85</v>
      </c>
      <c r="C91" s="16">
        <f aca="true" t="shared" si="32" ref="C91:C98">C90</f>
        <v>500</v>
      </c>
      <c r="D91" s="1">
        <v>435</v>
      </c>
      <c r="E91" s="28">
        <v>7.85</v>
      </c>
      <c r="F91" s="39">
        <v>328.55</v>
      </c>
      <c r="G91" s="28" t="e">
        <f>NA()</f>
        <v>#N/A</v>
      </c>
      <c r="H91" s="40">
        <v>3.62</v>
      </c>
      <c r="I91" s="40">
        <v>80.45</v>
      </c>
      <c r="J91" s="3">
        <v>83</v>
      </c>
      <c r="K91" s="41" t="e">
        <f>NA()</f>
        <v>#N/A</v>
      </c>
      <c r="L91" s="41">
        <v>167</v>
      </c>
      <c r="M91" s="41" t="s">
        <v>98</v>
      </c>
      <c r="N91" s="41">
        <v>0.24</v>
      </c>
      <c r="O91" s="41">
        <v>0.13</v>
      </c>
      <c r="P91" s="41">
        <v>0.032</v>
      </c>
      <c r="Q91" s="41" t="s">
        <v>121</v>
      </c>
      <c r="R91" s="41" t="s">
        <v>98</v>
      </c>
      <c r="S91" s="41" t="s">
        <v>101</v>
      </c>
      <c r="T91" s="41" t="s">
        <v>102</v>
      </c>
      <c r="U91" s="41">
        <v>57.2</v>
      </c>
      <c r="V91" s="41" t="s">
        <v>101</v>
      </c>
      <c r="W91" s="41" t="s">
        <v>109</v>
      </c>
      <c r="X91" s="41" t="s">
        <v>109</v>
      </c>
      <c r="Y91" s="41" t="s">
        <v>101</v>
      </c>
      <c r="Z91" s="41" t="s">
        <v>117</v>
      </c>
      <c r="AA91" s="41" t="e">
        <f>-NA()</f>
        <v>#N/A</v>
      </c>
      <c r="AB91" s="41">
        <v>5.74</v>
      </c>
      <c r="AC91" s="41">
        <v>0.008</v>
      </c>
      <c r="AD91" s="41" t="e">
        <f>-NA()</f>
        <v>#N/A</v>
      </c>
      <c r="AE91" s="41" t="s">
        <v>109</v>
      </c>
      <c r="AF91" s="41" t="s">
        <v>109</v>
      </c>
      <c r="AG91" s="41" t="s">
        <v>98</v>
      </c>
      <c r="AH91" s="41">
        <v>0.5</v>
      </c>
      <c r="AI91" s="41" t="s">
        <v>111</v>
      </c>
      <c r="AJ91" s="41">
        <v>2.98</v>
      </c>
      <c r="AK91" s="41" t="s">
        <v>101</v>
      </c>
      <c r="AL91" s="41">
        <v>0.1</v>
      </c>
      <c r="AM91" s="41">
        <v>0.078</v>
      </c>
      <c r="AN91" s="41">
        <v>30.1</v>
      </c>
      <c r="AO91" s="41" t="e">
        <f>-NA()</f>
        <v>#N/A</v>
      </c>
      <c r="AP91" s="41" t="s">
        <v>117</v>
      </c>
      <c r="AQ91" s="41" t="s">
        <v>102</v>
      </c>
      <c r="AR91" s="41" t="e">
        <f>-NA()</f>
        <v>#N/A</v>
      </c>
      <c r="AS91" s="41" t="s">
        <v>101</v>
      </c>
      <c r="AT91" s="41">
        <v>0.066</v>
      </c>
      <c r="AU91" s="41" t="s">
        <v>109</v>
      </c>
      <c r="AW91" s="17">
        <f>J91*2/96+I91*2/100</f>
        <v>3.338166666666667</v>
      </c>
      <c r="AX91" s="17">
        <f>AL91/23+AH91/39.1+AB91*2/24.3+U91*2/40.08+AC91*2/54.9</f>
        <v>3.34414638955685</v>
      </c>
      <c r="AY91" s="17">
        <f>AX91-AW91</f>
        <v>0.0059797228901832256</v>
      </c>
      <c r="AZ91" s="42">
        <f>AY91/(AW91+AX91)</f>
        <v>0.0008948582384379702</v>
      </c>
    </row>
    <row r="92" spans="1:9" ht="12.75">
      <c r="A92" s="35">
        <f t="shared" si="30"/>
        <v>40624</v>
      </c>
      <c r="B92" s="1">
        <f t="shared" si="31"/>
        <v>86</v>
      </c>
      <c r="C92" s="16">
        <f t="shared" si="32"/>
        <v>500</v>
      </c>
      <c r="D92" s="1">
        <v>445</v>
      </c>
      <c r="E92" s="28">
        <v>7.86</v>
      </c>
      <c r="F92" s="39">
        <v>331.59</v>
      </c>
      <c r="G92" s="28"/>
      <c r="H92" s="40"/>
      <c r="I92" s="40"/>
    </row>
    <row r="93" spans="1:10" ht="12.75">
      <c r="A93" s="35">
        <f t="shared" si="30"/>
        <v>40631</v>
      </c>
      <c r="B93" s="1">
        <f t="shared" si="31"/>
        <v>87</v>
      </c>
      <c r="C93" s="16">
        <f t="shared" si="32"/>
        <v>500</v>
      </c>
      <c r="D93" s="1">
        <v>485</v>
      </c>
      <c r="E93" s="28">
        <v>7.73</v>
      </c>
      <c r="F93" s="39">
        <v>322.61</v>
      </c>
      <c r="G93" s="28"/>
      <c r="H93" s="40"/>
      <c r="I93" s="40"/>
      <c r="J93" s="3">
        <v>82</v>
      </c>
    </row>
    <row r="94" spans="1:9" ht="12.75">
      <c r="A94" s="35">
        <f t="shared" si="30"/>
        <v>40638</v>
      </c>
      <c r="B94" s="1">
        <f t="shared" si="31"/>
        <v>88</v>
      </c>
      <c r="C94" s="16">
        <f t="shared" si="32"/>
        <v>500</v>
      </c>
      <c r="D94" s="1">
        <v>445</v>
      </c>
      <c r="E94" s="28">
        <v>7.71</v>
      </c>
      <c r="F94" s="39">
        <v>350.38</v>
      </c>
      <c r="G94" s="28"/>
      <c r="H94" s="40"/>
      <c r="I94" s="40"/>
    </row>
    <row r="95" spans="1:52" ht="12.75">
      <c r="A95" s="35">
        <f t="shared" si="30"/>
        <v>40645</v>
      </c>
      <c r="B95" s="1">
        <f t="shared" si="31"/>
        <v>89</v>
      </c>
      <c r="C95" s="16">
        <f t="shared" si="32"/>
        <v>500</v>
      </c>
      <c r="D95" s="1">
        <v>340</v>
      </c>
      <c r="E95" s="28">
        <v>7.68</v>
      </c>
      <c r="F95" s="39">
        <v>267.07</v>
      </c>
      <c r="G95" s="28" t="e">
        <f>NA()</f>
        <v>#N/A</v>
      </c>
      <c r="H95" s="40">
        <v>4.25</v>
      </c>
      <c r="I95" s="40">
        <v>64.2</v>
      </c>
      <c r="J95" s="3">
        <v>68</v>
      </c>
      <c r="K95" s="41" t="e">
        <f>NA()</f>
        <v>#N/A</v>
      </c>
      <c r="L95" s="41">
        <v>129</v>
      </c>
      <c r="M95" s="41" t="s">
        <v>98</v>
      </c>
      <c r="N95" s="41">
        <v>0.28</v>
      </c>
      <c r="O95" s="41">
        <v>0.14</v>
      </c>
      <c r="P95" s="41">
        <v>0.024</v>
      </c>
      <c r="Q95" s="41" t="s">
        <v>121</v>
      </c>
      <c r="R95" s="41" t="s">
        <v>98</v>
      </c>
      <c r="S95" s="41" t="s">
        <v>101</v>
      </c>
      <c r="T95" s="41" t="s">
        <v>102</v>
      </c>
      <c r="U95" s="41">
        <v>44.3</v>
      </c>
      <c r="V95" s="41" t="s">
        <v>101</v>
      </c>
      <c r="W95" s="41" t="s">
        <v>109</v>
      </c>
      <c r="X95" s="41" t="s">
        <v>109</v>
      </c>
      <c r="Y95" s="41" t="s">
        <v>101</v>
      </c>
      <c r="Z95" s="41" t="s">
        <v>117</v>
      </c>
      <c r="AA95" s="41" t="e">
        <f>NA()</f>
        <v>#N/A</v>
      </c>
      <c r="AB95" s="41">
        <v>4.49</v>
      </c>
      <c r="AC95" s="41">
        <v>0.006</v>
      </c>
      <c r="AD95" s="41" t="e">
        <f>NA()</f>
        <v>#N/A</v>
      </c>
      <c r="AE95" s="41" t="s">
        <v>109</v>
      </c>
      <c r="AF95" s="41" t="s">
        <v>109</v>
      </c>
      <c r="AG95" s="41" t="s">
        <v>98</v>
      </c>
      <c r="AH95" s="41">
        <v>0.5</v>
      </c>
      <c r="AI95" s="41" t="s">
        <v>111</v>
      </c>
      <c r="AJ95" s="41">
        <v>2.72</v>
      </c>
      <c r="AK95" s="41" t="s">
        <v>101</v>
      </c>
      <c r="AL95" s="41" t="s">
        <v>111</v>
      </c>
      <c r="AM95" s="41">
        <v>0.061</v>
      </c>
      <c r="AN95" s="41">
        <v>26.8</v>
      </c>
      <c r="AO95" s="41" t="e">
        <f>NA()</f>
        <v>#N/A</v>
      </c>
      <c r="AP95" s="41" t="s">
        <v>117</v>
      </c>
      <c r="AQ95" s="41" t="s">
        <v>102</v>
      </c>
      <c r="AR95" s="41" t="e">
        <f>NA()</f>
        <v>#N/A</v>
      </c>
      <c r="AS95" s="41" t="s">
        <v>101</v>
      </c>
      <c r="AT95" s="41">
        <v>0.04</v>
      </c>
      <c r="AU95" s="41" t="s">
        <v>109</v>
      </c>
      <c r="AW95" s="17">
        <f>J95*2/96+I95*2/100</f>
        <v>2.7006666666666668</v>
      </c>
      <c r="AX95" s="17">
        <f>AH95/39.1+AB95*2/24.3+U95*2/40.08+AC95*2/54.9</f>
        <v>2.593132470438389</v>
      </c>
      <c r="AY95" s="17">
        <f>AX95-AW95</f>
        <v>-0.10753419622827787</v>
      </c>
      <c r="AZ95" s="42">
        <f>AY95/(AW95+AX95)</f>
        <v>-0.020313236948216275</v>
      </c>
    </row>
    <row r="96" spans="1:9" ht="12.75">
      <c r="A96" s="35">
        <f t="shared" si="30"/>
        <v>40652</v>
      </c>
      <c r="B96" s="1">
        <f t="shared" si="31"/>
        <v>90</v>
      </c>
      <c r="C96" s="16">
        <f t="shared" si="32"/>
        <v>500</v>
      </c>
      <c r="D96" s="1">
        <v>450</v>
      </c>
      <c r="E96" s="28">
        <v>7.72</v>
      </c>
      <c r="F96" s="39">
        <v>287.17</v>
      </c>
      <c r="G96" s="28"/>
      <c r="H96" s="40"/>
      <c r="I96" s="40"/>
    </row>
    <row r="97" spans="1:10" ht="12.75">
      <c r="A97" s="35">
        <f t="shared" si="30"/>
        <v>40659</v>
      </c>
      <c r="B97" s="1">
        <f t="shared" si="31"/>
        <v>91</v>
      </c>
      <c r="C97" s="16">
        <f t="shared" si="32"/>
        <v>500</v>
      </c>
      <c r="D97" s="1">
        <v>395</v>
      </c>
      <c r="E97" s="28">
        <v>7.78</v>
      </c>
      <c r="F97" s="39">
        <v>301.96</v>
      </c>
      <c r="G97" s="28"/>
      <c r="H97" s="40"/>
      <c r="I97" s="40"/>
      <c r="J97" s="3">
        <v>78</v>
      </c>
    </row>
    <row r="98" spans="1:9" ht="12.75">
      <c r="A98" s="35">
        <f t="shared" si="30"/>
        <v>40666</v>
      </c>
      <c r="B98" s="1">
        <f t="shared" si="31"/>
        <v>92</v>
      </c>
      <c r="C98" s="16">
        <f t="shared" si="32"/>
        <v>500</v>
      </c>
      <c r="D98" s="1">
        <v>460</v>
      </c>
      <c r="E98" s="28">
        <v>7.83</v>
      </c>
      <c r="F98" s="39">
        <v>319.98</v>
      </c>
      <c r="G98" s="28"/>
      <c r="H98" s="40"/>
      <c r="I98" s="40"/>
    </row>
    <row r="99" spans="1:52" ht="12.75">
      <c r="A99" s="35">
        <f>A98+7</f>
        <v>40673</v>
      </c>
      <c r="B99" s="1">
        <f>B98+1</f>
        <v>93</v>
      </c>
      <c r="C99" s="16">
        <f>C98</f>
        <v>500</v>
      </c>
      <c r="D99" s="1">
        <v>480</v>
      </c>
      <c r="E99" s="28">
        <v>7.86</v>
      </c>
      <c r="F99" s="39">
        <v>308.99</v>
      </c>
      <c r="G99" s="28" t="e">
        <f>NA()</f>
        <v>#N/A</v>
      </c>
      <c r="H99" s="40">
        <v>5.14</v>
      </c>
      <c r="I99" s="40">
        <v>90.92</v>
      </c>
      <c r="J99" s="3">
        <v>84</v>
      </c>
      <c r="K99" s="41" t="e">
        <f>NA()</f>
        <v>#N/A</v>
      </c>
      <c r="L99" s="41">
        <v>150</v>
      </c>
      <c r="M99" s="41" t="s">
        <v>98</v>
      </c>
      <c r="N99" s="41">
        <v>0.23</v>
      </c>
      <c r="O99" s="41">
        <v>0.13</v>
      </c>
      <c r="P99" s="41">
        <v>0.033</v>
      </c>
      <c r="Q99" s="41" t="s">
        <v>121</v>
      </c>
      <c r="R99" s="41" t="s">
        <v>98</v>
      </c>
      <c r="S99" s="41" t="s">
        <v>101</v>
      </c>
      <c r="T99" s="41" t="s">
        <v>102</v>
      </c>
      <c r="U99" s="41">
        <v>50.8</v>
      </c>
      <c r="V99" s="41" t="s">
        <v>101</v>
      </c>
      <c r="W99" s="41" t="s">
        <v>109</v>
      </c>
      <c r="X99" s="41" t="s">
        <v>109</v>
      </c>
      <c r="Y99" s="41" t="s">
        <v>101</v>
      </c>
      <c r="Z99" s="41" t="s">
        <v>117</v>
      </c>
      <c r="AA99" s="41" t="e">
        <f>NA()</f>
        <v>#N/A</v>
      </c>
      <c r="AB99" s="41">
        <v>5.71</v>
      </c>
      <c r="AC99" s="41">
        <v>0.011</v>
      </c>
      <c r="AD99" s="41" t="e">
        <f>NA()</f>
        <v>#N/A</v>
      </c>
      <c r="AE99" s="41" t="s">
        <v>109</v>
      </c>
      <c r="AF99" s="41" t="s">
        <v>109</v>
      </c>
      <c r="AG99" s="41" t="s">
        <v>98</v>
      </c>
      <c r="AH99" s="41">
        <v>0.5</v>
      </c>
      <c r="AI99" s="41" t="s">
        <v>111</v>
      </c>
      <c r="AJ99" s="41">
        <v>3.04</v>
      </c>
      <c r="AK99" s="41" t="s">
        <v>101</v>
      </c>
      <c r="AL99" s="41">
        <v>0.2</v>
      </c>
      <c r="AM99" s="41">
        <v>0.072</v>
      </c>
      <c r="AN99" s="41">
        <v>25.8</v>
      </c>
      <c r="AO99" s="41" t="e">
        <f>NA()</f>
        <v>#N/A</v>
      </c>
      <c r="AP99" s="41" t="s">
        <v>117</v>
      </c>
      <c r="AQ99" s="41" t="s">
        <v>102</v>
      </c>
      <c r="AR99" s="41" t="e">
        <f>NA()</f>
        <v>#N/A</v>
      </c>
      <c r="AS99" s="41" t="s">
        <v>101</v>
      </c>
      <c r="AT99" s="41">
        <v>0.065</v>
      </c>
      <c r="AU99" s="41" t="s">
        <v>109</v>
      </c>
      <c r="AW99" s="17">
        <f>J99*2/96+I99*2/100</f>
        <v>3.5684</v>
      </c>
      <c r="AX99" s="17">
        <f>AL99/23+AH99/39.1+AB99*2/24.3+U99*2/40.08+AC99*2/54.9</f>
        <v>3.0267730920137135</v>
      </c>
      <c r="AY99" s="17">
        <f>AX99-AW99</f>
        <v>-0.5416269079862865</v>
      </c>
      <c r="AZ99" s="42">
        <f>AY99/(AW99+AX99)</f>
        <v>-0.0821247449353768</v>
      </c>
    </row>
    <row r="100" spans="1:9" ht="12.75">
      <c r="A100" s="35">
        <f>A99+7</f>
        <v>40680</v>
      </c>
      <c r="B100" s="1">
        <f>B99+1</f>
        <v>94</v>
      </c>
      <c r="C100" s="16">
        <f>C99</f>
        <v>500</v>
      </c>
      <c r="D100" s="1">
        <v>475</v>
      </c>
      <c r="E100" s="28">
        <v>7.85</v>
      </c>
      <c r="F100" s="39">
        <v>348.43</v>
      </c>
      <c r="G100" s="28"/>
      <c r="H100" s="40"/>
      <c r="I100" s="40"/>
    </row>
    <row r="101" spans="1:10" ht="12.75">
      <c r="A101" s="35">
        <f>A100+7</f>
        <v>40687</v>
      </c>
      <c r="B101" s="1">
        <f>B100+1</f>
        <v>95</v>
      </c>
      <c r="C101" s="16">
        <f>C100</f>
        <v>500</v>
      </c>
      <c r="D101" s="1">
        <v>450</v>
      </c>
      <c r="E101" s="28">
        <v>7.64</v>
      </c>
      <c r="F101" s="39">
        <v>333.3</v>
      </c>
      <c r="G101" s="28"/>
      <c r="H101" s="40"/>
      <c r="I101" s="40"/>
      <c r="J101" s="3">
        <v>104</v>
      </c>
    </row>
    <row r="102" spans="1:9" ht="12.75">
      <c r="A102" s="35">
        <f>A101+7</f>
        <v>40694</v>
      </c>
      <c r="B102" s="1">
        <f>B101+1</f>
        <v>96</v>
      </c>
      <c r="C102" s="16">
        <f>C101</f>
        <v>500</v>
      </c>
      <c r="D102" s="1">
        <v>450</v>
      </c>
      <c r="E102" s="28">
        <v>7.74</v>
      </c>
      <c r="F102" s="39">
        <v>329.14</v>
      </c>
      <c r="G102" s="28"/>
      <c r="H102" s="40"/>
      <c r="I102" s="40"/>
    </row>
    <row r="103" spans="1:52" ht="12.75">
      <c r="A103" s="35">
        <f>A102+7</f>
        <v>40701</v>
      </c>
      <c r="B103" s="1">
        <f>B102+1</f>
        <v>97</v>
      </c>
      <c r="C103" s="16">
        <f>C102</f>
        <v>500</v>
      </c>
      <c r="D103" s="1">
        <v>470</v>
      </c>
      <c r="E103" s="28">
        <v>7.94</v>
      </c>
      <c r="F103" s="39">
        <v>302.46</v>
      </c>
      <c r="G103" s="28" t="e">
        <f>NA()</f>
        <v>#N/A</v>
      </c>
      <c r="H103" s="40">
        <v>3.81</v>
      </c>
      <c r="I103" s="40">
        <v>93.71</v>
      </c>
      <c r="J103" s="3">
        <v>76</v>
      </c>
      <c r="K103" s="41" t="e">
        <f>NA()</f>
        <v>#N/A</v>
      </c>
      <c r="L103" s="41">
        <v>155</v>
      </c>
      <c r="M103" s="41" t="s">
        <v>98</v>
      </c>
      <c r="N103" s="41">
        <v>0.25</v>
      </c>
      <c r="O103" s="41">
        <v>0.14</v>
      </c>
      <c r="P103" s="41">
        <v>0.036</v>
      </c>
      <c r="Q103" s="41" t="s">
        <v>121</v>
      </c>
      <c r="R103" s="41" t="s">
        <v>98</v>
      </c>
      <c r="S103" s="41" t="s">
        <v>101</v>
      </c>
      <c r="T103" s="41" t="s">
        <v>102</v>
      </c>
      <c r="U103" s="41">
        <v>51.9</v>
      </c>
      <c r="V103" s="41" t="s">
        <v>101</v>
      </c>
      <c r="W103" s="41" t="s">
        <v>109</v>
      </c>
      <c r="X103" s="41" t="s">
        <v>109</v>
      </c>
      <c r="Y103" s="41" t="s">
        <v>101</v>
      </c>
      <c r="Z103" s="41" t="s">
        <v>117</v>
      </c>
      <c r="AA103" s="41" t="e">
        <f>NA()</f>
        <v>#N/A</v>
      </c>
      <c r="AB103" s="41">
        <v>6.15</v>
      </c>
      <c r="AC103" s="41">
        <v>0.017</v>
      </c>
      <c r="AD103" s="41" t="e">
        <f>NA()</f>
        <v>#N/A</v>
      </c>
      <c r="AE103" s="41" t="s">
        <v>109</v>
      </c>
      <c r="AF103" s="41" t="s">
        <v>109</v>
      </c>
      <c r="AG103" s="41" t="s">
        <v>98</v>
      </c>
      <c r="AH103" s="41">
        <v>0.5</v>
      </c>
      <c r="AI103" s="41" t="s">
        <v>111</v>
      </c>
      <c r="AJ103" s="41">
        <v>3.29</v>
      </c>
      <c r="AK103" s="41" t="s">
        <v>101</v>
      </c>
      <c r="AL103" s="41">
        <v>0.4</v>
      </c>
      <c r="AM103" s="41">
        <v>0.075</v>
      </c>
      <c r="AN103" s="41">
        <v>24.2</v>
      </c>
      <c r="AO103" s="41" t="e">
        <f>NA()</f>
        <v>#N/A</v>
      </c>
      <c r="AP103" s="41" t="s">
        <v>117</v>
      </c>
      <c r="AQ103" s="41" t="s">
        <v>102</v>
      </c>
      <c r="AR103" s="41" t="e">
        <f>NA()</f>
        <v>#N/A</v>
      </c>
      <c r="AS103" s="41" t="s">
        <v>101</v>
      </c>
      <c r="AT103" s="41">
        <v>0.067</v>
      </c>
      <c r="AU103" s="41" t="s">
        <v>109</v>
      </c>
      <c r="AW103" s="17">
        <f>J103*2/96+I103*2/100</f>
        <v>3.457533333333333</v>
      </c>
      <c r="AX103" s="17">
        <f>AL103/23+AH103/39.1+AB103*2/24.3+U103*2/40.08+AC103*2/54.9</f>
        <v>3.126791534753025</v>
      </c>
      <c r="AY103" s="17">
        <f>AX103-AW103</f>
        <v>-0.3307417985803083</v>
      </c>
      <c r="AZ103" s="42">
        <f>AY103/(AW103+AX103)</f>
        <v>-0.05023169500390004</v>
      </c>
    </row>
    <row r="104" spans="1:9" ht="12.75">
      <c r="A104" s="35">
        <f>A103+7</f>
        <v>40708</v>
      </c>
      <c r="B104" s="1">
        <f>B103+1</f>
        <v>98</v>
      </c>
      <c r="C104" s="16">
        <f>C103</f>
        <v>500</v>
      </c>
      <c r="D104" s="1">
        <v>470</v>
      </c>
      <c r="E104" s="28">
        <v>8.02</v>
      </c>
      <c r="F104" s="39">
        <v>291.99</v>
      </c>
      <c r="G104" s="28"/>
      <c r="H104" s="40"/>
      <c r="I104" s="40"/>
    </row>
    <row r="106" ht="12.75">
      <c r="A106" s="30" t="s">
        <v>147</v>
      </c>
    </row>
    <row r="108" ht="12.75">
      <c r="A108" s="56" t="s">
        <v>153</v>
      </c>
    </row>
  </sheetData>
  <mergeCells count="1">
    <mergeCell ref="C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BA71"/>
  <sheetViews>
    <sheetView zoomScale="85" zoomScaleNormal="85" workbookViewId="0" topLeftCell="A1">
      <pane ySplit="5" topLeftCell="BM30" activePane="bottomLeft" state="frozen"/>
      <selection pane="topLeft" activeCell="AU67" sqref="AU66:AU67"/>
      <selection pane="bottomLeft" activeCell="A69" sqref="A69"/>
    </sheetView>
  </sheetViews>
  <sheetFormatPr defaultColWidth="9.140625" defaultRowHeight="12.75"/>
  <cols>
    <col min="1" max="1" width="11.140625" style="36" customWidth="1"/>
    <col min="2" max="2" width="6.28125" style="1" bestFit="1" customWidth="1"/>
    <col min="3" max="3" width="5.7109375" style="1" bestFit="1" customWidth="1"/>
    <col min="4" max="4" width="6.7109375" style="1" bestFit="1" customWidth="1"/>
    <col min="5" max="5" width="7.28125" style="17" customWidth="1"/>
    <col min="6" max="6" width="9.8515625" style="1" bestFit="1" customWidth="1"/>
    <col min="7" max="9" width="11.28125" style="4" bestFit="1" customWidth="1"/>
    <col min="10" max="10" width="8.7109375" style="3" customWidth="1"/>
    <col min="11" max="11" width="8.28125" style="3" customWidth="1"/>
    <col min="12" max="12" width="10.7109375" style="1" customWidth="1"/>
    <col min="13" max="13" width="7.140625" style="1" customWidth="1"/>
    <col min="14" max="14" width="8.28125" style="1" customWidth="1"/>
    <col min="15" max="15" width="7.7109375" style="1" customWidth="1"/>
    <col min="16" max="16" width="7.140625" style="1" customWidth="1"/>
    <col min="17" max="17" width="9.00390625" style="1" customWidth="1"/>
    <col min="18" max="18" width="10.28125" style="1" customWidth="1"/>
    <col min="19" max="19" width="7.140625" style="1" customWidth="1"/>
    <col min="20" max="20" width="8.28125" style="1" customWidth="1"/>
    <col min="21" max="25" width="7.140625" style="1" customWidth="1"/>
    <col min="26" max="26" width="8.8515625" style="1" customWidth="1"/>
    <col min="27" max="30" width="7.140625" style="1" customWidth="1"/>
    <col min="31" max="31" width="9.7109375" style="1" customWidth="1"/>
    <col min="32" max="34" width="7.140625" style="1" customWidth="1"/>
    <col min="35" max="35" width="10.28125" style="1" customWidth="1"/>
    <col min="36" max="36" width="7.140625" style="1" customWidth="1"/>
    <col min="37" max="37" width="8.8515625" style="1" customWidth="1"/>
    <col min="38" max="40" width="7.140625" style="1" customWidth="1"/>
    <col min="41" max="41" width="9.8515625" style="1" customWidth="1"/>
    <col min="42" max="42" width="7.7109375" style="1" customWidth="1"/>
    <col min="43" max="43" width="8.57421875" style="1" customWidth="1"/>
    <col min="44" max="44" width="8.7109375" style="1" customWidth="1"/>
    <col min="45" max="45" width="8.28125" style="1" customWidth="1"/>
    <col min="46" max="48" width="7.140625" style="1" customWidth="1"/>
    <col min="49" max="49" width="8.7109375" style="5" customWidth="1"/>
    <col min="50" max="53" width="8.7109375" style="1" customWidth="1"/>
    <col min="54" max="64" width="8.7109375" style="5" customWidth="1"/>
    <col min="65" max="16384" width="9.140625" style="5" customWidth="1"/>
  </cols>
  <sheetData>
    <row r="1" spans="1:12" ht="15" customHeight="1">
      <c r="A1" s="30" t="s">
        <v>105</v>
      </c>
      <c r="B1" s="36"/>
      <c r="E1" s="2"/>
      <c r="G1" s="2"/>
      <c r="J1" s="43" t="s">
        <v>0</v>
      </c>
      <c r="L1" s="43" t="s">
        <v>1</v>
      </c>
    </row>
    <row r="2" spans="1:2" ht="15" customHeight="1" thickBot="1">
      <c r="A2" s="36" t="s">
        <v>131</v>
      </c>
      <c r="B2" s="6"/>
    </row>
    <row r="3" spans="1:53" s="1" customFormat="1" ht="13.5" thickBot="1">
      <c r="A3" s="32" t="s">
        <v>3</v>
      </c>
      <c r="B3" s="7" t="s">
        <v>73</v>
      </c>
      <c r="C3" s="54" t="s">
        <v>4</v>
      </c>
      <c r="D3" s="55"/>
      <c r="E3" s="8" t="s">
        <v>2</v>
      </c>
      <c r="F3" s="7" t="s">
        <v>5</v>
      </c>
      <c r="G3" s="9" t="s">
        <v>6</v>
      </c>
      <c r="H3" s="9" t="s">
        <v>6</v>
      </c>
      <c r="I3" s="9" t="s">
        <v>7</v>
      </c>
      <c r="J3" s="37" t="s">
        <v>38</v>
      </c>
      <c r="K3" s="37" t="s">
        <v>90</v>
      </c>
      <c r="L3" s="7" t="s">
        <v>84</v>
      </c>
      <c r="M3" s="7" t="s">
        <v>41</v>
      </c>
      <c r="N3" s="7" t="s">
        <v>42</v>
      </c>
      <c r="O3" s="7" t="s">
        <v>43</v>
      </c>
      <c r="P3" s="7" t="s">
        <v>44</v>
      </c>
      <c r="Q3" s="7" t="s">
        <v>45</v>
      </c>
      <c r="R3" s="7" t="s">
        <v>46</v>
      </c>
      <c r="S3" s="7" t="s">
        <v>47</v>
      </c>
      <c r="T3" s="7" t="s">
        <v>48</v>
      </c>
      <c r="U3" s="7" t="s">
        <v>49</v>
      </c>
      <c r="V3" s="7" t="s">
        <v>50</v>
      </c>
      <c r="W3" s="7" t="s">
        <v>51</v>
      </c>
      <c r="X3" s="7" t="s">
        <v>52</v>
      </c>
      <c r="Y3" s="7" t="s">
        <v>53</v>
      </c>
      <c r="Z3" s="7" t="s">
        <v>54</v>
      </c>
      <c r="AA3" s="7" t="s">
        <v>55</v>
      </c>
      <c r="AB3" s="7" t="s">
        <v>56</v>
      </c>
      <c r="AC3" s="7" t="s">
        <v>57</v>
      </c>
      <c r="AD3" s="7" t="s">
        <v>58</v>
      </c>
      <c r="AE3" s="7" t="s">
        <v>59</v>
      </c>
      <c r="AF3" s="7" t="s">
        <v>60</v>
      </c>
      <c r="AG3" s="7" t="s">
        <v>81</v>
      </c>
      <c r="AH3" s="7" t="s">
        <v>61</v>
      </c>
      <c r="AI3" s="7" t="s">
        <v>62</v>
      </c>
      <c r="AJ3" s="7" t="s">
        <v>82</v>
      </c>
      <c r="AK3" s="7" t="s">
        <v>63</v>
      </c>
      <c r="AL3" s="7" t="s">
        <v>64</v>
      </c>
      <c r="AM3" s="7" t="s">
        <v>65</v>
      </c>
      <c r="AN3" s="7" t="s">
        <v>85</v>
      </c>
      <c r="AO3" s="7" t="s">
        <v>66</v>
      </c>
      <c r="AP3" s="7" t="s">
        <v>67</v>
      </c>
      <c r="AQ3" s="7" t="s">
        <v>68</v>
      </c>
      <c r="AR3" s="7" t="s">
        <v>69</v>
      </c>
      <c r="AS3" s="7" t="s">
        <v>70</v>
      </c>
      <c r="AT3" s="7" t="s">
        <v>71</v>
      </c>
      <c r="AU3" s="7" t="s">
        <v>72</v>
      </c>
      <c r="AX3" s="1" t="s">
        <v>75</v>
      </c>
      <c r="AY3" s="1" t="s">
        <v>75</v>
      </c>
      <c r="AZ3" s="1" t="s">
        <v>78</v>
      </c>
      <c r="BA3" s="1" t="s">
        <v>78</v>
      </c>
    </row>
    <row r="4" spans="1:53" s="1" customFormat="1" ht="12.75">
      <c r="A4" s="33"/>
      <c r="B4" s="10" t="s">
        <v>74</v>
      </c>
      <c r="C4" s="10" t="s">
        <v>8</v>
      </c>
      <c r="D4" s="10" t="s">
        <v>9</v>
      </c>
      <c r="E4" s="11"/>
      <c r="F4" s="10" t="s">
        <v>10</v>
      </c>
      <c r="G4" s="12" t="s">
        <v>13</v>
      </c>
      <c r="H4" s="12" t="s">
        <v>14</v>
      </c>
      <c r="I4" s="10"/>
      <c r="J4" s="10"/>
      <c r="K4" s="10"/>
      <c r="L4" s="10" t="s">
        <v>83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X4" s="1" t="s">
        <v>76</v>
      </c>
      <c r="AY4" s="1" t="s">
        <v>77</v>
      </c>
      <c r="BA4" s="1" t="s">
        <v>79</v>
      </c>
    </row>
    <row r="5" spans="1:47" ht="13.5" thickBot="1">
      <c r="A5" s="34"/>
      <c r="B5" s="13"/>
      <c r="C5" s="13"/>
      <c r="D5" s="13"/>
      <c r="E5" s="14"/>
      <c r="F5" s="13"/>
      <c r="G5" s="15" t="s">
        <v>11</v>
      </c>
      <c r="H5" s="15" t="s">
        <v>11</v>
      </c>
      <c r="I5" s="15" t="s">
        <v>11</v>
      </c>
      <c r="J5" s="38" t="s">
        <v>39</v>
      </c>
      <c r="K5" s="38" t="s">
        <v>39</v>
      </c>
      <c r="L5" s="13" t="s">
        <v>39</v>
      </c>
      <c r="M5" s="13" t="s">
        <v>39</v>
      </c>
      <c r="N5" s="13" t="s">
        <v>39</v>
      </c>
      <c r="O5" s="13" t="s">
        <v>39</v>
      </c>
      <c r="P5" s="13" t="s">
        <v>39</v>
      </c>
      <c r="Q5" s="13" t="s">
        <v>39</v>
      </c>
      <c r="R5" s="13" t="s">
        <v>39</v>
      </c>
      <c r="S5" s="13" t="s">
        <v>39</v>
      </c>
      <c r="T5" s="13" t="s">
        <v>39</v>
      </c>
      <c r="U5" s="13" t="s">
        <v>39</v>
      </c>
      <c r="V5" s="13" t="s">
        <v>39</v>
      </c>
      <c r="W5" s="13" t="s">
        <v>39</v>
      </c>
      <c r="X5" s="13" t="s">
        <v>39</v>
      </c>
      <c r="Y5" s="13" t="s">
        <v>39</v>
      </c>
      <c r="Z5" s="13" t="s">
        <v>39</v>
      </c>
      <c r="AA5" s="13" t="s">
        <v>39</v>
      </c>
      <c r="AB5" s="13" t="s">
        <v>39</v>
      </c>
      <c r="AC5" s="13" t="s">
        <v>39</v>
      </c>
      <c r="AD5" s="13" t="s">
        <v>40</v>
      </c>
      <c r="AE5" s="13" t="s">
        <v>39</v>
      </c>
      <c r="AF5" s="13" t="s">
        <v>39</v>
      </c>
      <c r="AG5" s="13" t="s">
        <v>39</v>
      </c>
      <c r="AH5" s="13" t="s">
        <v>39</v>
      </c>
      <c r="AI5" s="13" t="s">
        <v>39</v>
      </c>
      <c r="AJ5" s="13" t="s">
        <v>39</v>
      </c>
      <c r="AK5" s="13" t="s">
        <v>39</v>
      </c>
      <c r="AL5" s="13" t="s">
        <v>39</v>
      </c>
      <c r="AM5" s="13" t="s">
        <v>39</v>
      </c>
      <c r="AN5" s="13" t="s">
        <v>39</v>
      </c>
      <c r="AO5" s="13" t="s">
        <v>39</v>
      </c>
      <c r="AP5" s="13" t="s">
        <v>39</v>
      </c>
      <c r="AQ5" s="13" t="s">
        <v>39</v>
      </c>
      <c r="AR5" s="13" t="s">
        <v>39</v>
      </c>
      <c r="AS5" s="13" t="s">
        <v>39</v>
      </c>
      <c r="AT5" s="13" t="s">
        <v>39</v>
      </c>
      <c r="AU5" s="13" t="s">
        <v>39</v>
      </c>
    </row>
    <row r="6" spans="1:53" ht="12.75">
      <c r="A6" s="35">
        <v>40036</v>
      </c>
      <c r="B6" s="1">
        <v>0</v>
      </c>
      <c r="C6" s="16">
        <v>500</v>
      </c>
      <c r="D6" s="1">
        <v>445</v>
      </c>
      <c r="E6" s="31">
        <v>7.29</v>
      </c>
      <c r="F6" s="39">
        <v>54.88</v>
      </c>
      <c r="G6" s="40" t="e">
        <f>NA()</f>
        <v>#N/A</v>
      </c>
      <c r="H6" s="40">
        <v>5.63</v>
      </c>
      <c r="I6" s="40">
        <v>3.24</v>
      </c>
      <c r="J6" s="3">
        <v>18</v>
      </c>
      <c r="K6" s="41">
        <v>0.7</v>
      </c>
      <c r="L6" s="41">
        <v>17</v>
      </c>
      <c r="M6" s="41">
        <v>0.0139</v>
      </c>
      <c r="N6" s="41">
        <v>0.00914</v>
      </c>
      <c r="O6" s="41">
        <v>0.0204</v>
      </c>
      <c r="P6" s="41">
        <v>0.0661</v>
      </c>
      <c r="Q6" s="41">
        <v>3E-05</v>
      </c>
      <c r="R6" s="41" t="s">
        <v>97</v>
      </c>
      <c r="S6" s="41" t="s">
        <v>98</v>
      </c>
      <c r="T6" s="41">
        <v>0.00617</v>
      </c>
      <c r="U6" s="41">
        <v>5.94</v>
      </c>
      <c r="V6" s="41" t="s">
        <v>99</v>
      </c>
      <c r="W6" s="41">
        <v>0.000459</v>
      </c>
      <c r="X6" s="41">
        <v>0.0181</v>
      </c>
      <c r="Y6" s="41">
        <v>0.056</v>
      </c>
      <c r="Z6" s="41">
        <v>0.00172</v>
      </c>
      <c r="AA6" s="41">
        <v>0.0019</v>
      </c>
      <c r="AB6" s="41">
        <v>0.53</v>
      </c>
      <c r="AC6" s="41">
        <v>0.447</v>
      </c>
      <c r="AD6" s="41" t="s">
        <v>101</v>
      </c>
      <c r="AE6" s="41" t="s">
        <v>118</v>
      </c>
      <c r="AF6" s="41">
        <v>0.00201</v>
      </c>
      <c r="AG6" s="41">
        <v>0.004</v>
      </c>
      <c r="AH6" s="41">
        <v>0.8</v>
      </c>
      <c r="AI6" s="41">
        <v>9E-05</v>
      </c>
      <c r="AJ6" s="41">
        <v>3.25</v>
      </c>
      <c r="AK6" s="41" t="s">
        <v>97</v>
      </c>
      <c r="AL6" s="41">
        <v>0.87</v>
      </c>
      <c r="AM6" s="41">
        <v>0.0147</v>
      </c>
      <c r="AN6" s="41">
        <v>7</v>
      </c>
      <c r="AO6" s="41">
        <v>8E-05</v>
      </c>
      <c r="AP6" s="41">
        <v>0.00383</v>
      </c>
      <c r="AQ6" s="41" t="s">
        <v>100</v>
      </c>
      <c r="AR6" s="41">
        <v>3E-06</v>
      </c>
      <c r="AS6" s="41" t="s">
        <v>114</v>
      </c>
      <c r="AT6" s="41">
        <v>0.398</v>
      </c>
      <c r="AU6" s="41" t="s">
        <v>99</v>
      </c>
      <c r="AV6" s="28"/>
      <c r="AX6" s="17">
        <f>J6*2/96+I6*2/100+K6/35.5</f>
        <v>0.4595183098591549</v>
      </c>
      <c r="AY6" s="17">
        <f>AL6/23+AH6/39.1+AB6*2/24.3+U6*2/40.08+AT6*2/65.3+AC6*2/54.9</f>
        <v>0.4267890756263997</v>
      </c>
      <c r="AZ6" s="17">
        <f>AY6-AX6</f>
        <v>-0.0327292342327552</v>
      </c>
      <c r="BA6" s="42">
        <f>AZ6/(AX6+AY6)</f>
        <v>-0.03692763342463271</v>
      </c>
    </row>
    <row r="7" spans="1:53" ht="12.75">
      <c r="A7" s="35">
        <f aca="true" t="shared" si="0" ref="A7:A14">A6+7</f>
        <v>40043</v>
      </c>
      <c r="B7" s="1">
        <f aca="true" t="shared" si="1" ref="B7:B14">B6+1</f>
        <v>1</v>
      </c>
      <c r="C7" s="16">
        <v>500</v>
      </c>
      <c r="D7" s="1">
        <v>450</v>
      </c>
      <c r="E7" s="31">
        <v>6.27</v>
      </c>
      <c r="F7" s="39">
        <v>88.02</v>
      </c>
      <c r="G7" s="40" t="e">
        <f>NA()</f>
        <v>#N/A</v>
      </c>
      <c r="H7" s="40">
        <v>6.32</v>
      </c>
      <c r="I7" s="40">
        <v>1.79</v>
      </c>
      <c r="J7" s="3">
        <v>30</v>
      </c>
      <c r="K7" s="41">
        <v>0.9</v>
      </c>
      <c r="L7" s="41">
        <v>28.2</v>
      </c>
      <c r="M7" s="41">
        <v>0.0352</v>
      </c>
      <c r="N7" s="41">
        <v>0.00887</v>
      </c>
      <c r="O7" s="41">
        <v>0.0196</v>
      </c>
      <c r="P7" s="41">
        <v>0.0915</v>
      </c>
      <c r="Q7" s="41">
        <v>7E-05</v>
      </c>
      <c r="R7" s="41" t="s">
        <v>97</v>
      </c>
      <c r="S7" s="41" t="s">
        <v>98</v>
      </c>
      <c r="T7" s="41">
        <v>0.0133</v>
      </c>
      <c r="U7" s="41">
        <v>10</v>
      </c>
      <c r="V7" s="41" t="s">
        <v>99</v>
      </c>
      <c r="W7" s="41">
        <v>0.000811</v>
      </c>
      <c r="X7" s="41">
        <v>0.0345</v>
      </c>
      <c r="Y7" s="41">
        <v>0.141</v>
      </c>
      <c r="Z7" s="41">
        <v>0.00134</v>
      </c>
      <c r="AA7" s="41">
        <v>0.0033</v>
      </c>
      <c r="AB7" s="41">
        <v>0.77</v>
      </c>
      <c r="AC7" s="41">
        <v>0.791</v>
      </c>
      <c r="AD7" s="41" t="s">
        <v>101</v>
      </c>
      <c r="AE7" s="41" t="s">
        <v>118</v>
      </c>
      <c r="AF7" s="41">
        <v>0.00254</v>
      </c>
      <c r="AG7" s="41">
        <v>0.003</v>
      </c>
      <c r="AH7" s="41">
        <v>0.82</v>
      </c>
      <c r="AI7" s="41">
        <v>0.00019</v>
      </c>
      <c r="AJ7" s="41">
        <v>4.07</v>
      </c>
      <c r="AK7" s="41">
        <v>7E-06</v>
      </c>
      <c r="AL7" s="41">
        <v>0.62</v>
      </c>
      <c r="AM7" s="41">
        <v>0.0241</v>
      </c>
      <c r="AN7" s="41">
        <v>11</v>
      </c>
      <c r="AO7" s="41">
        <v>5.5E-05</v>
      </c>
      <c r="AP7" s="41">
        <v>0.00472</v>
      </c>
      <c r="AQ7" s="41" t="s">
        <v>100</v>
      </c>
      <c r="AR7" s="41">
        <v>9E-06</v>
      </c>
      <c r="AS7" s="41" t="s">
        <v>114</v>
      </c>
      <c r="AT7" s="41">
        <v>0.709</v>
      </c>
      <c r="AU7" s="41" t="s">
        <v>99</v>
      </c>
      <c r="AV7" s="28"/>
      <c r="AW7" s="29"/>
      <c r="AX7" s="17">
        <f>J7*2/96+I7*2/100+K7/35.5</f>
        <v>0.6861521126760564</v>
      </c>
      <c r="AY7" s="17">
        <f>AL7/23+AH7/39.1+AB7*2/24.3+U7*2/40.08+AT7*2/65.3+AC7*2/54.9</f>
        <v>0.6608360602917176</v>
      </c>
      <c r="AZ7" s="17">
        <f>AY7-AX7</f>
        <v>-0.02531605238433876</v>
      </c>
      <c r="BA7" s="42">
        <f>AZ7/(AX7+AY7)</f>
        <v>-0.018794561743300797</v>
      </c>
    </row>
    <row r="8" spans="1:53" ht="12.75">
      <c r="A8" s="35">
        <f t="shared" si="0"/>
        <v>40050</v>
      </c>
      <c r="B8" s="1">
        <f t="shared" si="1"/>
        <v>2</v>
      </c>
      <c r="C8" s="16">
        <f aca="true" t="shared" si="2" ref="C8:C14">C7</f>
        <v>500</v>
      </c>
      <c r="D8" s="1">
        <v>440</v>
      </c>
      <c r="E8" s="31">
        <v>6.47</v>
      </c>
      <c r="F8" s="39">
        <v>130.69</v>
      </c>
      <c r="G8" s="40" t="e">
        <f>NA()</f>
        <v>#N/A</v>
      </c>
      <c r="H8" s="40">
        <v>9.36</v>
      </c>
      <c r="I8" s="40">
        <v>2.18</v>
      </c>
      <c r="J8" s="3">
        <v>53</v>
      </c>
      <c r="K8" s="41" t="s">
        <v>134</v>
      </c>
      <c r="L8" s="41">
        <v>44.7</v>
      </c>
      <c r="M8" s="41">
        <v>0.068</v>
      </c>
      <c r="N8" s="41">
        <v>0.00951</v>
      </c>
      <c r="O8" s="41">
        <v>0.0283</v>
      </c>
      <c r="P8" s="41">
        <v>0.101</v>
      </c>
      <c r="Q8" s="41">
        <v>0.00012</v>
      </c>
      <c r="R8" s="41" t="s">
        <v>97</v>
      </c>
      <c r="S8" s="41" t="s">
        <v>98</v>
      </c>
      <c r="T8" s="41">
        <v>0.0226</v>
      </c>
      <c r="U8" s="41">
        <v>15.7</v>
      </c>
      <c r="V8" s="41" t="s">
        <v>99</v>
      </c>
      <c r="W8" s="41">
        <v>0.0015</v>
      </c>
      <c r="X8" s="41">
        <v>0.0832</v>
      </c>
      <c r="Y8" s="41">
        <v>0.222</v>
      </c>
      <c r="Z8" s="41">
        <v>0.00195</v>
      </c>
      <c r="AA8" s="41">
        <v>0.0049</v>
      </c>
      <c r="AB8" s="41">
        <v>1.34</v>
      </c>
      <c r="AC8" s="41">
        <v>1.36</v>
      </c>
      <c r="AD8" s="41" t="s">
        <v>101</v>
      </c>
      <c r="AE8" s="41" t="s">
        <v>118</v>
      </c>
      <c r="AF8" s="41">
        <v>0.00453</v>
      </c>
      <c r="AG8" s="41" t="s">
        <v>137</v>
      </c>
      <c r="AH8" s="41">
        <v>1.08</v>
      </c>
      <c r="AI8" s="41">
        <v>0.00021</v>
      </c>
      <c r="AJ8" s="41">
        <v>5.66</v>
      </c>
      <c r="AK8" s="41">
        <v>1.8E-05</v>
      </c>
      <c r="AL8" s="41">
        <v>0.79</v>
      </c>
      <c r="AM8" s="41">
        <v>0.0364</v>
      </c>
      <c r="AN8" s="41">
        <v>18</v>
      </c>
      <c r="AO8" s="41">
        <v>7.8E-05</v>
      </c>
      <c r="AP8" s="41">
        <v>0.00559</v>
      </c>
      <c r="AQ8" s="41" t="s">
        <v>100</v>
      </c>
      <c r="AR8" s="41">
        <v>2.6E-05</v>
      </c>
      <c r="AS8" s="41" t="s">
        <v>114</v>
      </c>
      <c r="AT8" s="41">
        <v>1.36</v>
      </c>
      <c r="AU8" s="41" t="s">
        <v>99</v>
      </c>
      <c r="AV8" s="28"/>
      <c r="AX8" s="17">
        <f>J8*2/96+I8*2/100</f>
        <v>1.1477666666666668</v>
      </c>
      <c r="AY8" s="17">
        <f>AL8/23+AH8/39.1+AB8*2/24.3+U8*2/40.08+AT8*2/65.3+AC8*2/54.9</f>
        <v>1.0468890406864777</v>
      </c>
      <c r="AZ8" s="17">
        <f>AY8-AX8</f>
        <v>-0.10087762598018912</v>
      </c>
      <c r="BA8" s="42">
        <f>AZ8/(AX8+AY8)</f>
        <v>-0.04596512593852462</v>
      </c>
    </row>
    <row r="9" spans="1:53" ht="12.75">
      <c r="A9" s="35">
        <f t="shared" si="0"/>
        <v>40057</v>
      </c>
      <c r="B9" s="1">
        <f t="shared" si="1"/>
        <v>3</v>
      </c>
      <c r="C9" s="16">
        <f t="shared" si="2"/>
        <v>500</v>
      </c>
      <c r="D9" s="1">
        <v>445</v>
      </c>
      <c r="E9" s="28">
        <v>6.55</v>
      </c>
      <c r="F9" s="39">
        <v>165.97</v>
      </c>
      <c r="G9" s="46" t="e">
        <f>NA()</f>
        <v>#N/A</v>
      </c>
      <c r="H9" s="40">
        <v>12.85</v>
      </c>
      <c r="I9" s="40">
        <v>2.86</v>
      </c>
      <c r="J9" s="3">
        <v>71</v>
      </c>
      <c r="K9" s="41">
        <v>0.8</v>
      </c>
      <c r="L9" s="41">
        <v>56.6</v>
      </c>
      <c r="M9" s="41">
        <v>0.11</v>
      </c>
      <c r="N9" s="41">
        <v>0.00993</v>
      </c>
      <c r="O9" s="41">
        <v>0.0322</v>
      </c>
      <c r="P9" s="41">
        <v>0.0784</v>
      </c>
      <c r="Q9" s="41">
        <v>0.00016</v>
      </c>
      <c r="R9" s="41" t="s">
        <v>97</v>
      </c>
      <c r="S9" s="41" t="s">
        <v>98</v>
      </c>
      <c r="T9" s="41">
        <v>0.0303</v>
      </c>
      <c r="U9" s="41">
        <v>19.9</v>
      </c>
      <c r="V9" s="41" t="s">
        <v>99</v>
      </c>
      <c r="W9" s="41">
        <v>0.00201</v>
      </c>
      <c r="X9" s="41">
        <v>0.112</v>
      </c>
      <c r="Y9" s="41">
        <v>0.327</v>
      </c>
      <c r="Z9" s="41">
        <v>0.00315</v>
      </c>
      <c r="AA9" s="41">
        <v>0.0061</v>
      </c>
      <c r="AB9" s="41">
        <v>1.69</v>
      </c>
      <c r="AC9" s="41">
        <v>1.68</v>
      </c>
      <c r="AD9" s="41">
        <v>0.01</v>
      </c>
      <c r="AE9" s="41" t="s">
        <v>118</v>
      </c>
      <c r="AF9" s="41">
        <v>0.00656</v>
      </c>
      <c r="AG9" s="41" t="s">
        <v>137</v>
      </c>
      <c r="AH9" s="41">
        <v>1.16</v>
      </c>
      <c r="AI9" s="41">
        <v>0.00027</v>
      </c>
      <c r="AJ9" s="41">
        <v>6.65</v>
      </c>
      <c r="AK9" s="41">
        <v>1.6E-05</v>
      </c>
      <c r="AL9" s="41">
        <v>0.76</v>
      </c>
      <c r="AM9" s="41">
        <v>0.0454</v>
      </c>
      <c r="AN9" s="41">
        <v>22</v>
      </c>
      <c r="AO9" s="41">
        <v>9.5E-05</v>
      </c>
      <c r="AP9" s="41">
        <v>0.00745</v>
      </c>
      <c r="AQ9" s="41" t="s">
        <v>100</v>
      </c>
      <c r="AR9" s="41">
        <v>2.6E-05</v>
      </c>
      <c r="AS9" s="41" t="s">
        <v>114</v>
      </c>
      <c r="AT9" s="41">
        <v>1.84</v>
      </c>
      <c r="AU9" s="41" t="s">
        <v>99</v>
      </c>
      <c r="AX9" s="17">
        <f>J9*2/96+I9*2/100+K9/35.5</f>
        <v>1.5589018779342723</v>
      </c>
      <c r="AY9" s="17">
        <f>AL9/23+AH9/39.1+AB9*2/24.3+U9*2/40.08+AT9*2/65.3+AC9*2/54.9</f>
        <v>1.3123770888042645</v>
      </c>
      <c r="AZ9" s="17">
        <f>AY9-AX9</f>
        <v>-0.24652478913000775</v>
      </c>
      <c r="BA9" s="42">
        <f>AZ9/(AX9+AY9)</f>
        <v>-0.08585887751966968</v>
      </c>
    </row>
    <row r="10" spans="1:53" ht="12.75">
      <c r="A10" s="35">
        <f t="shared" si="0"/>
        <v>40064</v>
      </c>
      <c r="B10" s="1">
        <f t="shared" si="1"/>
        <v>4</v>
      </c>
      <c r="C10" s="16">
        <f t="shared" si="2"/>
        <v>500</v>
      </c>
      <c r="D10" s="1">
        <v>355</v>
      </c>
      <c r="E10" s="28">
        <v>5.81</v>
      </c>
      <c r="F10" s="39">
        <v>207.04</v>
      </c>
      <c r="G10" s="40"/>
      <c r="H10" s="40"/>
      <c r="I10" s="40"/>
      <c r="J10" s="3">
        <v>85</v>
      </c>
      <c r="AX10" s="17"/>
      <c r="AY10" s="17"/>
      <c r="AZ10" s="17"/>
      <c r="BA10" s="42"/>
    </row>
    <row r="11" spans="1:53" ht="12.75">
      <c r="A11" s="35">
        <f t="shared" si="0"/>
        <v>40071</v>
      </c>
      <c r="B11" s="1">
        <f t="shared" si="1"/>
        <v>5</v>
      </c>
      <c r="C11" s="16">
        <f t="shared" si="2"/>
        <v>500</v>
      </c>
      <c r="D11" s="1">
        <v>475</v>
      </c>
      <c r="E11" s="28">
        <v>5.86</v>
      </c>
      <c r="F11" s="39">
        <v>271.79</v>
      </c>
      <c r="G11" s="28" t="e">
        <f>NA()</f>
        <v>#N/A</v>
      </c>
      <c r="H11" s="40">
        <v>19.94</v>
      </c>
      <c r="I11" s="40">
        <v>2.56</v>
      </c>
      <c r="J11" s="3">
        <v>114</v>
      </c>
      <c r="K11" s="41" t="s">
        <v>134</v>
      </c>
      <c r="L11" s="41">
        <v>93.9</v>
      </c>
      <c r="M11" s="41">
        <v>0.248</v>
      </c>
      <c r="N11" s="41">
        <v>0.00994</v>
      </c>
      <c r="O11" s="41">
        <v>0.00486</v>
      </c>
      <c r="P11" s="41">
        <v>0.0506</v>
      </c>
      <c r="Q11" s="41">
        <v>0.0003</v>
      </c>
      <c r="R11" s="41" t="s">
        <v>97</v>
      </c>
      <c r="S11" s="41" t="s">
        <v>98</v>
      </c>
      <c r="T11" s="41">
        <v>0.056</v>
      </c>
      <c r="U11" s="41">
        <v>32.8</v>
      </c>
      <c r="V11" s="41" t="s">
        <v>99</v>
      </c>
      <c r="W11" s="41">
        <v>0.00404</v>
      </c>
      <c r="X11" s="41">
        <v>0.21</v>
      </c>
      <c r="Y11" s="41">
        <v>0.163</v>
      </c>
      <c r="Z11" s="41">
        <v>0.00197</v>
      </c>
      <c r="AA11" s="41">
        <v>0.01</v>
      </c>
      <c r="AB11" s="41">
        <v>2.93</v>
      </c>
      <c r="AC11" s="41">
        <v>3.12</v>
      </c>
      <c r="AD11" s="41" t="s">
        <v>101</v>
      </c>
      <c r="AE11" s="41" t="s">
        <v>118</v>
      </c>
      <c r="AF11" s="41">
        <v>0.0114</v>
      </c>
      <c r="AG11" s="41">
        <v>0.003</v>
      </c>
      <c r="AH11" s="41">
        <v>1.64</v>
      </c>
      <c r="AI11" s="41">
        <v>0.00042</v>
      </c>
      <c r="AJ11" s="41">
        <v>9.46</v>
      </c>
      <c r="AK11" s="41">
        <v>3.2E-05</v>
      </c>
      <c r="AL11" s="41">
        <v>0.87</v>
      </c>
      <c r="AM11" s="41">
        <v>0.0682</v>
      </c>
      <c r="AN11" s="41">
        <v>39</v>
      </c>
      <c r="AO11" s="41">
        <v>0.000147</v>
      </c>
      <c r="AP11" s="41">
        <v>0.012</v>
      </c>
      <c r="AQ11" s="41" t="s">
        <v>100</v>
      </c>
      <c r="AR11" s="41">
        <v>7.6E-05</v>
      </c>
      <c r="AS11" s="41" t="s">
        <v>114</v>
      </c>
      <c r="AT11" s="41">
        <v>3.53</v>
      </c>
      <c r="AU11" s="41" t="s">
        <v>99</v>
      </c>
      <c r="AX11" s="17">
        <f>J11*2/96+I11*2/100</f>
        <v>2.4262</v>
      </c>
      <c r="AY11" s="17">
        <f>AL11/23+AH11/39.1+AB11*2/24.3+U11*2/40.08+AT11*2/65.3+AC11*2/54.9</f>
        <v>2.179426219349512</v>
      </c>
      <c r="AZ11" s="17">
        <f>AY11-AX11</f>
        <v>-0.24677378065048794</v>
      </c>
      <c r="BA11" s="42">
        <f>AZ11/(AX11+AY11)</f>
        <v>-0.053580939680628645</v>
      </c>
    </row>
    <row r="12" spans="1:10" ht="12.75">
      <c r="A12" s="35">
        <f t="shared" si="0"/>
        <v>40078</v>
      </c>
      <c r="B12" s="1">
        <f t="shared" si="1"/>
        <v>6</v>
      </c>
      <c r="C12" s="16">
        <f t="shared" si="2"/>
        <v>500</v>
      </c>
      <c r="D12" s="1">
        <v>430</v>
      </c>
      <c r="E12" s="46">
        <v>4.78</v>
      </c>
      <c r="F12" s="39">
        <v>395.33</v>
      </c>
      <c r="G12" s="40"/>
      <c r="H12" s="40"/>
      <c r="I12" s="40"/>
      <c r="J12" s="3">
        <v>200</v>
      </c>
    </row>
    <row r="13" spans="1:53" ht="12.75">
      <c r="A13" s="35">
        <f t="shared" si="0"/>
        <v>40085</v>
      </c>
      <c r="B13" s="1">
        <f t="shared" si="1"/>
        <v>7</v>
      </c>
      <c r="C13" s="16">
        <f t="shared" si="2"/>
        <v>500</v>
      </c>
      <c r="D13" s="1">
        <v>440</v>
      </c>
      <c r="E13" s="46">
        <v>4.37</v>
      </c>
      <c r="F13" s="39">
        <v>576.91</v>
      </c>
      <c r="G13" s="40">
        <v>13.91</v>
      </c>
      <c r="H13" s="40">
        <v>59.26</v>
      </c>
      <c r="I13" s="28" t="e">
        <f>NA()</f>
        <v>#N/A</v>
      </c>
      <c r="J13" s="3">
        <v>286</v>
      </c>
      <c r="K13" s="41" t="s">
        <v>134</v>
      </c>
      <c r="L13" s="41">
        <v>218</v>
      </c>
      <c r="M13" s="41">
        <v>1.64</v>
      </c>
      <c r="N13" s="41">
        <v>0.012</v>
      </c>
      <c r="O13" s="41">
        <v>0.0238</v>
      </c>
      <c r="P13" s="41">
        <v>0.0301</v>
      </c>
      <c r="Q13" s="41">
        <v>0.00154</v>
      </c>
      <c r="R13" s="41" t="s">
        <v>97</v>
      </c>
      <c r="S13" s="41" t="s">
        <v>98</v>
      </c>
      <c r="T13" s="41">
        <v>0.183</v>
      </c>
      <c r="U13" s="41">
        <v>76.6</v>
      </c>
      <c r="V13" s="41">
        <v>0.0006</v>
      </c>
      <c r="W13" s="41">
        <v>0.0127</v>
      </c>
      <c r="X13" s="41">
        <v>0.939</v>
      </c>
      <c r="Y13" s="41">
        <v>0.785</v>
      </c>
      <c r="Z13" s="41">
        <v>0.00462</v>
      </c>
      <c r="AA13" s="41">
        <v>0.0142</v>
      </c>
      <c r="AB13" s="41">
        <v>6.57</v>
      </c>
      <c r="AC13" s="41">
        <v>7.52</v>
      </c>
      <c r="AD13" s="41" t="s">
        <v>101</v>
      </c>
      <c r="AE13" s="41" t="s">
        <v>118</v>
      </c>
      <c r="AF13" s="41">
        <v>0.0311</v>
      </c>
      <c r="AG13" s="41">
        <v>0.002</v>
      </c>
      <c r="AH13" s="41">
        <v>2.69</v>
      </c>
      <c r="AI13" s="41">
        <v>0.00043</v>
      </c>
      <c r="AJ13" s="41">
        <v>13.5</v>
      </c>
      <c r="AK13" s="41">
        <v>4E-05</v>
      </c>
      <c r="AL13" s="41">
        <v>0.91</v>
      </c>
      <c r="AM13" s="41">
        <v>0.136</v>
      </c>
      <c r="AN13" s="41">
        <v>93</v>
      </c>
      <c r="AO13" s="41">
        <v>0.000249</v>
      </c>
      <c r="AP13" s="41">
        <v>0.0304</v>
      </c>
      <c r="AQ13" s="41" t="s">
        <v>100</v>
      </c>
      <c r="AR13" s="41">
        <v>0.000612</v>
      </c>
      <c r="AS13" s="41" t="s">
        <v>114</v>
      </c>
      <c r="AT13" s="41">
        <v>10.2</v>
      </c>
      <c r="AU13" s="41" t="s">
        <v>99</v>
      </c>
      <c r="AX13" s="17">
        <f>J13*2/96</f>
        <v>5.958333333333333</v>
      </c>
      <c r="AY13" s="17">
        <f>AL13/23+AH13/39.1+AB13*2/24.3+U13*2/40.08+AT13*2/65.3+AC13*2/54.9</f>
        <v>5.0578161305851435</v>
      </c>
      <c r="AZ13" s="17">
        <f>AY13-AX13</f>
        <v>-0.9005172027481896</v>
      </c>
      <c r="BA13" s="42">
        <f>AZ13/(AX13+AY13)</f>
        <v>-0.08174518743574426</v>
      </c>
    </row>
    <row r="14" spans="1:10" ht="12.75">
      <c r="A14" s="35">
        <f t="shared" si="0"/>
        <v>40092</v>
      </c>
      <c r="B14" s="1">
        <f t="shared" si="1"/>
        <v>8</v>
      </c>
      <c r="C14" s="16">
        <f t="shared" si="2"/>
        <v>500</v>
      </c>
      <c r="D14" s="1">
        <v>440</v>
      </c>
      <c r="E14" s="48">
        <v>3.61</v>
      </c>
      <c r="F14" s="39">
        <v>702.62</v>
      </c>
      <c r="G14" s="40"/>
      <c r="H14" s="40"/>
      <c r="I14" s="40"/>
      <c r="J14" s="3">
        <v>381</v>
      </c>
    </row>
    <row r="15" spans="1:53" ht="12.75">
      <c r="A15" s="35">
        <f aca="true" t="shared" si="3" ref="A15:A22">A14+7</f>
        <v>40099</v>
      </c>
      <c r="B15" s="1">
        <f aca="true" t="shared" si="4" ref="B15:B22">B14+1</f>
        <v>9</v>
      </c>
      <c r="C15" s="16">
        <f aca="true" t="shared" si="5" ref="C15:C22">C14</f>
        <v>500</v>
      </c>
      <c r="D15" s="1">
        <v>460</v>
      </c>
      <c r="E15" s="46">
        <v>3.44</v>
      </c>
      <c r="F15" s="39">
        <v>1159.26</v>
      </c>
      <c r="G15" s="40">
        <v>49.62</v>
      </c>
      <c r="H15" s="40">
        <v>192.02</v>
      </c>
      <c r="I15" s="40" t="e">
        <f>NA()</f>
        <v>#N/A</v>
      </c>
      <c r="J15" s="3">
        <v>601</v>
      </c>
      <c r="K15" s="41" t="s">
        <v>134</v>
      </c>
      <c r="L15" s="41">
        <v>421</v>
      </c>
      <c r="M15" s="41">
        <v>10.1</v>
      </c>
      <c r="N15" s="41">
        <v>0.0098</v>
      </c>
      <c r="O15" s="41">
        <v>0.032</v>
      </c>
      <c r="P15" s="41">
        <v>0.0114</v>
      </c>
      <c r="Q15" s="41">
        <v>0.00504</v>
      </c>
      <c r="R15" s="41" t="s">
        <v>119</v>
      </c>
      <c r="S15" s="41" t="s">
        <v>120</v>
      </c>
      <c r="T15" s="41">
        <v>0.54</v>
      </c>
      <c r="U15" s="41">
        <v>147</v>
      </c>
      <c r="V15" s="41">
        <v>0.0048</v>
      </c>
      <c r="W15" s="41">
        <v>0.0334</v>
      </c>
      <c r="X15" s="41">
        <v>3.07</v>
      </c>
      <c r="Y15" s="41">
        <v>7.91</v>
      </c>
      <c r="Z15" s="41">
        <v>0.00201</v>
      </c>
      <c r="AA15" s="41">
        <v>0.023</v>
      </c>
      <c r="AB15" s="41">
        <v>12.8</v>
      </c>
      <c r="AC15" s="41">
        <v>16.3</v>
      </c>
      <c r="AD15" s="41" t="s">
        <v>98</v>
      </c>
      <c r="AE15" s="41" t="s">
        <v>115</v>
      </c>
      <c r="AF15" s="41">
        <v>0.0759</v>
      </c>
      <c r="AG15" s="41" t="s">
        <v>101</v>
      </c>
      <c r="AH15" s="41">
        <v>3.31</v>
      </c>
      <c r="AI15" s="41">
        <v>0.0004</v>
      </c>
      <c r="AJ15" s="41">
        <v>22.7</v>
      </c>
      <c r="AK15" s="41">
        <v>0.00026</v>
      </c>
      <c r="AL15" s="41">
        <v>0.99</v>
      </c>
      <c r="AM15" s="41">
        <v>0.244</v>
      </c>
      <c r="AN15" s="41">
        <v>208</v>
      </c>
      <c r="AO15" s="41">
        <v>0.00027</v>
      </c>
      <c r="AP15" s="41">
        <v>0.065</v>
      </c>
      <c r="AQ15" s="41" t="s">
        <v>121</v>
      </c>
      <c r="AR15" s="41">
        <v>0.00223</v>
      </c>
      <c r="AS15" s="41" t="s">
        <v>103</v>
      </c>
      <c r="AT15" s="41">
        <v>29.8</v>
      </c>
      <c r="AU15" s="41" t="s">
        <v>100</v>
      </c>
      <c r="AX15" s="17">
        <f>J15*2/96</f>
        <v>12.520833333333334</v>
      </c>
      <c r="AY15" s="17">
        <f>AL15/23+AH15/39.1+AB15*2/24.3+U15*2/40.08+AT15*2/65.3+AC15*2/54.9</f>
        <v>10.023042981714262</v>
      </c>
      <c r="AZ15" s="17">
        <f>AY15-AX15</f>
        <v>-2.497790351619072</v>
      </c>
      <c r="BA15" s="42">
        <f>AZ15/(AX15+AY15)</f>
        <v>-0.11079684419452947</v>
      </c>
    </row>
    <row r="16" spans="1:10" ht="12.75">
      <c r="A16" s="35">
        <f t="shared" si="3"/>
        <v>40106</v>
      </c>
      <c r="B16" s="1">
        <f t="shared" si="4"/>
        <v>10</v>
      </c>
      <c r="C16" s="16">
        <f t="shared" si="5"/>
        <v>500</v>
      </c>
      <c r="D16" s="1">
        <v>475</v>
      </c>
      <c r="E16" s="46">
        <v>3.17</v>
      </c>
      <c r="F16" s="39">
        <v>1068.15</v>
      </c>
      <c r="G16" s="40"/>
      <c r="H16" s="40"/>
      <c r="I16" s="40"/>
      <c r="J16" s="3">
        <v>603</v>
      </c>
    </row>
    <row r="17" spans="1:53" ht="12.75">
      <c r="A17" s="35">
        <f t="shared" si="3"/>
        <v>40113</v>
      </c>
      <c r="B17" s="1">
        <f t="shared" si="4"/>
        <v>11</v>
      </c>
      <c r="C17" s="16">
        <f t="shared" si="5"/>
        <v>500</v>
      </c>
      <c r="D17" s="1">
        <v>465</v>
      </c>
      <c r="E17" s="46">
        <v>3.04</v>
      </c>
      <c r="F17" s="39">
        <v>1335.55</v>
      </c>
      <c r="G17" s="40">
        <v>133.67</v>
      </c>
      <c r="H17" s="40">
        <v>377.71</v>
      </c>
      <c r="I17" s="40" t="e">
        <f>NA()</f>
        <v>#N/A</v>
      </c>
      <c r="J17" s="3">
        <v>768</v>
      </c>
      <c r="K17" s="41" t="s">
        <v>134</v>
      </c>
      <c r="L17" s="41">
        <v>333</v>
      </c>
      <c r="M17" s="41">
        <v>21.3</v>
      </c>
      <c r="N17" s="41">
        <v>0.0124</v>
      </c>
      <c r="O17" s="41">
        <v>0.0682</v>
      </c>
      <c r="P17" s="41">
        <v>0.0031</v>
      </c>
      <c r="Q17" s="41">
        <v>0.0087</v>
      </c>
      <c r="R17" s="41" t="s">
        <v>99</v>
      </c>
      <c r="S17" s="41" t="s">
        <v>139</v>
      </c>
      <c r="T17" s="41">
        <v>0.767</v>
      </c>
      <c r="U17" s="41">
        <v>117</v>
      </c>
      <c r="V17" s="41">
        <v>0.019</v>
      </c>
      <c r="W17" s="41">
        <v>0.0412</v>
      </c>
      <c r="X17" s="41">
        <v>5.11</v>
      </c>
      <c r="Y17" s="41">
        <v>14.6</v>
      </c>
      <c r="Z17" s="41">
        <v>0.0059</v>
      </c>
      <c r="AA17" s="41">
        <v>0.019</v>
      </c>
      <c r="AB17" s="41">
        <v>10</v>
      </c>
      <c r="AC17" s="41">
        <v>15.8</v>
      </c>
      <c r="AD17" s="41" t="s">
        <v>112</v>
      </c>
      <c r="AE17" s="41" t="s">
        <v>103</v>
      </c>
      <c r="AF17" s="41">
        <v>0.079</v>
      </c>
      <c r="AG17" s="41" t="s">
        <v>140</v>
      </c>
      <c r="AH17" s="41">
        <v>1.8</v>
      </c>
      <c r="AI17" s="41" t="s">
        <v>141</v>
      </c>
      <c r="AJ17" s="41">
        <v>21.8</v>
      </c>
      <c r="AK17" s="41">
        <v>0.0004</v>
      </c>
      <c r="AL17" s="41">
        <v>0.6</v>
      </c>
      <c r="AM17" s="41">
        <v>0.196</v>
      </c>
      <c r="AN17" s="41">
        <v>214</v>
      </c>
      <c r="AO17" s="41">
        <v>0.00024</v>
      </c>
      <c r="AP17" s="41">
        <v>0.105</v>
      </c>
      <c r="AQ17" s="41" t="s">
        <v>101</v>
      </c>
      <c r="AR17" s="41">
        <v>0.00586</v>
      </c>
      <c r="AS17" s="41" t="s">
        <v>142</v>
      </c>
      <c r="AT17" s="41">
        <v>42.9</v>
      </c>
      <c r="AU17" s="41" t="s">
        <v>137</v>
      </c>
      <c r="AX17" s="17">
        <f>J17*2/96</f>
        <v>16</v>
      </c>
      <c r="AY17" s="17">
        <f>AL17/23+AH17/39.1+AB17*2/24.3+U17*2/40.08+AT17*2/65.3+AC17*2/54.9+Y17*3/55.85+X17*2/63.55+M17*3/27+10^(-E17)*1000</f>
        <v>12.846758318596228</v>
      </c>
      <c r="AZ17" s="17">
        <f>AY17-AX17</f>
        <v>-3.153241681403772</v>
      </c>
      <c r="BA17" s="42">
        <f>AZ17/(AX17+AY17)</f>
        <v>-0.10931008769089373</v>
      </c>
    </row>
    <row r="18" spans="1:47" ht="12.75">
      <c r="A18" s="35">
        <f t="shared" si="3"/>
        <v>40120</v>
      </c>
      <c r="B18" s="1">
        <f t="shared" si="4"/>
        <v>12</v>
      </c>
      <c r="C18" s="16">
        <f t="shared" si="5"/>
        <v>500</v>
      </c>
      <c r="D18" s="1">
        <v>425</v>
      </c>
      <c r="E18" s="28">
        <v>2.84</v>
      </c>
      <c r="F18" s="39">
        <v>1664.01</v>
      </c>
      <c r="G18" s="40"/>
      <c r="H18" s="40"/>
      <c r="I18" s="40"/>
      <c r="J18" s="3">
        <v>968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</row>
    <row r="19" spans="1:53" ht="12.75">
      <c r="A19" s="35">
        <f t="shared" si="3"/>
        <v>40127</v>
      </c>
      <c r="B19" s="1">
        <f t="shared" si="4"/>
        <v>13</v>
      </c>
      <c r="C19" s="16">
        <f t="shared" si="5"/>
        <v>500</v>
      </c>
      <c r="D19" s="1">
        <v>450</v>
      </c>
      <c r="E19" s="31">
        <v>2.53</v>
      </c>
      <c r="F19" s="39">
        <v>1571.52</v>
      </c>
      <c r="G19" s="40">
        <v>389.05</v>
      </c>
      <c r="H19" s="40">
        <v>640.16</v>
      </c>
      <c r="I19" s="40" t="e">
        <f>NA()</f>
        <v>#N/A</v>
      </c>
      <c r="J19" s="3">
        <v>943</v>
      </c>
      <c r="K19" s="41" t="s">
        <v>134</v>
      </c>
      <c r="L19" s="41">
        <v>338</v>
      </c>
      <c r="M19" s="41">
        <v>47.3</v>
      </c>
      <c r="N19" s="41">
        <v>0.0148</v>
      </c>
      <c r="O19" s="41">
        <v>0.202</v>
      </c>
      <c r="P19" s="41">
        <v>0.0021</v>
      </c>
      <c r="Q19" s="41">
        <v>0.014</v>
      </c>
      <c r="R19" s="41" t="s">
        <v>99</v>
      </c>
      <c r="S19" s="41" t="s">
        <v>139</v>
      </c>
      <c r="T19" s="41">
        <v>1.02</v>
      </c>
      <c r="U19" s="41">
        <v>117</v>
      </c>
      <c r="V19" s="41">
        <v>0.049</v>
      </c>
      <c r="W19" s="41">
        <v>0.0579</v>
      </c>
      <c r="X19" s="41">
        <v>7.84</v>
      </c>
      <c r="Y19" s="41">
        <v>35.2</v>
      </c>
      <c r="Z19" s="41">
        <v>0.002</v>
      </c>
      <c r="AA19" s="41">
        <v>0.023</v>
      </c>
      <c r="AB19" s="41">
        <v>11.3</v>
      </c>
      <c r="AC19" s="41">
        <v>17.6</v>
      </c>
      <c r="AD19" s="41" t="s">
        <v>112</v>
      </c>
      <c r="AE19" s="41" t="s">
        <v>103</v>
      </c>
      <c r="AF19" s="41">
        <v>0.0942</v>
      </c>
      <c r="AG19" s="41" t="s">
        <v>140</v>
      </c>
      <c r="AH19" s="41">
        <v>1.5</v>
      </c>
      <c r="AI19" s="41" t="s">
        <v>141</v>
      </c>
      <c r="AJ19" s="41">
        <v>27.8</v>
      </c>
      <c r="AK19" s="41">
        <v>0.0008</v>
      </c>
      <c r="AL19" s="41">
        <v>0.6</v>
      </c>
      <c r="AM19" s="41">
        <v>0.166</v>
      </c>
      <c r="AN19" s="41">
        <v>280</v>
      </c>
      <c r="AO19" s="41">
        <v>0.00023</v>
      </c>
      <c r="AP19" s="41">
        <v>0.0909</v>
      </c>
      <c r="AQ19" s="41" t="s">
        <v>101</v>
      </c>
      <c r="AR19" s="41">
        <v>0.0114</v>
      </c>
      <c r="AS19" s="41">
        <v>0.01</v>
      </c>
      <c r="AT19" s="41">
        <v>52.3</v>
      </c>
      <c r="AU19" s="41" t="s">
        <v>137</v>
      </c>
      <c r="AX19" s="17">
        <f>J19*2/96</f>
        <v>19.645833333333332</v>
      </c>
      <c r="AY19" s="17">
        <f>AL19/23+AH19/39.1+AB19*2/24.3+U19*2/40.08+AT19*2/65.3+AC19*2/54.9+Y19*3/55.85+X19*2/63.55+M19*3/27+10^(-E19)*1000</f>
        <v>19.420096570281427</v>
      </c>
      <c r="AZ19" s="17">
        <f>AY19-AX19</f>
        <v>-0.2257367630519056</v>
      </c>
      <c r="BA19" s="42">
        <f>AZ19/(AX19+AY19)</f>
        <v>-0.005778353762699457</v>
      </c>
    </row>
    <row r="20" spans="1:10" ht="12.75">
      <c r="A20" s="35">
        <f t="shared" si="3"/>
        <v>40134</v>
      </c>
      <c r="B20" s="1">
        <f t="shared" si="4"/>
        <v>14</v>
      </c>
      <c r="C20" s="16">
        <f t="shared" si="5"/>
        <v>500</v>
      </c>
      <c r="D20" s="1">
        <v>480</v>
      </c>
      <c r="E20" s="31">
        <v>2.74</v>
      </c>
      <c r="F20" s="39">
        <v>2141.71</v>
      </c>
      <c r="G20" s="40"/>
      <c r="H20" s="40"/>
      <c r="I20" s="40"/>
      <c r="J20" s="3">
        <v>1217</v>
      </c>
    </row>
    <row r="21" spans="1:53" ht="12.75">
      <c r="A21" s="35">
        <f t="shared" si="3"/>
        <v>40141</v>
      </c>
      <c r="B21" s="1">
        <f t="shared" si="4"/>
        <v>15</v>
      </c>
      <c r="C21" s="16">
        <f t="shared" si="5"/>
        <v>500</v>
      </c>
      <c r="D21" s="1">
        <v>420</v>
      </c>
      <c r="E21" s="31">
        <v>2.79</v>
      </c>
      <c r="F21" s="39">
        <v>2276.69</v>
      </c>
      <c r="G21" s="40">
        <v>517.66</v>
      </c>
      <c r="H21" s="39">
        <v>1200</v>
      </c>
      <c r="I21" s="40" t="e">
        <f>NA()</f>
        <v>#N/A</v>
      </c>
      <c r="J21" s="3">
        <v>1403</v>
      </c>
      <c r="K21" s="41" t="s">
        <v>134</v>
      </c>
      <c r="L21" s="41">
        <v>270</v>
      </c>
      <c r="M21" s="41">
        <v>77.2</v>
      </c>
      <c r="N21" s="41">
        <v>0.021</v>
      </c>
      <c r="O21" s="41">
        <v>0.787</v>
      </c>
      <c r="P21" s="41">
        <v>0.002</v>
      </c>
      <c r="Q21" s="41">
        <v>0.017</v>
      </c>
      <c r="R21" s="41" t="s">
        <v>115</v>
      </c>
      <c r="S21" s="41" t="s">
        <v>116</v>
      </c>
      <c r="T21" s="41">
        <v>1.32</v>
      </c>
      <c r="U21" s="41">
        <v>91.8</v>
      </c>
      <c r="V21" s="41">
        <v>0.122</v>
      </c>
      <c r="W21" s="41">
        <v>0.0724</v>
      </c>
      <c r="X21" s="41">
        <v>10.4</v>
      </c>
      <c r="Y21" s="41">
        <v>86</v>
      </c>
      <c r="Z21" s="41">
        <v>0.0546</v>
      </c>
      <c r="AA21" s="41" t="s">
        <v>117</v>
      </c>
      <c r="AB21" s="41">
        <v>10</v>
      </c>
      <c r="AC21" s="41">
        <v>16.3</v>
      </c>
      <c r="AD21" s="41" t="s">
        <v>134</v>
      </c>
      <c r="AE21" s="41" t="s">
        <v>121</v>
      </c>
      <c r="AF21" s="41">
        <v>0.093</v>
      </c>
      <c r="AG21" s="41" t="s">
        <v>111</v>
      </c>
      <c r="AH21" s="41">
        <v>0.7</v>
      </c>
      <c r="AI21" s="41" t="s">
        <v>137</v>
      </c>
      <c r="AJ21" s="41">
        <v>34.3</v>
      </c>
      <c r="AK21" s="41">
        <v>0.0008</v>
      </c>
      <c r="AL21" s="41">
        <v>0.8</v>
      </c>
      <c r="AM21" s="41">
        <v>0.101</v>
      </c>
      <c r="AN21" s="41">
        <v>431</v>
      </c>
      <c r="AO21" s="41">
        <v>0.0002</v>
      </c>
      <c r="AP21" s="41">
        <v>0.109</v>
      </c>
      <c r="AQ21" s="41" t="s">
        <v>117</v>
      </c>
      <c r="AR21" s="41">
        <v>0.024</v>
      </c>
      <c r="AS21" s="41" t="s">
        <v>101</v>
      </c>
      <c r="AT21" s="41">
        <v>68.1</v>
      </c>
      <c r="AU21" s="41" t="s">
        <v>102</v>
      </c>
      <c r="AX21" s="17">
        <f>J21*2/96</f>
        <v>29.229166666666668</v>
      </c>
      <c r="AY21" s="17">
        <f>AL21/23+AH21/39.1+AB21*2/24.3+U21*2/40.08+AT21*2/65.3+AC21*2/54.9+Y21*3/55.85+X21*2/63.55+M21*3/27+10^(-E21)*1000</f>
        <v>23.282539749216344</v>
      </c>
      <c r="AZ21" s="17">
        <f>AY21-AX21</f>
        <v>-5.946626917450324</v>
      </c>
      <c r="BA21" s="42">
        <f>AZ21/(AX21+AY21)</f>
        <v>-0.11324383310559626</v>
      </c>
    </row>
    <row r="22" spans="1:47" ht="12.75">
      <c r="A22" s="35">
        <f t="shared" si="3"/>
        <v>40148</v>
      </c>
      <c r="B22" s="1">
        <f t="shared" si="4"/>
        <v>16</v>
      </c>
      <c r="C22" s="16">
        <f t="shared" si="5"/>
        <v>500</v>
      </c>
      <c r="D22" s="1">
        <v>480</v>
      </c>
      <c r="E22" s="31">
        <v>2.6</v>
      </c>
      <c r="F22" s="39">
        <v>2512.11</v>
      </c>
      <c r="G22" s="40"/>
      <c r="H22" s="39"/>
      <c r="I22" s="40"/>
      <c r="J22" s="3">
        <v>1612</v>
      </c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</row>
    <row r="23" spans="1:53" ht="12.75">
      <c r="A23" s="35">
        <f aca="true" t="shared" si="6" ref="A23:A28">A22+7</f>
        <v>40155</v>
      </c>
      <c r="B23" s="1">
        <f aca="true" t="shared" si="7" ref="B23:B28">B22+1</f>
        <v>17</v>
      </c>
      <c r="C23" s="16">
        <f aca="true" t="shared" si="8" ref="C23:C28">C22</f>
        <v>500</v>
      </c>
      <c r="D23" s="1">
        <v>435</v>
      </c>
      <c r="E23" s="31">
        <v>2.58</v>
      </c>
      <c r="F23" s="39">
        <v>2210</v>
      </c>
      <c r="G23" s="40">
        <v>600</v>
      </c>
      <c r="H23" s="39">
        <v>1225</v>
      </c>
      <c r="I23" s="40" t="e">
        <f>NA()</f>
        <v>#N/A</v>
      </c>
      <c r="J23" s="3">
        <v>1791</v>
      </c>
      <c r="K23" s="41" t="s">
        <v>134</v>
      </c>
      <c r="L23" s="41">
        <v>205</v>
      </c>
      <c r="M23" s="41">
        <v>129</v>
      </c>
      <c r="N23" s="41">
        <v>0.028</v>
      </c>
      <c r="O23" s="41">
        <v>2.43</v>
      </c>
      <c r="P23" s="41">
        <v>0.002</v>
      </c>
      <c r="Q23" s="41">
        <v>0.0193</v>
      </c>
      <c r="R23" s="41" t="s">
        <v>115</v>
      </c>
      <c r="S23" s="41" t="s">
        <v>116</v>
      </c>
      <c r="T23" s="41">
        <v>1.47</v>
      </c>
      <c r="U23" s="41">
        <v>65</v>
      </c>
      <c r="V23" s="41">
        <v>0.246</v>
      </c>
      <c r="W23" s="41">
        <v>0.101</v>
      </c>
      <c r="X23" s="41">
        <v>13.2</v>
      </c>
      <c r="Y23" s="41">
        <v>201</v>
      </c>
      <c r="Z23" s="41">
        <v>0.0035</v>
      </c>
      <c r="AA23" s="41" t="s">
        <v>117</v>
      </c>
      <c r="AB23" s="41">
        <v>10.3</v>
      </c>
      <c r="AC23" s="41">
        <v>13.6</v>
      </c>
      <c r="AD23" s="41" t="s">
        <v>134</v>
      </c>
      <c r="AE23" s="41" t="s">
        <v>121</v>
      </c>
      <c r="AF23" s="41">
        <v>0.104</v>
      </c>
      <c r="AG23" s="41">
        <v>0.195</v>
      </c>
      <c r="AH23" s="41">
        <v>0.6</v>
      </c>
      <c r="AI23" s="41" t="s">
        <v>137</v>
      </c>
      <c r="AJ23" s="41">
        <v>42.2</v>
      </c>
      <c r="AK23" s="41">
        <v>0.001</v>
      </c>
      <c r="AL23" s="41" t="s">
        <v>134</v>
      </c>
      <c r="AM23" s="41">
        <v>0.07</v>
      </c>
      <c r="AN23" s="41">
        <v>513</v>
      </c>
      <c r="AO23" s="41">
        <v>0.0002</v>
      </c>
      <c r="AP23" s="41">
        <v>0.112</v>
      </c>
      <c r="AQ23" s="41" t="s">
        <v>117</v>
      </c>
      <c r="AR23" s="41">
        <v>0.0489</v>
      </c>
      <c r="AS23" s="41">
        <v>0.03</v>
      </c>
      <c r="AT23" s="41">
        <v>79</v>
      </c>
      <c r="AU23" s="41" t="s">
        <v>102</v>
      </c>
      <c r="AX23" s="17">
        <f>J23*2/96</f>
        <v>37.3125</v>
      </c>
      <c r="AY23" s="17">
        <f>AB23*2/24.3+U23*2/40.08+AT23*2/65.3+AC23*2/54.9+Y23*3/55.85+X23*2/63.55+M23*3/27+10^(-E23)*1000</f>
        <v>35.18209703827642</v>
      </c>
      <c r="AZ23" s="17">
        <f>AY23-AX23</f>
        <v>-2.1304029617235827</v>
      </c>
      <c r="BA23" s="42">
        <f>AZ23/(AX23+AY23)</f>
        <v>-0.02938705846725034</v>
      </c>
    </row>
    <row r="24" spans="1:10" ht="12.75">
      <c r="A24" s="35">
        <f t="shared" si="6"/>
        <v>40162</v>
      </c>
      <c r="B24" s="1">
        <f t="shared" si="7"/>
        <v>18</v>
      </c>
      <c r="C24" s="16">
        <f t="shared" si="8"/>
        <v>500</v>
      </c>
      <c r="D24" s="1">
        <v>460</v>
      </c>
      <c r="E24" s="31">
        <v>2.36</v>
      </c>
      <c r="F24" s="39">
        <v>2610</v>
      </c>
      <c r="G24" s="40"/>
      <c r="H24" s="39"/>
      <c r="I24" s="40"/>
      <c r="J24" s="3">
        <v>1454</v>
      </c>
    </row>
    <row r="25" spans="1:53" ht="12.75">
      <c r="A25" s="35">
        <f t="shared" si="6"/>
        <v>40169</v>
      </c>
      <c r="B25" s="1">
        <f t="shared" si="7"/>
        <v>19</v>
      </c>
      <c r="C25" s="16">
        <f t="shared" si="8"/>
        <v>500</v>
      </c>
      <c r="D25" s="1">
        <v>455</v>
      </c>
      <c r="E25" s="31">
        <v>2.35</v>
      </c>
      <c r="F25" s="39">
        <v>2980</v>
      </c>
      <c r="G25" s="40">
        <v>987.5</v>
      </c>
      <c r="H25" s="39">
        <v>1437.5</v>
      </c>
      <c r="I25" s="40" t="e">
        <f>NA()</f>
        <v>#N/A</v>
      </c>
      <c r="J25" s="3">
        <v>1515</v>
      </c>
      <c r="K25" s="41" t="s">
        <v>134</v>
      </c>
      <c r="L25" s="41">
        <v>103</v>
      </c>
      <c r="M25" s="41">
        <v>84.9</v>
      </c>
      <c r="N25" s="41">
        <v>0.023</v>
      </c>
      <c r="O25" s="41">
        <v>3.39</v>
      </c>
      <c r="P25" s="41">
        <v>0.001</v>
      </c>
      <c r="Q25" s="41">
        <v>0.0115</v>
      </c>
      <c r="R25" s="41" t="s">
        <v>115</v>
      </c>
      <c r="S25" s="41" t="s">
        <v>116</v>
      </c>
      <c r="T25" s="41">
        <v>0.935</v>
      </c>
      <c r="U25" s="41">
        <v>28.2</v>
      </c>
      <c r="V25" s="41">
        <v>0.198</v>
      </c>
      <c r="W25" s="41">
        <v>0.0689</v>
      </c>
      <c r="X25" s="41">
        <v>7.91</v>
      </c>
      <c r="Y25" s="41">
        <v>165</v>
      </c>
      <c r="Z25" s="41">
        <v>0.0069</v>
      </c>
      <c r="AA25" s="41" t="s">
        <v>117</v>
      </c>
      <c r="AB25" s="41">
        <v>7.9</v>
      </c>
      <c r="AC25" s="41">
        <v>6.24</v>
      </c>
      <c r="AD25" s="41" t="s">
        <v>134</v>
      </c>
      <c r="AE25" s="41" t="s">
        <v>121</v>
      </c>
      <c r="AF25" s="41">
        <v>0.073</v>
      </c>
      <c r="AG25" s="41">
        <v>0.145</v>
      </c>
      <c r="AH25" s="41" t="s">
        <v>134</v>
      </c>
      <c r="AI25" s="41" t="s">
        <v>137</v>
      </c>
      <c r="AJ25" s="41">
        <v>29.4</v>
      </c>
      <c r="AK25" s="41">
        <v>0.0012</v>
      </c>
      <c r="AL25" s="41">
        <v>1.2</v>
      </c>
      <c r="AM25" s="41">
        <v>0.034</v>
      </c>
      <c r="AN25" s="41">
        <v>441</v>
      </c>
      <c r="AO25" s="41">
        <v>0.0001</v>
      </c>
      <c r="AP25" s="41">
        <v>0.097</v>
      </c>
      <c r="AQ25" s="41" t="s">
        <v>117</v>
      </c>
      <c r="AR25" s="41">
        <v>0.0399</v>
      </c>
      <c r="AS25" s="41" t="s">
        <v>101</v>
      </c>
      <c r="AT25" s="41">
        <v>48.5</v>
      </c>
      <c r="AU25" s="41" t="s">
        <v>102</v>
      </c>
      <c r="AX25" s="17">
        <f>J25*2/96</f>
        <v>31.5625</v>
      </c>
      <c r="AY25" s="17">
        <f>AB25*2/24.3+U25*2/40.08+AT25*2/65.3+AC25*2/54.9+Y25*3/55.85+X25*2/63.55+M25*3/27+10^(-E25)*1000</f>
        <v>26.78229861699297</v>
      </c>
      <c r="AZ25" s="17">
        <f>AY25-AX25</f>
        <v>-4.780201383007029</v>
      </c>
      <c r="BA25" s="42">
        <f>AZ25/(AX25+AY25)</f>
        <v>-0.08193020622775431</v>
      </c>
    </row>
    <row r="26" spans="1:10" ht="12.75">
      <c r="A26" s="35">
        <f t="shared" si="6"/>
        <v>40176</v>
      </c>
      <c r="B26" s="1">
        <f t="shared" si="7"/>
        <v>20</v>
      </c>
      <c r="C26" s="16">
        <f t="shared" si="8"/>
        <v>500</v>
      </c>
      <c r="D26" s="1">
        <v>420</v>
      </c>
      <c r="E26" s="31">
        <v>2.31</v>
      </c>
      <c r="F26" s="39">
        <v>2990</v>
      </c>
      <c r="G26" s="40"/>
      <c r="H26" s="39"/>
      <c r="I26" s="40"/>
      <c r="J26" s="3">
        <v>1419</v>
      </c>
    </row>
    <row r="27" spans="1:53" ht="12.75">
      <c r="A27" s="35">
        <f t="shared" si="6"/>
        <v>40183</v>
      </c>
      <c r="B27" s="1">
        <f t="shared" si="7"/>
        <v>21</v>
      </c>
      <c r="C27" s="16">
        <f t="shared" si="8"/>
        <v>500</v>
      </c>
      <c r="D27" s="1">
        <v>445</v>
      </c>
      <c r="E27" s="17">
        <v>2.3</v>
      </c>
      <c r="F27" s="1">
        <v>3910</v>
      </c>
      <c r="G27" s="40">
        <v>987.5</v>
      </c>
      <c r="H27" s="39">
        <v>1475</v>
      </c>
      <c r="I27" s="40" t="e">
        <f>NA()</f>
        <v>#N/A</v>
      </c>
      <c r="J27" s="3">
        <v>1908</v>
      </c>
      <c r="K27" s="41" t="s">
        <v>134</v>
      </c>
      <c r="L27" s="41">
        <v>95.1</v>
      </c>
      <c r="M27" s="41">
        <v>97.5</v>
      </c>
      <c r="N27" s="41">
        <v>0.0287</v>
      </c>
      <c r="O27" s="41">
        <v>5.94</v>
      </c>
      <c r="P27" s="41">
        <v>0.0023</v>
      </c>
      <c r="Q27" s="41">
        <v>0.0122</v>
      </c>
      <c r="R27" s="41" t="s">
        <v>99</v>
      </c>
      <c r="S27" s="41" t="s">
        <v>139</v>
      </c>
      <c r="T27" s="41">
        <v>1.06</v>
      </c>
      <c r="U27" s="41">
        <v>20</v>
      </c>
      <c r="V27" s="41">
        <v>0.26</v>
      </c>
      <c r="W27" s="41">
        <v>0.087</v>
      </c>
      <c r="X27" s="41">
        <v>7.94</v>
      </c>
      <c r="Y27" s="41">
        <v>258</v>
      </c>
      <c r="Z27" s="41">
        <v>0.0022</v>
      </c>
      <c r="AA27" s="41">
        <v>0.026</v>
      </c>
      <c r="AB27" s="41">
        <v>10.9</v>
      </c>
      <c r="AC27" s="41">
        <v>5.64</v>
      </c>
      <c r="AD27" s="41" t="s">
        <v>112</v>
      </c>
      <c r="AE27" s="41">
        <v>0.001</v>
      </c>
      <c r="AF27" s="41">
        <v>0.079</v>
      </c>
      <c r="AG27" s="41">
        <v>0.392</v>
      </c>
      <c r="AH27" s="41" t="s">
        <v>112</v>
      </c>
      <c r="AI27" s="41">
        <v>0.0009</v>
      </c>
      <c r="AJ27" s="41">
        <v>34.8</v>
      </c>
      <c r="AK27" s="41">
        <v>0.0009</v>
      </c>
      <c r="AL27" s="41">
        <v>0.4</v>
      </c>
      <c r="AM27" s="41">
        <v>0.029</v>
      </c>
      <c r="AN27" s="41">
        <v>563</v>
      </c>
      <c r="AO27" s="41">
        <v>5E-05</v>
      </c>
      <c r="AP27" s="41">
        <v>0.106</v>
      </c>
      <c r="AQ27" s="41" t="s">
        <v>101</v>
      </c>
      <c r="AR27" s="41">
        <v>0.0495</v>
      </c>
      <c r="AS27" s="41">
        <v>0.03</v>
      </c>
      <c r="AT27" s="41">
        <v>57.4</v>
      </c>
      <c r="AU27" s="41" t="s">
        <v>137</v>
      </c>
      <c r="AX27" s="17">
        <f>J27*2/96</f>
        <v>39.75</v>
      </c>
      <c r="AY27" s="17">
        <f>AB27*2/24.3+U27*2/40.08+AT27*2/65.3+AC27*2/54.9+Y27*3/55.85+X27*2/63.55+M27*3/27+10^(-E27)*1000</f>
        <v>33.812264969644396</v>
      </c>
      <c r="AZ27" s="17">
        <f>AY27-AX27</f>
        <v>-5.937735030355604</v>
      </c>
      <c r="BA27" s="42">
        <f>AZ27/(AX27+AY27)</f>
        <v>-0.08071713170884315</v>
      </c>
    </row>
    <row r="28" spans="1:10" ht="12.75">
      <c r="A28" s="35">
        <f t="shared" si="6"/>
        <v>40190</v>
      </c>
      <c r="B28" s="1">
        <f t="shared" si="7"/>
        <v>22</v>
      </c>
      <c r="C28" s="16">
        <f t="shared" si="8"/>
        <v>500</v>
      </c>
      <c r="D28" s="1">
        <v>410</v>
      </c>
      <c r="E28" s="17">
        <v>2.45</v>
      </c>
      <c r="F28" s="1">
        <v>4590</v>
      </c>
      <c r="G28" s="40"/>
      <c r="H28" s="39"/>
      <c r="J28" s="3">
        <v>2044</v>
      </c>
    </row>
    <row r="29" spans="1:53" ht="12.75">
      <c r="A29" s="35">
        <f aca="true" t="shared" si="9" ref="A29:A35">A28+7</f>
        <v>40197</v>
      </c>
      <c r="B29" s="1">
        <f aca="true" t="shared" si="10" ref="B29:B35">B28+1</f>
        <v>23</v>
      </c>
      <c r="C29" s="16">
        <f aca="true" t="shared" si="11" ref="C29:C35">C28</f>
        <v>500</v>
      </c>
      <c r="D29" s="1">
        <v>460</v>
      </c>
      <c r="E29" s="17">
        <v>2.49</v>
      </c>
      <c r="F29" s="1">
        <v>4740</v>
      </c>
      <c r="G29" s="39">
        <v>1375</v>
      </c>
      <c r="H29" s="39">
        <v>1800</v>
      </c>
      <c r="I29" s="40" t="e">
        <f>NA()</f>
        <v>#N/A</v>
      </c>
      <c r="J29" s="3">
        <v>1867</v>
      </c>
      <c r="K29" s="41" t="s">
        <v>134</v>
      </c>
      <c r="L29" s="41">
        <v>79.2</v>
      </c>
      <c r="M29" s="41">
        <v>92.1</v>
      </c>
      <c r="N29" s="41">
        <v>0.0235</v>
      </c>
      <c r="O29" s="41">
        <v>6.84</v>
      </c>
      <c r="P29" s="41">
        <v>0.002</v>
      </c>
      <c r="Q29" s="41">
        <v>0.0109</v>
      </c>
      <c r="R29" s="41" t="s">
        <v>99</v>
      </c>
      <c r="S29" s="41" t="s">
        <v>139</v>
      </c>
      <c r="T29" s="41">
        <v>1.01</v>
      </c>
      <c r="U29" s="41">
        <v>14.6</v>
      </c>
      <c r="V29" s="41">
        <v>0.266</v>
      </c>
      <c r="W29" s="41">
        <v>0.0892</v>
      </c>
      <c r="X29" s="41">
        <v>7.36</v>
      </c>
      <c r="Y29" s="41">
        <v>267</v>
      </c>
      <c r="Z29" s="41">
        <v>0.0021</v>
      </c>
      <c r="AA29" s="41">
        <v>0.025</v>
      </c>
      <c r="AB29" s="41">
        <v>10.4</v>
      </c>
      <c r="AC29" s="41">
        <v>4.47</v>
      </c>
      <c r="AD29" s="41" t="s">
        <v>112</v>
      </c>
      <c r="AE29" s="41">
        <v>0.007</v>
      </c>
      <c r="AF29" s="41">
        <v>0.0723</v>
      </c>
      <c r="AG29" s="41">
        <v>0.538</v>
      </c>
      <c r="AH29" s="41" t="s">
        <v>112</v>
      </c>
      <c r="AI29" s="41" t="s">
        <v>141</v>
      </c>
      <c r="AJ29" s="41">
        <v>33.7</v>
      </c>
      <c r="AK29" s="41">
        <v>0.0007</v>
      </c>
      <c r="AL29" s="41">
        <v>0.5</v>
      </c>
      <c r="AM29" s="41">
        <v>0.026</v>
      </c>
      <c r="AN29" s="41">
        <v>603</v>
      </c>
      <c r="AO29" s="41">
        <v>9E-05</v>
      </c>
      <c r="AP29" s="41">
        <v>0.0876</v>
      </c>
      <c r="AQ29" s="41">
        <v>0.012</v>
      </c>
      <c r="AR29" s="41">
        <v>0.0373</v>
      </c>
      <c r="AS29" s="41">
        <v>0.026</v>
      </c>
      <c r="AT29" s="41">
        <v>51.2</v>
      </c>
      <c r="AU29" s="41" t="s">
        <v>137</v>
      </c>
      <c r="AX29" s="17">
        <f>J29*2/96</f>
        <v>38.895833333333336</v>
      </c>
      <c r="AY29" s="17">
        <f>AB29*2/24.3+U29*2/40.08+AT29*2/65.3+AC29*2/54.9+Y29*3/55.85+X29*2/63.55+M29*3/27+10^(-E29)*1000</f>
        <v>31.35838454412272</v>
      </c>
      <c r="AZ29" s="17">
        <f>AY29-AX29</f>
        <v>-7.537448789210615</v>
      </c>
      <c r="BA29" s="42">
        <f>AZ29/(AX29+AY29)</f>
        <v>-0.10728820299954281</v>
      </c>
    </row>
    <row r="30" spans="1:10" ht="12.75">
      <c r="A30" s="35">
        <f t="shared" si="9"/>
        <v>40204</v>
      </c>
      <c r="B30" s="1">
        <f t="shared" si="10"/>
        <v>24</v>
      </c>
      <c r="C30" s="16">
        <f t="shared" si="11"/>
        <v>500</v>
      </c>
      <c r="D30" s="1">
        <v>430</v>
      </c>
      <c r="E30" s="17">
        <v>2.37</v>
      </c>
      <c r="F30" s="1">
        <v>4120</v>
      </c>
      <c r="G30" s="40"/>
      <c r="H30" s="39"/>
      <c r="J30" s="3">
        <v>1748</v>
      </c>
    </row>
    <row r="31" spans="1:53" ht="12.75">
      <c r="A31" s="35">
        <f t="shared" si="9"/>
        <v>40211</v>
      </c>
      <c r="B31" s="1">
        <f t="shared" si="10"/>
        <v>25</v>
      </c>
      <c r="C31" s="16">
        <f t="shared" si="11"/>
        <v>500</v>
      </c>
      <c r="D31" s="1">
        <v>450</v>
      </c>
      <c r="E31" s="17">
        <v>2.87</v>
      </c>
      <c r="F31" s="1">
        <v>3390</v>
      </c>
      <c r="G31" s="39">
        <v>1175</v>
      </c>
      <c r="H31" s="39">
        <v>1325</v>
      </c>
      <c r="I31" s="40" t="e">
        <f>NA()</f>
        <v>#N/A</v>
      </c>
      <c r="J31" s="3">
        <v>1475</v>
      </c>
      <c r="K31" s="41" t="s">
        <v>134</v>
      </c>
      <c r="L31" s="41">
        <v>47.1</v>
      </c>
      <c r="M31" s="41">
        <v>70.9</v>
      </c>
      <c r="N31" s="41">
        <v>0.0178</v>
      </c>
      <c r="O31" s="41">
        <v>4.78</v>
      </c>
      <c r="P31" s="41">
        <v>0.0022</v>
      </c>
      <c r="Q31" s="41">
        <v>0.0068</v>
      </c>
      <c r="R31" s="41" t="s">
        <v>99</v>
      </c>
      <c r="S31" s="41" t="s">
        <v>139</v>
      </c>
      <c r="T31" s="41">
        <v>0.641</v>
      </c>
      <c r="U31" s="41">
        <v>7.6</v>
      </c>
      <c r="V31" s="41">
        <v>0.179</v>
      </c>
      <c r="W31" s="41">
        <v>0.0687</v>
      </c>
      <c r="X31" s="41">
        <v>5.04</v>
      </c>
      <c r="Y31" s="41">
        <v>244</v>
      </c>
      <c r="Z31" s="41">
        <v>0.0018</v>
      </c>
      <c r="AA31" s="41">
        <v>0.017</v>
      </c>
      <c r="AB31" s="41">
        <v>6.8</v>
      </c>
      <c r="AC31" s="41">
        <v>2.56</v>
      </c>
      <c r="AD31" s="41" t="s">
        <v>112</v>
      </c>
      <c r="AE31" s="41" t="s">
        <v>103</v>
      </c>
      <c r="AF31" s="41">
        <v>0.0521</v>
      </c>
      <c r="AG31" s="41">
        <v>0.497</v>
      </c>
      <c r="AH31" s="41">
        <v>0.3</v>
      </c>
      <c r="AI31" s="41" t="s">
        <v>141</v>
      </c>
      <c r="AJ31" s="41">
        <v>22.2</v>
      </c>
      <c r="AK31" s="41">
        <v>0.0009</v>
      </c>
      <c r="AL31" s="41">
        <v>0.5</v>
      </c>
      <c r="AM31" s="41">
        <v>0.024</v>
      </c>
      <c r="AN31" s="41">
        <v>472</v>
      </c>
      <c r="AO31" s="41">
        <v>0.00011</v>
      </c>
      <c r="AP31" s="41">
        <v>0.057</v>
      </c>
      <c r="AQ31" s="41" t="s">
        <v>101</v>
      </c>
      <c r="AR31" s="41">
        <v>0.0242</v>
      </c>
      <c r="AS31" s="41">
        <v>0.016</v>
      </c>
      <c r="AT31" s="41">
        <v>33.5</v>
      </c>
      <c r="AU31" s="41" t="s">
        <v>137</v>
      </c>
      <c r="AX31" s="17">
        <f>J31*2/96</f>
        <v>30.729166666666668</v>
      </c>
      <c r="AY31" s="17">
        <f>AB31*2/24.3+U31*2/40.08+AT31*2/65.3+AC31*2/54.9+Y31*3/55.85+X31*2/63.55+M31*3/27+10^(-E31)*1000</f>
        <v>24.55009774962567</v>
      </c>
      <c r="AZ31" s="17">
        <f>AY31-AX31</f>
        <v>-6.179068917040997</v>
      </c>
      <c r="BA31" s="42">
        <f>AZ31/(AX31+AY31)</f>
        <v>-0.11177914507885263</v>
      </c>
    </row>
    <row r="32" spans="1:10" ht="12.75">
      <c r="A32" s="35">
        <f t="shared" si="9"/>
        <v>40218</v>
      </c>
      <c r="B32" s="1">
        <f t="shared" si="10"/>
        <v>26</v>
      </c>
      <c r="C32" s="16">
        <f t="shared" si="11"/>
        <v>500</v>
      </c>
      <c r="D32" s="1">
        <v>455</v>
      </c>
      <c r="E32" s="17">
        <v>2.25</v>
      </c>
      <c r="F32" s="1">
        <v>3470</v>
      </c>
      <c r="G32" s="40"/>
      <c r="H32" s="39"/>
      <c r="J32" s="3">
        <v>1581</v>
      </c>
    </row>
    <row r="33" spans="1:53" ht="12.75">
      <c r="A33" s="35">
        <f t="shared" si="9"/>
        <v>40225</v>
      </c>
      <c r="B33" s="1">
        <f t="shared" si="10"/>
        <v>27</v>
      </c>
      <c r="C33" s="16">
        <f t="shared" si="11"/>
        <v>500</v>
      </c>
      <c r="D33" s="1">
        <v>480</v>
      </c>
      <c r="E33" s="17">
        <v>2.23</v>
      </c>
      <c r="F33" s="1">
        <v>3270</v>
      </c>
      <c r="G33" s="40">
        <v>975</v>
      </c>
      <c r="H33" s="39">
        <v>1450</v>
      </c>
      <c r="I33" s="40" t="e">
        <f>NA()</f>
        <v>#N/A</v>
      </c>
      <c r="J33" s="3">
        <v>1540</v>
      </c>
      <c r="K33" s="41" t="s">
        <v>134</v>
      </c>
      <c r="L33" s="41">
        <v>43.5</v>
      </c>
      <c r="M33" s="41">
        <v>66.1</v>
      </c>
      <c r="N33" s="41">
        <v>0.018</v>
      </c>
      <c r="O33" s="41">
        <v>4.69</v>
      </c>
      <c r="P33" s="41">
        <v>0.002</v>
      </c>
      <c r="Q33" s="41">
        <v>0.0063</v>
      </c>
      <c r="R33" s="41" t="s">
        <v>115</v>
      </c>
      <c r="S33" s="41" t="s">
        <v>116</v>
      </c>
      <c r="T33" s="41">
        <v>0.617</v>
      </c>
      <c r="U33" s="41">
        <v>7.5</v>
      </c>
      <c r="V33" s="41">
        <v>0.172</v>
      </c>
      <c r="W33" s="41">
        <v>0.0692</v>
      </c>
      <c r="X33" s="41">
        <v>5.01</v>
      </c>
      <c r="Y33" s="41">
        <v>299</v>
      </c>
      <c r="Z33" s="41">
        <v>0.0011</v>
      </c>
      <c r="AA33" s="41" t="s">
        <v>117</v>
      </c>
      <c r="AB33" s="41">
        <v>6</v>
      </c>
      <c r="AC33" s="41">
        <v>2.34</v>
      </c>
      <c r="AD33" s="41" t="s">
        <v>134</v>
      </c>
      <c r="AE33" s="41" t="s">
        <v>121</v>
      </c>
      <c r="AF33" s="41">
        <v>0.05</v>
      </c>
      <c r="AG33" s="41">
        <v>0.288</v>
      </c>
      <c r="AH33" s="41" t="s">
        <v>134</v>
      </c>
      <c r="AI33" s="41" t="s">
        <v>137</v>
      </c>
      <c r="AJ33" s="41">
        <v>37.1</v>
      </c>
      <c r="AK33" s="41">
        <v>0.0005</v>
      </c>
      <c r="AL33" s="41" t="s">
        <v>134</v>
      </c>
      <c r="AM33" s="41">
        <v>0.028</v>
      </c>
      <c r="AN33" s="41">
        <v>434</v>
      </c>
      <c r="AO33" s="41" t="s">
        <v>99</v>
      </c>
      <c r="AP33" s="41">
        <v>0.0702</v>
      </c>
      <c r="AQ33" s="41" t="s">
        <v>117</v>
      </c>
      <c r="AR33" s="41">
        <v>0.0217</v>
      </c>
      <c r="AS33" s="41">
        <v>0.015</v>
      </c>
      <c r="AT33" s="41">
        <v>32.3</v>
      </c>
      <c r="AU33" s="41" t="s">
        <v>102</v>
      </c>
      <c r="AX33" s="17">
        <f>J33*2/96</f>
        <v>32.083333333333336</v>
      </c>
      <c r="AY33" s="17">
        <f>AB33*2/24.3+U33*2/40.08+AT33*2/65.3+AC33*2/54.9+Y33*3/55.85+X33*2/63.55+M33*3/27+10^(-E33)*1000</f>
        <v>31.394034277305572</v>
      </c>
      <c r="AZ33" s="17">
        <f>AY33-AX33</f>
        <v>-0.6892990560277639</v>
      </c>
      <c r="BA33" s="42">
        <f>AZ33/(AX33+AY33)</f>
        <v>-0.010858973551893735</v>
      </c>
    </row>
    <row r="34" spans="1:10" ht="12.75">
      <c r="A34" s="35">
        <f t="shared" si="9"/>
        <v>40232</v>
      </c>
      <c r="B34" s="1">
        <f t="shared" si="10"/>
        <v>28</v>
      </c>
      <c r="C34" s="16">
        <f t="shared" si="11"/>
        <v>500</v>
      </c>
      <c r="D34" s="1">
        <v>445</v>
      </c>
      <c r="E34" s="17">
        <v>2.19</v>
      </c>
      <c r="F34" s="1">
        <v>2980</v>
      </c>
      <c r="G34" s="40"/>
      <c r="H34" s="39"/>
      <c r="J34" s="3">
        <v>1246</v>
      </c>
    </row>
    <row r="35" spans="1:53" ht="12.75">
      <c r="A35" s="35">
        <f t="shared" si="9"/>
        <v>40239</v>
      </c>
      <c r="B35" s="1">
        <f t="shared" si="10"/>
        <v>29</v>
      </c>
      <c r="C35" s="16">
        <f t="shared" si="11"/>
        <v>500</v>
      </c>
      <c r="D35" s="1">
        <v>480</v>
      </c>
      <c r="E35" s="17">
        <v>2.35</v>
      </c>
      <c r="F35" s="1">
        <v>3340</v>
      </c>
      <c r="G35" s="39">
        <v>1275</v>
      </c>
      <c r="H35" s="39">
        <v>1475</v>
      </c>
      <c r="I35" s="40" t="e">
        <f>NA()</f>
        <v>#N/A</v>
      </c>
      <c r="J35" s="3">
        <v>1222</v>
      </c>
      <c r="K35" s="41" t="s">
        <v>134</v>
      </c>
      <c r="L35" s="41">
        <v>35.7</v>
      </c>
      <c r="M35" s="41">
        <v>55.8</v>
      </c>
      <c r="N35" s="41">
        <v>0.015</v>
      </c>
      <c r="O35" s="41">
        <v>3.51</v>
      </c>
      <c r="P35" s="41">
        <v>0.002</v>
      </c>
      <c r="Q35" s="41">
        <v>0.0052</v>
      </c>
      <c r="R35" s="41" t="s">
        <v>115</v>
      </c>
      <c r="S35" s="41" t="s">
        <v>116</v>
      </c>
      <c r="T35" s="41">
        <v>0.516</v>
      </c>
      <c r="U35" s="41">
        <v>6.3</v>
      </c>
      <c r="V35" s="41">
        <v>0.149</v>
      </c>
      <c r="W35" s="41">
        <v>0.0648</v>
      </c>
      <c r="X35" s="41">
        <v>4.72</v>
      </c>
      <c r="Y35" s="41">
        <v>218</v>
      </c>
      <c r="Z35" s="41">
        <v>0.0135</v>
      </c>
      <c r="AA35" s="41" t="s">
        <v>117</v>
      </c>
      <c r="AB35" s="41">
        <v>4.8</v>
      </c>
      <c r="AC35" s="41">
        <v>1.92</v>
      </c>
      <c r="AD35" s="41" t="s">
        <v>134</v>
      </c>
      <c r="AE35" s="41" t="s">
        <v>121</v>
      </c>
      <c r="AF35" s="41">
        <v>0.045</v>
      </c>
      <c r="AG35" s="41">
        <v>0.172</v>
      </c>
      <c r="AH35" s="41" t="s">
        <v>134</v>
      </c>
      <c r="AI35" s="41" t="s">
        <v>137</v>
      </c>
      <c r="AJ35" s="41">
        <v>26.5</v>
      </c>
      <c r="AK35" s="41">
        <v>0.0004</v>
      </c>
      <c r="AL35" s="41" t="s">
        <v>134</v>
      </c>
      <c r="AM35" s="41">
        <v>0.03</v>
      </c>
      <c r="AN35" s="41">
        <v>371</v>
      </c>
      <c r="AO35" s="41" t="s">
        <v>99</v>
      </c>
      <c r="AP35" s="41">
        <v>0.0636</v>
      </c>
      <c r="AQ35" s="41" t="s">
        <v>117</v>
      </c>
      <c r="AR35" s="41">
        <v>0.0166</v>
      </c>
      <c r="AS35" s="41" t="s">
        <v>101</v>
      </c>
      <c r="AT35" s="41">
        <v>28.5</v>
      </c>
      <c r="AU35" s="41" t="s">
        <v>102</v>
      </c>
      <c r="AX35" s="17">
        <f>J35*2/96</f>
        <v>25.458333333333332</v>
      </c>
      <c r="AY35" s="17">
        <f>AB35*2/24.3+U35*2/40.08+AT35*2/65.3+AC35*2/54.9+Y35*3/55.85+X35*2/63.55+M35*3/27+10^(-E35)*1000</f>
        <v>24.1775903817509</v>
      </c>
      <c r="AZ35" s="17">
        <f>AY35-AX35</f>
        <v>-1.2807429515824325</v>
      </c>
      <c r="BA35" s="42">
        <f>AZ35/(AX35+AY35)</f>
        <v>-0.02580274236325369</v>
      </c>
    </row>
    <row r="36" spans="1:10" ht="12.75">
      <c r="A36" s="35">
        <f aca="true" t="shared" si="12" ref="A36:A41">A35+7</f>
        <v>40246</v>
      </c>
      <c r="B36" s="1">
        <f aca="true" t="shared" si="13" ref="B36:B41">B35+1</f>
        <v>30</v>
      </c>
      <c r="C36" s="16">
        <f aca="true" t="shared" si="14" ref="C36:C41">C35</f>
        <v>500</v>
      </c>
      <c r="D36" s="1">
        <v>420</v>
      </c>
      <c r="E36" s="17">
        <v>2.45</v>
      </c>
      <c r="F36" s="1">
        <v>3520</v>
      </c>
      <c r="G36" s="40"/>
      <c r="H36" s="39"/>
      <c r="J36" s="3">
        <v>882</v>
      </c>
    </row>
    <row r="37" spans="1:53" ht="12.75">
      <c r="A37" s="35">
        <f t="shared" si="12"/>
        <v>40253</v>
      </c>
      <c r="B37" s="1">
        <f t="shared" si="13"/>
        <v>31</v>
      </c>
      <c r="C37" s="16">
        <f t="shared" si="14"/>
        <v>500</v>
      </c>
      <c r="D37" s="1">
        <v>490</v>
      </c>
      <c r="E37" s="17">
        <v>2.44</v>
      </c>
      <c r="F37" s="1">
        <v>3250</v>
      </c>
      <c r="G37" s="40">
        <v>975</v>
      </c>
      <c r="H37" s="39">
        <v>1475</v>
      </c>
      <c r="I37" s="40" t="e">
        <f>NA()</f>
        <v>#N/A</v>
      </c>
      <c r="J37" s="3">
        <v>1078</v>
      </c>
      <c r="K37" s="41" t="s">
        <v>134</v>
      </c>
      <c r="L37" s="41">
        <v>22.5</v>
      </c>
      <c r="M37" s="41">
        <v>38.2</v>
      </c>
      <c r="N37" s="41">
        <v>0.013</v>
      </c>
      <c r="O37" s="41">
        <v>2.69</v>
      </c>
      <c r="P37" s="41">
        <v>0.002</v>
      </c>
      <c r="Q37" s="41">
        <v>0.0042</v>
      </c>
      <c r="R37" s="41" t="s">
        <v>115</v>
      </c>
      <c r="S37" s="41" t="s">
        <v>116</v>
      </c>
      <c r="T37" s="41">
        <v>0.359</v>
      </c>
      <c r="U37" s="41">
        <v>4</v>
      </c>
      <c r="V37" s="41">
        <v>0.101</v>
      </c>
      <c r="W37" s="41">
        <v>0.0502</v>
      </c>
      <c r="X37" s="41">
        <v>3.54</v>
      </c>
      <c r="Y37" s="41">
        <v>172</v>
      </c>
      <c r="Z37" s="41">
        <v>0.0011</v>
      </c>
      <c r="AA37" s="41" t="s">
        <v>117</v>
      </c>
      <c r="AB37" s="41">
        <v>3</v>
      </c>
      <c r="AC37" s="41">
        <v>1.21</v>
      </c>
      <c r="AD37" s="41" t="s">
        <v>134</v>
      </c>
      <c r="AE37" s="41" t="s">
        <v>121</v>
      </c>
      <c r="AF37" s="41">
        <v>0.039</v>
      </c>
      <c r="AG37" s="41">
        <v>0.103</v>
      </c>
      <c r="AH37" s="41" t="s">
        <v>116</v>
      </c>
      <c r="AI37" s="41" t="s">
        <v>137</v>
      </c>
      <c r="AJ37" s="41">
        <v>21.2</v>
      </c>
      <c r="AK37" s="41">
        <v>0.0005</v>
      </c>
      <c r="AL37" s="41" t="s">
        <v>116</v>
      </c>
      <c r="AM37" s="41">
        <v>0.025</v>
      </c>
      <c r="AN37" s="41" t="s">
        <v>144</v>
      </c>
      <c r="AO37" s="41" t="s">
        <v>99</v>
      </c>
      <c r="AP37" s="41">
        <v>0.0605</v>
      </c>
      <c r="AQ37" s="41" t="s">
        <v>117</v>
      </c>
      <c r="AR37" s="41">
        <v>0.0105</v>
      </c>
      <c r="AS37" s="41" t="s">
        <v>101</v>
      </c>
      <c r="AT37" s="41">
        <v>19.7</v>
      </c>
      <c r="AU37" s="41" t="s">
        <v>102</v>
      </c>
      <c r="AX37" s="17">
        <f>J37*2/96</f>
        <v>22.458333333333332</v>
      </c>
      <c r="AY37" s="17">
        <f>AB37*2/24.3+U37*2/40.08+AT37*2/65.3+AC37*2/54.9+Y37*3/55.85+X37*2/63.55+M37*3/27+10^(-E37)*1000</f>
        <v>18.31963004669529</v>
      </c>
      <c r="AZ37" s="17">
        <f>AY37-AX37</f>
        <v>-4.138703286638041</v>
      </c>
      <c r="BA37" s="42">
        <f>AZ37/(AX37+AY37)</f>
        <v>-0.1014936240946503</v>
      </c>
    </row>
    <row r="38" spans="1:10" ht="12.75">
      <c r="A38" s="35">
        <f t="shared" si="12"/>
        <v>40260</v>
      </c>
      <c r="B38" s="1">
        <f t="shared" si="13"/>
        <v>32</v>
      </c>
      <c r="C38" s="16">
        <f t="shared" si="14"/>
        <v>500</v>
      </c>
      <c r="D38" s="1">
        <v>445</v>
      </c>
      <c r="E38" s="17">
        <v>2.69</v>
      </c>
      <c r="F38" s="1">
        <v>4310</v>
      </c>
      <c r="G38" s="40"/>
      <c r="H38" s="39"/>
      <c r="J38" s="3">
        <v>1257</v>
      </c>
    </row>
    <row r="39" spans="1:53" ht="12.75">
      <c r="A39" s="35">
        <f t="shared" si="12"/>
        <v>40267</v>
      </c>
      <c r="B39" s="1">
        <f t="shared" si="13"/>
        <v>33</v>
      </c>
      <c r="C39" s="16">
        <f t="shared" si="14"/>
        <v>500</v>
      </c>
      <c r="D39" s="1">
        <v>440</v>
      </c>
      <c r="E39" s="17">
        <v>2.61</v>
      </c>
      <c r="F39" s="1">
        <v>3680</v>
      </c>
      <c r="G39" s="39">
        <v>1275</v>
      </c>
      <c r="H39" s="39">
        <v>1450</v>
      </c>
      <c r="I39" s="40" t="e">
        <f>NA()</f>
        <v>#N/A</v>
      </c>
      <c r="J39" s="3">
        <v>1000</v>
      </c>
      <c r="K39" s="41" t="s">
        <v>134</v>
      </c>
      <c r="L39" s="41">
        <v>22.3</v>
      </c>
      <c r="M39" s="41">
        <v>36.2</v>
      </c>
      <c r="N39" s="41">
        <v>0.015</v>
      </c>
      <c r="O39" s="41">
        <v>2.49</v>
      </c>
      <c r="P39" s="41">
        <v>0.0032</v>
      </c>
      <c r="Q39" s="41">
        <v>0.0036</v>
      </c>
      <c r="R39" s="41" t="s">
        <v>99</v>
      </c>
      <c r="S39" s="41" t="s">
        <v>139</v>
      </c>
      <c r="T39" s="41">
        <v>0.342</v>
      </c>
      <c r="U39" s="41">
        <v>4.2</v>
      </c>
      <c r="V39" s="41">
        <v>0.103</v>
      </c>
      <c r="W39" s="41">
        <v>0.0518</v>
      </c>
      <c r="X39" s="41">
        <v>3.56</v>
      </c>
      <c r="Y39" s="41">
        <v>178</v>
      </c>
      <c r="Z39" s="41">
        <v>0.0009</v>
      </c>
      <c r="AA39" s="41">
        <v>0.012</v>
      </c>
      <c r="AB39" s="41">
        <v>2.8</v>
      </c>
      <c r="AC39" s="41">
        <v>1.15</v>
      </c>
      <c r="AD39" s="41" t="s">
        <v>112</v>
      </c>
      <c r="AE39" s="41" t="s">
        <v>103</v>
      </c>
      <c r="AF39" s="41">
        <v>0.0339</v>
      </c>
      <c r="AG39" s="41">
        <v>0.215</v>
      </c>
      <c r="AH39" s="41" t="s">
        <v>112</v>
      </c>
      <c r="AI39" s="41" t="s">
        <v>141</v>
      </c>
      <c r="AJ39" s="41">
        <v>19.2</v>
      </c>
      <c r="AK39" s="41">
        <v>0.0002</v>
      </c>
      <c r="AL39" s="41">
        <v>0.6</v>
      </c>
      <c r="AM39" s="41">
        <v>0.03</v>
      </c>
      <c r="AN39" s="41">
        <v>329</v>
      </c>
      <c r="AO39" s="41">
        <v>8E-05</v>
      </c>
      <c r="AP39" s="41">
        <v>0.0601</v>
      </c>
      <c r="AQ39" s="41" t="s">
        <v>101</v>
      </c>
      <c r="AR39" s="41">
        <v>0.00999</v>
      </c>
      <c r="AS39" s="41">
        <v>0.006</v>
      </c>
      <c r="AT39" s="41">
        <v>18.1</v>
      </c>
      <c r="AU39" s="41" t="s">
        <v>137</v>
      </c>
      <c r="AX39" s="17">
        <f>J39*2/96</f>
        <v>20.833333333333332</v>
      </c>
      <c r="AY39" s="17">
        <f>AB39*2/24.3+U39*2/40.08+AT39*2/65.3+AC39*2/54.9+Y39*3/55.85+X39*2/63.55+M39*3/27+10^(-E39)*1000</f>
        <v>17.186586219324276</v>
      </c>
      <c r="AZ39" s="17">
        <f>AY39-AX39</f>
        <v>-3.646747114009056</v>
      </c>
      <c r="BA39" s="42">
        <f>AZ39/(AX39+AY39)</f>
        <v>-0.09591674987524129</v>
      </c>
    </row>
    <row r="40" spans="1:10" ht="12.75">
      <c r="A40" s="35">
        <f t="shared" si="12"/>
        <v>40274</v>
      </c>
      <c r="B40" s="1">
        <f t="shared" si="13"/>
        <v>34</v>
      </c>
      <c r="C40" s="16">
        <f t="shared" si="14"/>
        <v>500</v>
      </c>
      <c r="D40" s="1">
        <v>500</v>
      </c>
      <c r="E40" s="17">
        <v>2.46</v>
      </c>
      <c r="F40" s="1">
        <v>3630</v>
      </c>
      <c r="G40" s="40"/>
      <c r="H40" s="39"/>
      <c r="J40" s="3">
        <v>992</v>
      </c>
    </row>
    <row r="41" spans="1:53" ht="12.75">
      <c r="A41" s="35">
        <f t="shared" si="12"/>
        <v>40281</v>
      </c>
      <c r="B41" s="1">
        <f t="shared" si="13"/>
        <v>35</v>
      </c>
      <c r="C41" s="16">
        <f t="shared" si="14"/>
        <v>500</v>
      </c>
      <c r="D41" s="1">
        <v>420</v>
      </c>
      <c r="E41" s="17">
        <v>2.3</v>
      </c>
      <c r="F41" s="1">
        <v>3510</v>
      </c>
      <c r="G41" s="4">
        <v>775</v>
      </c>
      <c r="H41" s="3">
        <v>1200</v>
      </c>
      <c r="I41" s="40" t="e">
        <f>NA()</f>
        <v>#N/A</v>
      </c>
      <c r="J41" s="3">
        <v>968</v>
      </c>
      <c r="K41" s="41" t="s">
        <v>134</v>
      </c>
      <c r="L41" s="41">
        <v>18.5</v>
      </c>
      <c r="M41" s="41">
        <v>31.1</v>
      </c>
      <c r="N41" s="41">
        <v>0.0134</v>
      </c>
      <c r="O41" s="41">
        <v>2.07</v>
      </c>
      <c r="P41" s="41">
        <v>0.0032</v>
      </c>
      <c r="Q41" s="41">
        <v>0.003</v>
      </c>
      <c r="R41" s="41" t="s">
        <v>118</v>
      </c>
      <c r="S41" s="41" t="s">
        <v>134</v>
      </c>
      <c r="T41" s="41">
        <v>0.279</v>
      </c>
      <c r="U41" s="41">
        <v>3.5</v>
      </c>
      <c r="V41" s="41">
        <v>0.087</v>
      </c>
      <c r="W41" s="41">
        <v>0.0463</v>
      </c>
      <c r="X41" s="41">
        <v>3.06</v>
      </c>
      <c r="Y41" s="41">
        <v>163</v>
      </c>
      <c r="Z41" s="41">
        <v>0.00039</v>
      </c>
      <c r="AA41" s="41">
        <v>0.012</v>
      </c>
      <c r="AB41" s="41">
        <v>2.4</v>
      </c>
      <c r="AC41" s="41">
        <v>0.94</v>
      </c>
      <c r="AD41" s="41" t="s">
        <v>111</v>
      </c>
      <c r="AE41" s="41" t="s">
        <v>100</v>
      </c>
      <c r="AF41" s="41">
        <v>0.0305</v>
      </c>
      <c r="AG41" s="41">
        <v>0.188</v>
      </c>
      <c r="AH41" s="41" t="s">
        <v>134</v>
      </c>
      <c r="AI41" s="41" t="s">
        <v>138</v>
      </c>
      <c r="AJ41" s="41">
        <v>21.6</v>
      </c>
      <c r="AK41" s="41">
        <v>0.00035</v>
      </c>
      <c r="AL41" s="41">
        <v>0.5</v>
      </c>
      <c r="AM41" s="41">
        <v>0.0273</v>
      </c>
      <c r="AN41" s="41">
        <v>288</v>
      </c>
      <c r="AO41" s="41">
        <v>7E-05</v>
      </c>
      <c r="AP41" s="41">
        <v>0.0438</v>
      </c>
      <c r="AQ41" s="41" t="s">
        <v>102</v>
      </c>
      <c r="AR41" s="41">
        <v>0.00848</v>
      </c>
      <c r="AS41" s="41">
        <v>0.007</v>
      </c>
      <c r="AT41" s="41">
        <v>14.7</v>
      </c>
      <c r="AU41" s="41" t="s">
        <v>103</v>
      </c>
      <c r="AX41" s="17">
        <f>J41*2/96</f>
        <v>20.166666666666668</v>
      </c>
      <c r="AY41" s="17">
        <f>AB41*2/24.3+U41*2/40.08+AT41*2/65.3+AC41*2/54.9+Y41*3/55.85+X41*2/63.55+M41*3/27+10^(-E41)*1000</f>
        <v>18.175980712794342</v>
      </c>
      <c r="AZ41" s="17">
        <f>AY41-AX41</f>
        <v>-1.990685953872326</v>
      </c>
      <c r="BA41" s="42">
        <f>AZ41/(AX41+AY41)</f>
        <v>-0.051918323066515115</v>
      </c>
    </row>
    <row r="42" spans="1:10" ht="12.75">
      <c r="A42" s="35">
        <f aca="true" t="shared" si="15" ref="A42:A47">A41+7</f>
        <v>40288</v>
      </c>
      <c r="B42" s="1">
        <f aca="true" t="shared" si="16" ref="B42:B47">B41+1</f>
        <v>36</v>
      </c>
      <c r="C42" s="16">
        <f aca="true" t="shared" si="17" ref="C42:C47">C41</f>
        <v>500</v>
      </c>
      <c r="D42" s="1">
        <v>490</v>
      </c>
      <c r="E42" s="17">
        <v>2.41</v>
      </c>
      <c r="F42" s="1">
        <v>3120</v>
      </c>
      <c r="H42" s="3"/>
      <c r="J42" s="3">
        <v>1057</v>
      </c>
    </row>
    <row r="43" spans="1:53" ht="12.75">
      <c r="A43" s="35">
        <f t="shared" si="15"/>
        <v>40295</v>
      </c>
      <c r="B43" s="1">
        <f t="shared" si="16"/>
        <v>37</v>
      </c>
      <c r="C43" s="16">
        <f t="shared" si="17"/>
        <v>500</v>
      </c>
      <c r="D43" s="1">
        <v>465</v>
      </c>
      <c r="E43" s="17">
        <v>2.51</v>
      </c>
      <c r="F43" s="1">
        <v>3710</v>
      </c>
      <c r="G43" s="4">
        <v>800</v>
      </c>
      <c r="H43" s="3">
        <v>1225</v>
      </c>
      <c r="I43" s="40" t="e">
        <f>NA()</f>
        <v>#N/A</v>
      </c>
      <c r="J43" s="3">
        <v>1085</v>
      </c>
      <c r="K43" s="41" t="s">
        <v>134</v>
      </c>
      <c r="L43" s="41">
        <v>20.2</v>
      </c>
      <c r="M43" s="41">
        <v>42.4</v>
      </c>
      <c r="N43" s="41">
        <v>0.014</v>
      </c>
      <c r="O43" s="41">
        <v>2.64</v>
      </c>
      <c r="P43" s="41">
        <v>0.005</v>
      </c>
      <c r="Q43" s="41">
        <v>0.0028</v>
      </c>
      <c r="R43" s="41" t="s">
        <v>115</v>
      </c>
      <c r="S43" s="41" t="s">
        <v>116</v>
      </c>
      <c r="T43" s="41">
        <v>0.312</v>
      </c>
      <c r="U43" s="41">
        <v>3</v>
      </c>
      <c r="V43" s="41">
        <v>0.094</v>
      </c>
      <c r="W43" s="41">
        <v>0.0547</v>
      </c>
      <c r="X43" s="41">
        <v>3.68</v>
      </c>
      <c r="Y43" s="41">
        <v>181</v>
      </c>
      <c r="Z43" s="41">
        <v>0.0005</v>
      </c>
      <c r="AA43" s="41" t="s">
        <v>117</v>
      </c>
      <c r="AB43" s="49" t="s">
        <v>116</v>
      </c>
      <c r="AC43" s="41">
        <v>1.07</v>
      </c>
      <c r="AD43" s="41" t="s">
        <v>134</v>
      </c>
      <c r="AE43" s="41" t="s">
        <v>121</v>
      </c>
      <c r="AF43" s="41">
        <v>0.036</v>
      </c>
      <c r="AG43" s="41">
        <v>0.2</v>
      </c>
      <c r="AH43" s="41" t="s">
        <v>116</v>
      </c>
      <c r="AI43" s="41" t="s">
        <v>137</v>
      </c>
      <c r="AJ43" s="41">
        <v>28.5</v>
      </c>
      <c r="AK43" s="41" t="s">
        <v>115</v>
      </c>
      <c r="AL43" s="41" t="s">
        <v>116</v>
      </c>
      <c r="AM43" s="41">
        <v>0.035</v>
      </c>
      <c r="AN43" s="41" t="s">
        <v>144</v>
      </c>
      <c r="AO43" s="41" t="s">
        <v>99</v>
      </c>
      <c r="AP43" s="41">
        <v>0.0635</v>
      </c>
      <c r="AQ43" s="41" t="s">
        <v>117</v>
      </c>
      <c r="AR43" s="41">
        <v>0.0087</v>
      </c>
      <c r="AS43" s="41" t="s">
        <v>101</v>
      </c>
      <c r="AT43" s="41">
        <v>16.6</v>
      </c>
      <c r="AU43" s="41" t="s">
        <v>102</v>
      </c>
      <c r="AX43" s="17">
        <f>J43*2/96</f>
        <v>22.604166666666668</v>
      </c>
      <c r="AY43" s="17">
        <f>U43*2/40.08+AT43*2/65.3+AC43*2/54.9+Y43*3/55.85+X43*2/63.55+M43*3/27+10^(-E43)*1000</f>
        <v>18.336794994263247</v>
      </c>
      <c r="AZ43" s="17">
        <f>AY43-AX43</f>
        <v>-4.267371672403421</v>
      </c>
      <c r="BA43" s="42">
        <f>AZ43/(AX43+AY43)</f>
        <v>-0.10423232623956136</v>
      </c>
    </row>
    <row r="44" spans="1:10" ht="12.75">
      <c r="A44" s="35">
        <f t="shared" si="15"/>
        <v>40302</v>
      </c>
      <c r="B44" s="1">
        <f t="shared" si="16"/>
        <v>38</v>
      </c>
      <c r="C44" s="16">
        <f t="shared" si="17"/>
        <v>500</v>
      </c>
      <c r="D44" s="1">
        <v>465</v>
      </c>
      <c r="E44" s="17">
        <v>2.33</v>
      </c>
      <c r="F44" s="1">
        <v>2930</v>
      </c>
      <c r="H44" s="3"/>
      <c r="J44" s="3">
        <v>878</v>
      </c>
    </row>
    <row r="45" spans="1:53" ht="12.75">
      <c r="A45" s="35">
        <f t="shared" si="15"/>
        <v>40309</v>
      </c>
      <c r="B45" s="1">
        <f t="shared" si="16"/>
        <v>39</v>
      </c>
      <c r="C45" s="16">
        <f t="shared" si="17"/>
        <v>500</v>
      </c>
      <c r="D45" s="1">
        <v>460</v>
      </c>
      <c r="E45" s="17">
        <v>2.97</v>
      </c>
      <c r="F45" s="1">
        <v>2520</v>
      </c>
      <c r="G45" s="4">
        <v>725</v>
      </c>
      <c r="H45" s="3">
        <v>1050</v>
      </c>
      <c r="I45" s="40" t="e">
        <f>NA()</f>
        <v>#N/A</v>
      </c>
      <c r="J45" s="3">
        <v>785</v>
      </c>
      <c r="K45" s="41" t="s">
        <v>134</v>
      </c>
      <c r="L45" s="41">
        <v>15.5</v>
      </c>
      <c r="M45" s="41">
        <v>27</v>
      </c>
      <c r="N45" s="41">
        <v>0.0126</v>
      </c>
      <c r="O45" s="41">
        <v>1.54</v>
      </c>
      <c r="P45" s="41">
        <v>0.0031</v>
      </c>
      <c r="Q45" s="41">
        <v>0.00228</v>
      </c>
      <c r="R45" s="41" t="s">
        <v>119</v>
      </c>
      <c r="S45" s="41" t="s">
        <v>120</v>
      </c>
      <c r="T45" s="41">
        <v>0.222</v>
      </c>
      <c r="U45" s="41">
        <v>3.3</v>
      </c>
      <c r="V45" s="41">
        <v>0.0637</v>
      </c>
      <c r="W45" s="41">
        <v>0.037</v>
      </c>
      <c r="X45" s="41">
        <v>2.44</v>
      </c>
      <c r="Y45" s="41">
        <v>123</v>
      </c>
      <c r="Z45" s="41">
        <v>0.00049</v>
      </c>
      <c r="AA45" s="41">
        <v>0.01</v>
      </c>
      <c r="AB45" s="41">
        <v>1.7</v>
      </c>
      <c r="AC45" s="41">
        <v>0.691</v>
      </c>
      <c r="AD45" s="41" t="s">
        <v>98</v>
      </c>
      <c r="AE45" s="41" t="s">
        <v>115</v>
      </c>
      <c r="AF45" s="41">
        <v>0.0218</v>
      </c>
      <c r="AG45" s="41">
        <v>0.135</v>
      </c>
      <c r="AH45" s="41" t="s">
        <v>120</v>
      </c>
      <c r="AI45" s="41">
        <v>0.0004</v>
      </c>
      <c r="AJ45" s="41">
        <v>19.9</v>
      </c>
      <c r="AK45" s="41">
        <v>0.0003</v>
      </c>
      <c r="AL45" s="41">
        <v>0.6</v>
      </c>
      <c r="AM45" s="41">
        <v>0.0298</v>
      </c>
      <c r="AN45" s="41">
        <v>260</v>
      </c>
      <c r="AO45" s="41">
        <v>5E-05</v>
      </c>
      <c r="AP45" s="41">
        <v>0.0455</v>
      </c>
      <c r="AQ45" s="41" t="s">
        <v>121</v>
      </c>
      <c r="AR45" s="41">
        <v>0.0057</v>
      </c>
      <c r="AS45" s="41">
        <v>0.003</v>
      </c>
      <c r="AT45" s="41">
        <v>11.1</v>
      </c>
      <c r="AU45" s="41" t="s">
        <v>100</v>
      </c>
      <c r="AX45" s="17">
        <f>J45*2/96</f>
        <v>16.354166666666668</v>
      </c>
      <c r="AY45" s="17">
        <f>AB45*2/24.3+U45*2/40.08+AT45*2/65.3+AC45*2/54.9+Y45*3/55.85+X45*2/63.55+M45*3/27+10^(-E45)*1000</f>
        <v>11.42502299275829</v>
      </c>
      <c r="AZ45" s="17">
        <f>AY45-AX45</f>
        <v>-4.929143673908378</v>
      </c>
      <c r="BA45" s="42">
        <f>AZ45/(AX45+AY45)</f>
        <v>-0.17744015337884458</v>
      </c>
    </row>
    <row r="46" spans="1:10" ht="12.75">
      <c r="A46" s="35">
        <f t="shared" si="15"/>
        <v>40316</v>
      </c>
      <c r="B46" s="1">
        <f t="shared" si="16"/>
        <v>40</v>
      </c>
      <c r="C46" s="16">
        <f t="shared" si="17"/>
        <v>500</v>
      </c>
      <c r="D46" s="1">
        <v>415</v>
      </c>
      <c r="E46" s="17">
        <v>2.27</v>
      </c>
      <c r="F46" s="1">
        <v>2430</v>
      </c>
      <c r="H46" s="3"/>
      <c r="J46" s="3">
        <v>786</v>
      </c>
    </row>
    <row r="47" spans="1:53" ht="12.75">
      <c r="A47" s="35">
        <f t="shared" si="15"/>
        <v>40323</v>
      </c>
      <c r="B47" s="1">
        <f t="shared" si="16"/>
        <v>41</v>
      </c>
      <c r="C47" s="16">
        <f t="shared" si="17"/>
        <v>500</v>
      </c>
      <c r="D47" s="1">
        <v>425</v>
      </c>
      <c r="E47" s="17">
        <v>2.44</v>
      </c>
      <c r="F47" s="1">
        <v>2340</v>
      </c>
      <c r="G47" s="4">
        <v>675</v>
      </c>
      <c r="H47" s="3">
        <v>1075</v>
      </c>
      <c r="I47" s="40" t="e">
        <f>NA()</f>
        <v>#N/A</v>
      </c>
      <c r="J47" s="3">
        <v>576</v>
      </c>
      <c r="K47" s="41" t="s">
        <v>134</v>
      </c>
      <c r="L47" s="41">
        <v>15.6</v>
      </c>
      <c r="M47" s="41">
        <v>26.8</v>
      </c>
      <c r="N47" s="41">
        <v>0.0125</v>
      </c>
      <c r="O47" s="41">
        <v>1.32</v>
      </c>
      <c r="P47" s="41">
        <v>0.0037</v>
      </c>
      <c r="Q47" s="41">
        <v>0.0025</v>
      </c>
      <c r="R47" s="41" t="s">
        <v>99</v>
      </c>
      <c r="S47" s="41" t="s">
        <v>139</v>
      </c>
      <c r="T47" s="41">
        <v>0.209</v>
      </c>
      <c r="U47" s="41">
        <v>3</v>
      </c>
      <c r="V47" s="41">
        <v>0.068</v>
      </c>
      <c r="W47" s="41">
        <v>0.0408</v>
      </c>
      <c r="X47" s="41">
        <v>2.94</v>
      </c>
      <c r="Y47" s="41">
        <v>112</v>
      </c>
      <c r="Z47" s="41">
        <v>0.0018</v>
      </c>
      <c r="AA47" s="41">
        <v>0.01</v>
      </c>
      <c r="AB47" s="41">
        <v>2</v>
      </c>
      <c r="AC47" s="41">
        <v>0.761</v>
      </c>
      <c r="AD47" s="41" t="s">
        <v>112</v>
      </c>
      <c r="AE47" s="41">
        <v>0.001</v>
      </c>
      <c r="AF47" s="41">
        <v>0.0258</v>
      </c>
      <c r="AG47" s="41">
        <v>0.107</v>
      </c>
      <c r="AH47" s="41" t="s">
        <v>139</v>
      </c>
      <c r="AI47" s="41" t="s">
        <v>141</v>
      </c>
      <c r="AJ47" s="41">
        <v>18.2</v>
      </c>
      <c r="AK47" s="41">
        <v>0.0007</v>
      </c>
      <c r="AL47" s="41" t="s">
        <v>139</v>
      </c>
      <c r="AM47" s="41">
        <v>0.032</v>
      </c>
      <c r="AN47" s="41">
        <v>245</v>
      </c>
      <c r="AO47" s="41">
        <v>8E-05</v>
      </c>
      <c r="AP47" s="41">
        <v>0.0344</v>
      </c>
      <c r="AQ47" s="41" t="s">
        <v>101</v>
      </c>
      <c r="AR47" s="41">
        <v>0.00585</v>
      </c>
      <c r="AS47" s="41" t="s">
        <v>142</v>
      </c>
      <c r="AT47" s="41">
        <v>11.4</v>
      </c>
      <c r="AU47" s="41" t="s">
        <v>137</v>
      </c>
      <c r="AX47" s="17">
        <f>J47*2/96</f>
        <v>12</v>
      </c>
      <c r="AY47" s="17">
        <f>AB47*2/24.3+U47*2/40.08+AT47*2/65.3+AC47*2/54.9+Y47*3/55.85+X47*2/63.55+M47*3/27+10^(-E47)*1000</f>
        <v>13.408389007361583</v>
      </c>
      <c r="AZ47" s="17">
        <f>AY47-AX47</f>
        <v>1.408389007361583</v>
      </c>
      <c r="BA47" s="42">
        <f>AZ47/(AX47+AY47)</f>
        <v>0.05543007889849017</v>
      </c>
    </row>
    <row r="48" spans="1:10" ht="12.75">
      <c r="A48" s="35">
        <f>A47+7</f>
        <v>40330</v>
      </c>
      <c r="B48" s="1">
        <f>B47+1</f>
        <v>42</v>
      </c>
      <c r="C48" s="16">
        <f>C47</f>
        <v>500</v>
      </c>
      <c r="D48" s="1">
        <v>375</v>
      </c>
      <c r="E48" s="17">
        <v>2.89</v>
      </c>
      <c r="F48" s="1">
        <v>2510</v>
      </c>
      <c r="J48" s="3">
        <v>600</v>
      </c>
    </row>
    <row r="49" spans="1:53" ht="12.75">
      <c r="A49" s="35">
        <f>A48+7</f>
        <v>40337</v>
      </c>
      <c r="B49" s="1">
        <f>B48+1</f>
        <v>43</v>
      </c>
      <c r="C49" s="16">
        <f>C48</f>
        <v>500</v>
      </c>
      <c r="D49" s="1">
        <v>455</v>
      </c>
      <c r="E49" s="17">
        <v>2.32</v>
      </c>
      <c r="F49" s="1">
        <v>2590</v>
      </c>
      <c r="G49" s="4">
        <v>575</v>
      </c>
      <c r="H49" s="4">
        <v>725</v>
      </c>
      <c r="I49" s="40" t="e">
        <f>NA()</f>
        <v>#N/A</v>
      </c>
      <c r="J49" s="3">
        <v>727</v>
      </c>
      <c r="K49" s="41" t="s">
        <v>134</v>
      </c>
      <c r="L49" s="41">
        <v>16.8</v>
      </c>
      <c r="M49" s="41">
        <v>27.4</v>
      </c>
      <c r="N49" s="41">
        <v>0.0119</v>
      </c>
      <c r="O49" s="41">
        <v>1.31</v>
      </c>
      <c r="P49" s="41">
        <v>0.0041</v>
      </c>
      <c r="Q49" s="41">
        <v>0.0025</v>
      </c>
      <c r="R49" s="41" t="s">
        <v>99</v>
      </c>
      <c r="S49" s="41" t="s">
        <v>139</v>
      </c>
      <c r="T49" s="41">
        <v>0.194</v>
      </c>
      <c r="U49" s="41">
        <v>4</v>
      </c>
      <c r="V49" s="41">
        <v>0.064</v>
      </c>
      <c r="W49" s="41">
        <v>0.0382</v>
      </c>
      <c r="X49" s="41">
        <v>2.88</v>
      </c>
      <c r="Y49" s="41">
        <v>117</v>
      </c>
      <c r="Z49" s="41">
        <v>0.002</v>
      </c>
      <c r="AA49" s="41">
        <v>0.011</v>
      </c>
      <c r="AB49" s="41">
        <v>2</v>
      </c>
      <c r="AC49" s="41">
        <v>0.715</v>
      </c>
      <c r="AD49" s="41" t="s">
        <v>112</v>
      </c>
      <c r="AE49" s="41" t="s">
        <v>103</v>
      </c>
      <c r="AF49" s="41">
        <v>0.0242</v>
      </c>
      <c r="AG49" s="41">
        <v>0.14</v>
      </c>
      <c r="AH49" s="41" t="s">
        <v>139</v>
      </c>
      <c r="AI49" s="41" t="s">
        <v>141</v>
      </c>
      <c r="AJ49" s="41">
        <v>21.9</v>
      </c>
      <c r="AK49" s="41">
        <v>0.0005</v>
      </c>
      <c r="AL49" s="41" t="s">
        <v>139</v>
      </c>
      <c r="AM49" s="41">
        <v>0.03</v>
      </c>
      <c r="AN49" s="41">
        <v>241</v>
      </c>
      <c r="AO49" s="41">
        <v>6E-05</v>
      </c>
      <c r="AP49" s="41">
        <v>0.0306</v>
      </c>
      <c r="AQ49" s="41" t="s">
        <v>101</v>
      </c>
      <c r="AR49" s="41">
        <v>0.0055</v>
      </c>
      <c r="AS49" s="41" t="s">
        <v>142</v>
      </c>
      <c r="AT49" s="41">
        <v>11</v>
      </c>
      <c r="AU49" s="41" t="s">
        <v>137</v>
      </c>
      <c r="AX49" s="17">
        <f>J49*2/96</f>
        <v>15.145833333333334</v>
      </c>
      <c r="AY49" s="17">
        <f>AB49*2/24.3+U49*2/40.08+AT49*2/65.3+AC49*2/54.9+Y49*3/55.85+X49*2/63.55+M49*3/27+10^(-E49)*1000</f>
        <v>14.933237593842296</v>
      </c>
      <c r="AZ49" s="17">
        <f>AY49-AX49</f>
        <v>-0.2125957394910376</v>
      </c>
      <c r="BA49" s="42">
        <f>AZ49/(AX49+AY49)</f>
        <v>-0.007067895813861827</v>
      </c>
    </row>
    <row r="50" spans="1:10" ht="12.75">
      <c r="A50" s="35">
        <f aca="true" t="shared" si="18" ref="A50:A55">A49+7</f>
        <v>40344</v>
      </c>
      <c r="B50" s="1">
        <f aca="true" t="shared" si="19" ref="B50:B55">B49+1</f>
        <v>44</v>
      </c>
      <c r="C50" s="16">
        <f aca="true" t="shared" si="20" ref="C50:C55">C49</f>
        <v>500</v>
      </c>
      <c r="D50" s="1">
        <v>445</v>
      </c>
      <c r="E50" s="17">
        <v>2.65</v>
      </c>
      <c r="F50" s="1">
        <v>2320</v>
      </c>
      <c r="J50" s="3">
        <v>527</v>
      </c>
    </row>
    <row r="51" spans="1:53" ht="12.75">
      <c r="A51" s="35">
        <f t="shared" si="18"/>
        <v>40351</v>
      </c>
      <c r="B51" s="1">
        <f t="shared" si="19"/>
        <v>45</v>
      </c>
      <c r="C51" s="16">
        <f t="shared" si="20"/>
        <v>500</v>
      </c>
      <c r="D51" s="1">
        <v>470</v>
      </c>
      <c r="E51" s="17">
        <v>2.23</v>
      </c>
      <c r="F51" s="1">
        <v>2230</v>
      </c>
      <c r="G51" s="4">
        <v>600</v>
      </c>
      <c r="H51" s="4">
        <v>775</v>
      </c>
      <c r="I51" s="40" t="e">
        <f>NA()</f>
        <v>#N/A</v>
      </c>
      <c r="J51" s="3">
        <v>489</v>
      </c>
      <c r="K51" s="41" t="s">
        <v>134</v>
      </c>
      <c r="L51" s="41">
        <v>15</v>
      </c>
      <c r="M51" s="41">
        <v>20.4</v>
      </c>
      <c r="N51" s="41">
        <v>0.011</v>
      </c>
      <c r="O51" s="41">
        <v>1.03</v>
      </c>
      <c r="P51" s="41">
        <v>0.0047</v>
      </c>
      <c r="Q51" s="41">
        <v>0.00202</v>
      </c>
      <c r="R51" s="41" t="s">
        <v>119</v>
      </c>
      <c r="S51" s="41" t="s">
        <v>120</v>
      </c>
      <c r="T51" s="41">
        <v>0.176</v>
      </c>
      <c r="U51" s="41">
        <v>3.3</v>
      </c>
      <c r="V51" s="41">
        <v>0.0531</v>
      </c>
      <c r="W51" s="41">
        <v>0.0348</v>
      </c>
      <c r="X51" s="41">
        <v>2.57</v>
      </c>
      <c r="Y51" s="41">
        <v>102</v>
      </c>
      <c r="Z51" s="41">
        <v>0.00071</v>
      </c>
      <c r="AA51" s="41">
        <v>0.009</v>
      </c>
      <c r="AB51" s="41">
        <v>1.6</v>
      </c>
      <c r="AC51" s="41">
        <v>0.671</v>
      </c>
      <c r="AD51" s="41" t="s">
        <v>98</v>
      </c>
      <c r="AE51" s="41">
        <v>0.0017</v>
      </c>
      <c r="AF51" s="41">
        <v>0.0208</v>
      </c>
      <c r="AG51" s="41">
        <v>0.115</v>
      </c>
      <c r="AH51" s="41" t="s">
        <v>120</v>
      </c>
      <c r="AI51" s="41" t="s">
        <v>114</v>
      </c>
      <c r="AJ51" s="41">
        <v>15.8</v>
      </c>
      <c r="AK51" s="41">
        <v>0.00052</v>
      </c>
      <c r="AL51" s="41">
        <v>0.7</v>
      </c>
      <c r="AM51" s="41">
        <v>0.0329</v>
      </c>
      <c r="AN51" s="41">
        <v>195</v>
      </c>
      <c r="AO51" s="41">
        <v>5E-05</v>
      </c>
      <c r="AP51" s="41">
        <v>0.0341</v>
      </c>
      <c r="AQ51" s="41" t="s">
        <v>121</v>
      </c>
      <c r="AR51" s="41">
        <v>0.00499</v>
      </c>
      <c r="AS51" s="41">
        <v>0.003</v>
      </c>
      <c r="AT51" s="41">
        <v>9.69</v>
      </c>
      <c r="AU51" s="41" t="s">
        <v>100</v>
      </c>
      <c r="AX51" s="17">
        <f>J51*2/96</f>
        <v>10.1875</v>
      </c>
      <c r="AY51" s="17">
        <f>AB51*2/24.3+U51*2/40.08+AT51*2/65.3+AC51*2/54.9+Y51*3/55.85+X51*2/63.55+M51*3/27+10^(-E51)*1000</f>
        <v>14.332532339592262</v>
      </c>
      <c r="AZ51" s="17">
        <f>AY51-AX51</f>
        <v>4.145032339592262</v>
      </c>
      <c r="BA51" s="42">
        <f>AZ51/(AX51+AY51)</f>
        <v>0.1690467729481465</v>
      </c>
    </row>
    <row r="52" spans="1:10" ht="12.75">
      <c r="A52" s="35">
        <f t="shared" si="18"/>
        <v>40358</v>
      </c>
      <c r="B52" s="1">
        <f t="shared" si="19"/>
        <v>46</v>
      </c>
      <c r="C52" s="16">
        <f t="shared" si="20"/>
        <v>500</v>
      </c>
      <c r="D52" s="1">
        <v>445</v>
      </c>
      <c r="E52" s="17">
        <v>2.44</v>
      </c>
      <c r="F52" s="1">
        <v>2400</v>
      </c>
      <c r="J52" s="3">
        <v>701</v>
      </c>
    </row>
    <row r="53" spans="1:53" ht="12.75">
      <c r="A53" s="35">
        <f t="shared" si="18"/>
        <v>40365</v>
      </c>
      <c r="B53" s="1">
        <f t="shared" si="19"/>
        <v>47</v>
      </c>
      <c r="C53" s="16">
        <f t="shared" si="20"/>
        <v>500</v>
      </c>
      <c r="D53" s="1">
        <v>520</v>
      </c>
      <c r="E53" s="17">
        <v>2.39</v>
      </c>
      <c r="F53" s="1">
        <v>1510</v>
      </c>
      <c r="G53" s="4">
        <v>325</v>
      </c>
      <c r="H53" s="4">
        <v>425</v>
      </c>
      <c r="I53" s="40" t="e">
        <f>NA()</f>
        <v>#N/A</v>
      </c>
      <c r="J53" s="3">
        <v>314</v>
      </c>
      <c r="K53" s="41" t="s">
        <v>134</v>
      </c>
      <c r="L53" s="41">
        <v>7.3</v>
      </c>
      <c r="M53" s="41">
        <v>8.51</v>
      </c>
      <c r="N53" s="41">
        <v>0.00685</v>
      </c>
      <c r="O53" s="41">
        <v>0.356</v>
      </c>
      <c r="P53" s="41">
        <v>0.00433</v>
      </c>
      <c r="Q53" s="41">
        <v>0.00116</v>
      </c>
      <c r="R53" s="41" t="s">
        <v>97</v>
      </c>
      <c r="S53" s="41" t="s">
        <v>98</v>
      </c>
      <c r="T53" s="41">
        <v>0.091</v>
      </c>
      <c r="U53" s="41">
        <v>1.69</v>
      </c>
      <c r="V53" s="41">
        <v>0.0242</v>
      </c>
      <c r="W53" s="41">
        <v>0.0166</v>
      </c>
      <c r="X53" s="41">
        <v>1.25</v>
      </c>
      <c r="Y53" s="41">
        <v>44.9</v>
      </c>
      <c r="Z53" s="41">
        <v>0.00065</v>
      </c>
      <c r="AA53" s="41">
        <v>0.0058</v>
      </c>
      <c r="AB53" s="41">
        <v>0.74</v>
      </c>
      <c r="AC53" s="41">
        <v>0.33</v>
      </c>
      <c r="AD53" s="41" t="s">
        <v>101</v>
      </c>
      <c r="AE53" s="41">
        <v>8E-05</v>
      </c>
      <c r="AF53" s="41">
        <v>0.0102</v>
      </c>
      <c r="AG53" s="41">
        <v>0.033</v>
      </c>
      <c r="AH53" s="41">
        <v>0.08</v>
      </c>
      <c r="AI53" s="41">
        <v>5E-05</v>
      </c>
      <c r="AJ53" s="41">
        <v>9.84</v>
      </c>
      <c r="AK53" s="41">
        <v>0.000267</v>
      </c>
      <c r="AL53" s="41">
        <v>0.46</v>
      </c>
      <c r="AM53" s="41">
        <v>0.02</v>
      </c>
      <c r="AN53" s="41">
        <v>115</v>
      </c>
      <c r="AO53" s="41">
        <v>5.1E-05</v>
      </c>
      <c r="AP53" s="41">
        <v>0.0173</v>
      </c>
      <c r="AQ53" s="41" t="s">
        <v>100</v>
      </c>
      <c r="AR53" s="41">
        <v>0.0026</v>
      </c>
      <c r="AS53" s="41">
        <v>0.0014</v>
      </c>
      <c r="AT53" s="41">
        <v>4.66</v>
      </c>
      <c r="AU53" s="41" t="s">
        <v>99</v>
      </c>
      <c r="AX53" s="17">
        <f>J53*2/96</f>
        <v>6.541666666666667</v>
      </c>
      <c r="AY53" s="17">
        <f>AB53*2/24.3+U53*2/40.08+AT53*2/65.3+AC53*2/54.9+Y53*3/55.85+X53*2/63.55+M53*3/27+10^(-E53)*1000</f>
        <v>7.770499230209381</v>
      </c>
      <c r="AZ53" s="17">
        <f>AY53-AX53</f>
        <v>1.2288325635427144</v>
      </c>
      <c r="BA53" s="42">
        <f>AZ53/(AX53+AY53)</f>
        <v>0.08585930126836601</v>
      </c>
    </row>
    <row r="54" spans="1:10" ht="12.75">
      <c r="A54" s="35">
        <f t="shared" si="18"/>
        <v>40372</v>
      </c>
      <c r="B54" s="1">
        <f t="shared" si="19"/>
        <v>48</v>
      </c>
      <c r="C54" s="16">
        <f t="shared" si="20"/>
        <v>500</v>
      </c>
      <c r="D54" s="1">
        <v>425</v>
      </c>
      <c r="E54" s="17">
        <v>2.38</v>
      </c>
      <c r="F54" s="1">
        <v>2130</v>
      </c>
      <c r="J54" s="3">
        <v>341</v>
      </c>
    </row>
    <row r="55" spans="1:53" ht="12.75">
      <c r="A55" s="35">
        <f t="shared" si="18"/>
        <v>40379</v>
      </c>
      <c r="B55" s="1">
        <f t="shared" si="19"/>
        <v>49</v>
      </c>
      <c r="C55" s="16">
        <f t="shared" si="20"/>
        <v>500</v>
      </c>
      <c r="D55" s="1">
        <v>520</v>
      </c>
      <c r="E55" s="17">
        <v>2.37</v>
      </c>
      <c r="F55" s="1">
        <v>2110</v>
      </c>
      <c r="G55" s="4">
        <v>375</v>
      </c>
      <c r="H55" s="4">
        <v>525</v>
      </c>
      <c r="I55" s="40" t="e">
        <f>NA()</f>
        <v>#N/A</v>
      </c>
      <c r="J55" s="3">
        <v>377</v>
      </c>
      <c r="K55" s="41" t="s">
        <v>134</v>
      </c>
      <c r="L55" s="41">
        <v>10.6</v>
      </c>
      <c r="M55" s="41">
        <v>12.5</v>
      </c>
      <c r="N55" s="41">
        <v>0.0083</v>
      </c>
      <c r="O55" s="41">
        <v>0.39</v>
      </c>
      <c r="P55" s="41">
        <v>0.0038</v>
      </c>
      <c r="Q55" s="41">
        <v>0.00125</v>
      </c>
      <c r="R55" s="41" t="s">
        <v>119</v>
      </c>
      <c r="S55" s="41" t="s">
        <v>120</v>
      </c>
      <c r="T55" s="41">
        <v>0.113</v>
      </c>
      <c r="U55" s="41">
        <v>2.6</v>
      </c>
      <c r="V55" s="41">
        <v>0.0286</v>
      </c>
      <c r="W55" s="41">
        <v>0.0212</v>
      </c>
      <c r="X55" s="41">
        <v>1.73</v>
      </c>
      <c r="Y55" s="41">
        <v>61.3</v>
      </c>
      <c r="Z55" s="41">
        <v>0.00022</v>
      </c>
      <c r="AA55" s="41">
        <v>0.007</v>
      </c>
      <c r="AB55" s="41">
        <v>1</v>
      </c>
      <c r="AC55" s="41">
        <v>0.439</v>
      </c>
      <c r="AD55" s="41" t="s">
        <v>98</v>
      </c>
      <c r="AE55" s="41" t="s">
        <v>115</v>
      </c>
      <c r="AF55" s="41">
        <v>0.014</v>
      </c>
      <c r="AG55" s="41">
        <v>0.043</v>
      </c>
      <c r="AH55" s="41" t="s">
        <v>120</v>
      </c>
      <c r="AI55" s="41" t="s">
        <v>114</v>
      </c>
      <c r="AJ55" s="41">
        <v>15.1</v>
      </c>
      <c r="AK55" s="41">
        <v>0.00037</v>
      </c>
      <c r="AL55" s="41">
        <v>0.7</v>
      </c>
      <c r="AM55" s="41">
        <v>0.0298</v>
      </c>
      <c r="AN55" s="41">
        <v>137</v>
      </c>
      <c r="AO55" s="41">
        <v>4E-05</v>
      </c>
      <c r="AP55" s="41">
        <v>0.0272</v>
      </c>
      <c r="AQ55" s="41" t="s">
        <v>121</v>
      </c>
      <c r="AR55" s="41">
        <v>0.00264</v>
      </c>
      <c r="AS55" s="41">
        <v>0.003</v>
      </c>
      <c r="AT55" s="41">
        <v>6.1</v>
      </c>
      <c r="AU55" s="41" t="s">
        <v>100</v>
      </c>
      <c r="AX55" s="17">
        <f>J55*2/96</f>
        <v>7.854166666666667</v>
      </c>
      <c r="AY55" s="17">
        <f>AB55*2/24.3+U55*2/40.08+AT55*2/65.3+AC55*2/54.9+Y55*3/55.85+X55*2/63.55+M55*3/27+10^(-E55)*1000</f>
        <v>9.416745603905524</v>
      </c>
      <c r="AZ55" s="17">
        <f>AY55-AX55</f>
        <v>1.5625789372388565</v>
      </c>
      <c r="BA55" s="42">
        <f>AZ55/(AX55+AY55)</f>
        <v>0.09047460335383245</v>
      </c>
    </row>
    <row r="56" spans="1:10" ht="12.75">
      <c r="A56" s="35">
        <f aca="true" t="shared" si="21" ref="A56:A62">A55+7</f>
        <v>40386</v>
      </c>
      <c r="B56" s="1">
        <f aca="true" t="shared" si="22" ref="B56:B62">B55+1</f>
        <v>50</v>
      </c>
      <c r="C56" s="16">
        <f aca="true" t="shared" si="23" ref="C56:C62">C55</f>
        <v>500</v>
      </c>
      <c r="D56" s="1">
        <v>500</v>
      </c>
      <c r="E56" s="17">
        <v>2.39</v>
      </c>
      <c r="F56" s="1">
        <v>1890</v>
      </c>
      <c r="J56" s="3">
        <v>346</v>
      </c>
    </row>
    <row r="57" spans="1:53" ht="12.75">
      <c r="A57" s="35">
        <f t="shared" si="21"/>
        <v>40393</v>
      </c>
      <c r="B57" s="1">
        <f t="shared" si="22"/>
        <v>51</v>
      </c>
      <c r="C57" s="16">
        <f t="shared" si="23"/>
        <v>500</v>
      </c>
      <c r="D57" s="1">
        <v>480</v>
      </c>
      <c r="E57" s="17">
        <v>2.39</v>
      </c>
      <c r="F57" s="1">
        <v>1710</v>
      </c>
      <c r="G57" s="4">
        <v>350</v>
      </c>
      <c r="H57" s="4">
        <v>450</v>
      </c>
      <c r="I57" s="40" t="e">
        <f>NA()</f>
        <v>#N/A</v>
      </c>
      <c r="J57" s="3">
        <v>334</v>
      </c>
      <c r="K57" s="41" t="s">
        <v>134</v>
      </c>
      <c r="L57" s="41">
        <v>8</v>
      </c>
      <c r="M57" s="41">
        <v>9.09</v>
      </c>
      <c r="N57" s="41">
        <v>0.0071</v>
      </c>
      <c r="O57" s="41">
        <v>0.258</v>
      </c>
      <c r="P57" s="41">
        <v>0.00308</v>
      </c>
      <c r="Q57" s="41">
        <v>0.00106</v>
      </c>
      <c r="R57" s="41">
        <v>2.8E-05</v>
      </c>
      <c r="S57" s="41" t="s">
        <v>98</v>
      </c>
      <c r="T57" s="41">
        <v>0.0845</v>
      </c>
      <c r="U57" s="41">
        <v>1.99</v>
      </c>
      <c r="V57" s="41">
        <v>0.022</v>
      </c>
      <c r="W57" s="41">
        <v>0.0164</v>
      </c>
      <c r="X57" s="41">
        <v>1.34</v>
      </c>
      <c r="Y57" s="41">
        <v>35.2</v>
      </c>
      <c r="Z57" s="41">
        <v>0.000624</v>
      </c>
      <c r="AA57" s="41">
        <v>0.0061</v>
      </c>
      <c r="AB57" s="41">
        <v>0.74</v>
      </c>
      <c r="AC57" s="41">
        <v>0.346</v>
      </c>
      <c r="AD57" s="41" t="s">
        <v>101</v>
      </c>
      <c r="AE57" s="41">
        <v>7E-05</v>
      </c>
      <c r="AF57" s="41">
        <v>0.0099</v>
      </c>
      <c r="AG57" s="41">
        <v>0.036</v>
      </c>
      <c r="AH57" s="41" t="s">
        <v>98</v>
      </c>
      <c r="AI57" s="41">
        <v>5E-05</v>
      </c>
      <c r="AJ57" s="41">
        <v>11.5</v>
      </c>
      <c r="AK57" s="41">
        <v>0.000361</v>
      </c>
      <c r="AL57" s="41">
        <v>0.55</v>
      </c>
      <c r="AM57" s="41">
        <v>0.0235</v>
      </c>
      <c r="AN57" s="41">
        <v>120</v>
      </c>
      <c r="AO57" s="41">
        <v>4.4E-05</v>
      </c>
      <c r="AP57" s="41">
        <v>0.0183</v>
      </c>
      <c r="AQ57" s="41" t="s">
        <v>100</v>
      </c>
      <c r="AR57" s="41">
        <v>0.00201</v>
      </c>
      <c r="AS57" s="41">
        <v>0.001</v>
      </c>
      <c r="AT57" s="41">
        <v>4.54</v>
      </c>
      <c r="AU57" s="41" t="s">
        <v>99</v>
      </c>
      <c r="AX57" s="17">
        <f>J57*2/96</f>
        <v>6.958333333333333</v>
      </c>
      <c r="AY57" s="17">
        <f>AB57*2/24.3+U57*2/40.08+AT57*2/65.3+AC57*2/54.9+Y57*3/55.85+X57*2/63.55+M57*3/27+10^(-E57)*1000</f>
        <v>7.328615187380016</v>
      </c>
      <c r="AZ57" s="17">
        <f>AY57-AX57</f>
        <v>0.37028185404668257</v>
      </c>
      <c r="BA57" s="42">
        <f>AZ57/(AX57+AY57)</f>
        <v>0.025917490604088378</v>
      </c>
    </row>
    <row r="58" spans="1:10" ht="12.75">
      <c r="A58" s="35">
        <f t="shared" si="21"/>
        <v>40400</v>
      </c>
      <c r="B58" s="1">
        <f t="shared" si="22"/>
        <v>52</v>
      </c>
      <c r="C58" s="16">
        <f t="shared" si="23"/>
        <v>500</v>
      </c>
      <c r="D58" s="1">
        <v>440</v>
      </c>
      <c r="E58" s="17">
        <v>2.13</v>
      </c>
      <c r="F58" s="1">
        <v>1554</v>
      </c>
      <c r="J58" s="3">
        <v>375</v>
      </c>
    </row>
    <row r="59" spans="1:53" ht="12.75">
      <c r="A59" s="35">
        <f t="shared" si="21"/>
        <v>40407</v>
      </c>
      <c r="B59" s="1">
        <f t="shared" si="22"/>
        <v>53</v>
      </c>
      <c r="C59" s="16">
        <f t="shared" si="23"/>
        <v>500</v>
      </c>
      <c r="D59" s="1">
        <v>445</v>
      </c>
      <c r="E59" s="17">
        <v>2.21</v>
      </c>
      <c r="F59" s="1">
        <v>1531</v>
      </c>
      <c r="G59" s="4">
        <v>325</v>
      </c>
      <c r="H59" s="4">
        <v>450</v>
      </c>
      <c r="I59" s="40" t="e">
        <f>NA()</f>
        <v>#N/A</v>
      </c>
      <c r="J59" s="3">
        <v>305</v>
      </c>
      <c r="K59" s="41">
        <v>2.5</v>
      </c>
      <c r="L59" s="41">
        <v>6.9</v>
      </c>
      <c r="M59" s="41">
        <v>7.11</v>
      </c>
      <c r="N59" s="41">
        <v>0.00692</v>
      </c>
      <c r="O59" s="41">
        <v>0.185</v>
      </c>
      <c r="P59" s="41">
        <v>0.0028</v>
      </c>
      <c r="Q59" s="41">
        <v>0.00086</v>
      </c>
      <c r="R59" s="41">
        <v>1E-05</v>
      </c>
      <c r="S59" s="41" t="s">
        <v>98</v>
      </c>
      <c r="T59" s="41">
        <v>0.0643</v>
      </c>
      <c r="U59" s="41">
        <v>1.71</v>
      </c>
      <c r="V59" s="41">
        <v>0.0167</v>
      </c>
      <c r="W59" s="41">
        <v>0.0129</v>
      </c>
      <c r="X59" s="41">
        <v>1.15</v>
      </c>
      <c r="Y59" s="41">
        <v>26.2</v>
      </c>
      <c r="Z59" s="41">
        <v>0.00319</v>
      </c>
      <c r="AA59" s="41">
        <v>0.0059</v>
      </c>
      <c r="AB59" s="41">
        <v>0.65</v>
      </c>
      <c r="AC59" s="41">
        <v>0.269</v>
      </c>
      <c r="AD59" s="41" t="s">
        <v>101</v>
      </c>
      <c r="AE59" s="41" t="s">
        <v>118</v>
      </c>
      <c r="AF59" s="41">
        <v>0.0078</v>
      </c>
      <c r="AG59" s="41">
        <v>0.023</v>
      </c>
      <c r="AH59" s="41">
        <v>0.05</v>
      </c>
      <c r="AI59" s="41">
        <v>5E-05</v>
      </c>
      <c r="AJ59" s="41">
        <v>9.54</v>
      </c>
      <c r="AK59" s="41">
        <v>0.000332</v>
      </c>
      <c r="AL59" s="41">
        <v>0.57</v>
      </c>
      <c r="AM59" s="41">
        <v>0.0192</v>
      </c>
      <c r="AN59" s="41">
        <v>92</v>
      </c>
      <c r="AO59" s="41">
        <v>5.4E-05</v>
      </c>
      <c r="AP59" s="41">
        <v>0.0132</v>
      </c>
      <c r="AQ59" s="41" t="s">
        <v>100</v>
      </c>
      <c r="AR59" s="41">
        <v>0.00182</v>
      </c>
      <c r="AS59" s="41">
        <v>0.0008</v>
      </c>
      <c r="AT59" s="41">
        <v>3.6</v>
      </c>
      <c r="AU59" s="41" t="s">
        <v>99</v>
      </c>
      <c r="AX59" s="17">
        <f>J59*2/96+K59/19</f>
        <v>6.485745614035088</v>
      </c>
      <c r="AY59" s="17">
        <f>AB59*2/24.3+U59*2/40.08+AT59*2/65.3+AC59*2/54.9+Y59*3/55.85+X59*2/63.55+M59*3/27+10^(-E59)*1000</f>
        <v>8.658370341961131</v>
      </c>
      <c r="AZ59" s="17">
        <f>AY59-AX59</f>
        <v>2.172624727926043</v>
      </c>
      <c r="BA59" s="42">
        <f>AZ59/(AX59+AY59)</f>
        <v>0.14346329189759047</v>
      </c>
    </row>
    <row r="60" spans="1:10" ht="12.75">
      <c r="A60" s="35">
        <f t="shared" si="21"/>
        <v>40414</v>
      </c>
      <c r="B60" s="1">
        <f t="shared" si="22"/>
        <v>54</v>
      </c>
      <c r="C60" s="16">
        <f t="shared" si="23"/>
        <v>500</v>
      </c>
      <c r="D60" s="1">
        <v>505</v>
      </c>
      <c r="E60" s="17">
        <v>2.17</v>
      </c>
      <c r="F60" s="1">
        <v>1380</v>
      </c>
      <c r="J60" s="3">
        <v>192</v>
      </c>
    </row>
    <row r="61" spans="1:53" ht="12.75">
      <c r="A61" s="35">
        <f t="shared" si="21"/>
        <v>40421</v>
      </c>
      <c r="B61" s="1">
        <f t="shared" si="22"/>
        <v>55</v>
      </c>
      <c r="C61" s="16">
        <f t="shared" si="23"/>
        <v>500</v>
      </c>
      <c r="D61" s="1">
        <v>450</v>
      </c>
      <c r="E61" s="17">
        <v>2.39</v>
      </c>
      <c r="F61" s="1">
        <v>1360</v>
      </c>
      <c r="G61" s="4">
        <v>325</v>
      </c>
      <c r="H61" s="4">
        <v>425</v>
      </c>
      <c r="I61" s="40" t="e">
        <f>NA()</f>
        <v>#N/A</v>
      </c>
      <c r="J61" s="3">
        <v>278</v>
      </c>
      <c r="K61" s="41" t="s">
        <v>134</v>
      </c>
      <c r="L61" s="41">
        <v>7.7</v>
      </c>
      <c r="M61" s="41">
        <v>8.29</v>
      </c>
      <c r="N61" s="41">
        <v>0.0063</v>
      </c>
      <c r="O61" s="41">
        <v>0.193</v>
      </c>
      <c r="P61" s="41">
        <v>0.00387</v>
      </c>
      <c r="Q61" s="41">
        <v>0.00101</v>
      </c>
      <c r="R61" s="41" t="s">
        <v>97</v>
      </c>
      <c r="S61" s="41" t="s">
        <v>98</v>
      </c>
      <c r="T61" s="41">
        <v>0.0676</v>
      </c>
      <c r="U61" s="41">
        <v>1.91</v>
      </c>
      <c r="V61" s="41">
        <v>0.019</v>
      </c>
      <c r="W61" s="41">
        <v>0.0146</v>
      </c>
      <c r="X61" s="41">
        <v>1.3</v>
      </c>
      <c r="Y61" s="41">
        <v>26.9</v>
      </c>
      <c r="Z61" s="41">
        <v>0.000466</v>
      </c>
      <c r="AA61" s="41">
        <v>0.0065</v>
      </c>
      <c r="AB61" s="41">
        <v>0.72</v>
      </c>
      <c r="AC61" s="41">
        <v>0.305</v>
      </c>
      <c r="AD61" s="41" t="s">
        <v>101</v>
      </c>
      <c r="AE61" s="41">
        <v>8E-05</v>
      </c>
      <c r="AF61" s="41">
        <v>0.009</v>
      </c>
      <c r="AG61" s="41">
        <v>0.026</v>
      </c>
      <c r="AH61" s="41" t="s">
        <v>98</v>
      </c>
      <c r="AI61" s="41" t="s">
        <v>135</v>
      </c>
      <c r="AJ61" s="41">
        <v>9.42</v>
      </c>
      <c r="AK61" s="41">
        <v>0.00026</v>
      </c>
      <c r="AL61" s="41">
        <v>0.6</v>
      </c>
      <c r="AM61" s="41">
        <v>0.0228</v>
      </c>
      <c r="AN61" s="41">
        <v>93</v>
      </c>
      <c r="AO61" s="41">
        <v>4.6E-05</v>
      </c>
      <c r="AP61" s="41">
        <v>0.0141</v>
      </c>
      <c r="AQ61" s="41" t="s">
        <v>100</v>
      </c>
      <c r="AR61" s="41">
        <v>0.00183</v>
      </c>
      <c r="AS61" s="41">
        <v>0.0007</v>
      </c>
      <c r="AT61" s="41">
        <v>3.61</v>
      </c>
      <c r="AU61" s="41" t="s">
        <v>99</v>
      </c>
      <c r="AX61" s="17">
        <f>J61*2/96</f>
        <v>5.791666666666667</v>
      </c>
      <c r="AY61" s="17">
        <f>AB61*2/24.3+U61*2/40.08+AT61*2/65.3+AC61*2/54.9+Y61*3/55.85+X61*2/63.55+M61*3/27+10^(-E61)*1000</f>
        <v>6.75701473198693</v>
      </c>
      <c r="AZ61" s="17">
        <f>AY61-AX61</f>
        <v>0.9653480653202626</v>
      </c>
      <c r="BA61" s="42">
        <f>AZ61/(AX61+AY61)</f>
        <v>0.07692824725184585</v>
      </c>
    </row>
    <row r="62" spans="1:10" ht="12.75">
      <c r="A62" s="35">
        <f t="shared" si="21"/>
        <v>40428</v>
      </c>
      <c r="B62" s="1">
        <f t="shared" si="22"/>
        <v>56</v>
      </c>
      <c r="C62" s="16">
        <f t="shared" si="23"/>
        <v>500</v>
      </c>
      <c r="D62" s="1">
        <v>450</v>
      </c>
      <c r="E62" s="17">
        <v>2.38</v>
      </c>
      <c r="F62" s="1">
        <v>1263</v>
      </c>
      <c r="J62" s="3">
        <v>287</v>
      </c>
    </row>
    <row r="63" spans="1:53" ht="12.75">
      <c r="A63" s="35">
        <f>A62+7</f>
        <v>40435</v>
      </c>
      <c r="B63" s="1">
        <f>B62+1</f>
        <v>57</v>
      </c>
      <c r="C63" s="16">
        <f>C62</f>
        <v>500</v>
      </c>
      <c r="D63" s="1">
        <v>465</v>
      </c>
      <c r="E63" s="17">
        <v>2.22</v>
      </c>
      <c r="F63" s="1">
        <v>1421</v>
      </c>
      <c r="G63" s="4">
        <v>300</v>
      </c>
      <c r="H63" s="4">
        <v>400</v>
      </c>
      <c r="I63" s="40" t="e">
        <f>NA()</f>
        <v>#N/A</v>
      </c>
      <c r="J63" s="3">
        <v>391</v>
      </c>
      <c r="K63" s="41" t="s">
        <v>134</v>
      </c>
      <c r="L63" s="41">
        <v>9.2</v>
      </c>
      <c r="M63" s="41">
        <v>9.01</v>
      </c>
      <c r="N63" s="41">
        <v>0.00666</v>
      </c>
      <c r="O63" s="41">
        <v>0.194</v>
      </c>
      <c r="P63" s="41">
        <v>0.003</v>
      </c>
      <c r="Q63" s="41">
        <v>0.00093</v>
      </c>
      <c r="R63" s="41" t="s">
        <v>97</v>
      </c>
      <c r="S63" s="41" t="s">
        <v>98</v>
      </c>
      <c r="T63" s="41">
        <v>0.0705</v>
      </c>
      <c r="U63" s="41">
        <v>2.36</v>
      </c>
      <c r="V63" s="41">
        <v>0.0199</v>
      </c>
      <c r="W63" s="41">
        <v>0.0152</v>
      </c>
      <c r="X63" s="41">
        <v>1.42</v>
      </c>
      <c r="Y63" s="41">
        <v>27.9</v>
      </c>
      <c r="Z63" s="41">
        <v>0.00014</v>
      </c>
      <c r="AA63" s="41">
        <v>0.007</v>
      </c>
      <c r="AB63" s="41">
        <v>0.81</v>
      </c>
      <c r="AC63" s="41">
        <v>0.32</v>
      </c>
      <c r="AD63" s="41" t="s">
        <v>101</v>
      </c>
      <c r="AE63" s="41">
        <v>6E-05</v>
      </c>
      <c r="AF63" s="41">
        <v>0.00893</v>
      </c>
      <c r="AG63" s="41">
        <v>0.036</v>
      </c>
      <c r="AH63" s="41" t="s">
        <v>98</v>
      </c>
      <c r="AI63" s="41">
        <v>6E-05</v>
      </c>
      <c r="AJ63" s="41">
        <v>11.1</v>
      </c>
      <c r="AK63" s="41">
        <v>0.000429</v>
      </c>
      <c r="AL63" s="41">
        <v>0.63</v>
      </c>
      <c r="AM63" s="41">
        <v>0.023</v>
      </c>
      <c r="AN63" s="41">
        <v>98</v>
      </c>
      <c r="AO63" s="41">
        <v>4.3E-05</v>
      </c>
      <c r="AP63" s="41">
        <v>0.0183</v>
      </c>
      <c r="AQ63" s="41" t="s">
        <v>100</v>
      </c>
      <c r="AR63" s="41">
        <v>0.00212</v>
      </c>
      <c r="AS63" s="41">
        <v>0.001</v>
      </c>
      <c r="AT63" s="41">
        <v>3.75</v>
      </c>
      <c r="AU63" s="41" t="s">
        <v>99</v>
      </c>
      <c r="AX63" s="17">
        <f>J63*2/96</f>
        <v>8.145833333333334</v>
      </c>
      <c r="AY63" s="17">
        <f>AB63*2/24.3+U63*2/40.08+AT63*2/65.3+AC63*2/54.9+Y63*3/55.85+X63*2/63.55+M63*3/27+10^(-E63)*1000</f>
        <v>8.880996524752986</v>
      </c>
      <c r="AZ63" s="17">
        <f>AY63-AX63</f>
        <v>0.7351631914196517</v>
      </c>
      <c r="BA63" s="42">
        <f>AZ63/(AX63+AY63)</f>
        <v>0.04317675090119672</v>
      </c>
    </row>
    <row r="64" spans="1:10" ht="12.75">
      <c r="A64" s="35">
        <f>A63+7</f>
        <v>40442</v>
      </c>
      <c r="B64" s="1">
        <f>B63+1</f>
        <v>58</v>
      </c>
      <c r="C64" s="16">
        <f>C63</f>
        <v>500</v>
      </c>
      <c r="D64" s="1">
        <v>455</v>
      </c>
      <c r="E64" s="17">
        <v>2.19</v>
      </c>
      <c r="F64" s="1">
        <v>1310</v>
      </c>
      <c r="J64" s="3">
        <v>274</v>
      </c>
    </row>
    <row r="65" spans="1:53" ht="12.75">
      <c r="A65" s="35">
        <f>A64+7</f>
        <v>40449</v>
      </c>
      <c r="B65" s="1">
        <f>B64+1</f>
        <v>59</v>
      </c>
      <c r="C65" s="16">
        <f>C64</f>
        <v>500</v>
      </c>
      <c r="D65" s="1">
        <v>460</v>
      </c>
      <c r="E65" s="17">
        <v>2.41</v>
      </c>
      <c r="F65" s="1">
        <v>1270</v>
      </c>
      <c r="G65" s="4">
        <v>275</v>
      </c>
      <c r="H65" s="4">
        <v>400</v>
      </c>
      <c r="I65" s="40" t="e">
        <f>NA()</f>
        <v>#N/A</v>
      </c>
      <c r="J65" s="3">
        <v>273</v>
      </c>
      <c r="K65" s="41" t="s">
        <v>134</v>
      </c>
      <c r="L65" s="41">
        <v>8.5</v>
      </c>
      <c r="M65" s="41">
        <v>7.46</v>
      </c>
      <c r="N65" s="41">
        <v>0.00642</v>
      </c>
      <c r="O65" s="41">
        <v>0.177</v>
      </c>
      <c r="P65" s="41">
        <v>0.00248</v>
      </c>
      <c r="Q65" s="41">
        <v>0.00095</v>
      </c>
      <c r="R65" s="41" t="s">
        <v>97</v>
      </c>
      <c r="S65" s="41" t="s">
        <v>98</v>
      </c>
      <c r="T65" s="41">
        <v>0.0604</v>
      </c>
      <c r="U65" s="41">
        <v>2.17</v>
      </c>
      <c r="V65" s="41">
        <v>0.0165</v>
      </c>
      <c r="W65" s="41">
        <v>0.0131</v>
      </c>
      <c r="X65" s="41">
        <v>1.28</v>
      </c>
      <c r="Y65" s="41">
        <v>23.9</v>
      </c>
      <c r="Z65" s="41">
        <v>0.000613</v>
      </c>
      <c r="AA65" s="41">
        <v>0.0071</v>
      </c>
      <c r="AB65" s="41">
        <v>0.73</v>
      </c>
      <c r="AC65" s="41">
        <v>0.283</v>
      </c>
      <c r="AD65" s="41" t="s">
        <v>101</v>
      </c>
      <c r="AE65" s="41">
        <v>0.00052</v>
      </c>
      <c r="AF65" s="41">
        <v>0.00805</v>
      </c>
      <c r="AG65" s="41">
        <v>0.032</v>
      </c>
      <c r="AH65" s="41" t="s">
        <v>98</v>
      </c>
      <c r="AI65" s="41">
        <v>7E-05</v>
      </c>
      <c r="AJ65" s="41">
        <v>11.2</v>
      </c>
      <c r="AK65" s="41">
        <v>0.000424</v>
      </c>
      <c r="AL65" s="41">
        <v>0.64</v>
      </c>
      <c r="AM65" s="41">
        <v>0.0219</v>
      </c>
      <c r="AN65" s="41">
        <v>89</v>
      </c>
      <c r="AO65" s="41">
        <v>4.5E-05</v>
      </c>
      <c r="AP65" s="41">
        <v>0.0148</v>
      </c>
      <c r="AQ65" s="41" t="s">
        <v>100</v>
      </c>
      <c r="AR65" s="41">
        <v>0.00184</v>
      </c>
      <c r="AS65" s="41">
        <v>0.0008</v>
      </c>
      <c r="AT65" s="41">
        <v>3.08</v>
      </c>
      <c r="AU65" s="41" t="s">
        <v>99</v>
      </c>
      <c r="AX65" s="17">
        <f>J65*2/96</f>
        <v>5.6875</v>
      </c>
      <c r="AY65" s="17">
        <f>AB65*2/24.3+U65*2/40.08+AT65*2/65.3+AC65*2/54.9+Y65*3/55.85+X65*2/63.55+M65*3/27+10^(-E65)*1000</f>
        <v>6.316428697574653</v>
      </c>
      <c r="AZ65" s="17">
        <f>AY65-AX65</f>
        <v>0.6289286975746533</v>
      </c>
      <c r="BA65" s="42">
        <f>AZ65/(AX65+AY65)</f>
        <v>0.05239357158975177</v>
      </c>
    </row>
    <row r="66" spans="1:3" ht="12.75">
      <c r="A66" s="35"/>
      <c r="C66" s="16"/>
    </row>
    <row r="67" spans="1:3" ht="12.75">
      <c r="A67" s="51" t="s">
        <v>147</v>
      </c>
      <c r="C67" s="16"/>
    </row>
    <row r="69" ht="12.75">
      <c r="A69" s="56" t="s">
        <v>150</v>
      </c>
    </row>
    <row r="70" spans="1:3" ht="12.75">
      <c r="A70" s="35"/>
      <c r="C70" s="16"/>
    </row>
    <row r="71" spans="1:3" ht="12.75">
      <c r="A71" s="35"/>
      <c r="C71" s="16"/>
    </row>
  </sheetData>
  <mergeCells count="1"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BA69"/>
  <sheetViews>
    <sheetView zoomScale="85" zoomScaleNormal="85" workbookViewId="0" topLeftCell="A1">
      <pane ySplit="5" topLeftCell="BM30" activePane="bottomLeft" state="frozen"/>
      <selection pane="topLeft" activeCell="J75" sqref="J75"/>
      <selection pane="bottomLeft" activeCell="H72" sqref="H72"/>
    </sheetView>
  </sheetViews>
  <sheetFormatPr defaultColWidth="9.140625" defaultRowHeight="12.75"/>
  <cols>
    <col min="1" max="1" width="11.140625" style="36" customWidth="1"/>
    <col min="2" max="2" width="6.28125" style="1" bestFit="1" customWidth="1"/>
    <col min="3" max="3" width="5.7109375" style="1" bestFit="1" customWidth="1"/>
    <col min="4" max="4" width="6.8515625" style="1" bestFit="1" customWidth="1"/>
    <col min="5" max="5" width="7.28125" style="17" customWidth="1"/>
    <col min="6" max="6" width="9.8515625" style="1" bestFit="1" customWidth="1"/>
    <col min="7" max="9" width="11.28125" style="4" bestFit="1" customWidth="1"/>
    <col min="10" max="10" width="8.7109375" style="3" customWidth="1"/>
    <col min="11" max="11" width="8.28125" style="3" customWidth="1"/>
    <col min="12" max="12" width="10.7109375" style="1" customWidth="1"/>
    <col min="13" max="13" width="7.140625" style="1" customWidth="1"/>
    <col min="14" max="14" width="8.28125" style="1" customWidth="1"/>
    <col min="15" max="15" width="7.7109375" style="1" customWidth="1"/>
    <col min="16" max="16" width="7.140625" style="1" customWidth="1"/>
    <col min="17" max="17" width="9.00390625" style="1" customWidth="1"/>
    <col min="18" max="18" width="8.7109375" style="1" customWidth="1"/>
    <col min="19" max="19" width="7.140625" style="1" customWidth="1"/>
    <col min="20" max="20" width="8.28125" style="1" customWidth="1"/>
    <col min="21" max="25" width="7.140625" style="1" customWidth="1"/>
    <col min="26" max="26" width="8.8515625" style="1" customWidth="1"/>
    <col min="27" max="30" width="7.140625" style="1" customWidth="1"/>
    <col min="31" max="31" width="7.8515625" style="1" customWidth="1"/>
    <col min="32" max="32" width="8.57421875" style="1" customWidth="1"/>
    <col min="33" max="36" width="7.140625" style="1" customWidth="1"/>
    <col min="37" max="37" width="8.8515625" style="1" customWidth="1"/>
    <col min="38" max="40" width="7.140625" style="1" customWidth="1"/>
    <col min="41" max="41" width="9.00390625" style="1" bestFit="1" customWidth="1"/>
    <col min="42" max="42" width="7.7109375" style="1" customWidth="1"/>
    <col min="43" max="43" width="7.140625" style="1" customWidth="1"/>
    <col min="44" max="45" width="8.28125" style="1" customWidth="1"/>
    <col min="46" max="48" width="7.140625" style="1" customWidth="1"/>
    <col min="49" max="49" width="8.7109375" style="5" customWidth="1"/>
    <col min="50" max="53" width="8.7109375" style="1" customWidth="1"/>
    <col min="54" max="64" width="8.7109375" style="5" customWidth="1"/>
    <col min="65" max="16384" width="9.140625" style="5" customWidth="1"/>
  </cols>
  <sheetData>
    <row r="1" spans="1:12" ht="15" customHeight="1">
      <c r="A1" s="30" t="s">
        <v>106</v>
      </c>
      <c r="B1" s="36"/>
      <c r="E1" s="2"/>
      <c r="G1" s="2"/>
      <c r="J1" s="43" t="s">
        <v>0</v>
      </c>
      <c r="L1" s="43" t="s">
        <v>1</v>
      </c>
    </row>
    <row r="2" spans="1:2" ht="15" customHeight="1" thickBot="1">
      <c r="A2" s="36" t="s">
        <v>132</v>
      </c>
      <c r="B2" s="6"/>
    </row>
    <row r="3" spans="1:53" s="1" customFormat="1" ht="13.5" thickBot="1">
      <c r="A3" s="32" t="s">
        <v>3</v>
      </c>
      <c r="B3" s="7" t="s">
        <v>73</v>
      </c>
      <c r="C3" s="54" t="s">
        <v>4</v>
      </c>
      <c r="D3" s="55"/>
      <c r="E3" s="8" t="s">
        <v>2</v>
      </c>
      <c r="F3" s="7" t="s">
        <v>5</v>
      </c>
      <c r="G3" s="9" t="s">
        <v>6</v>
      </c>
      <c r="H3" s="9" t="s">
        <v>6</v>
      </c>
      <c r="I3" s="9" t="s">
        <v>7</v>
      </c>
      <c r="J3" s="37" t="s">
        <v>38</v>
      </c>
      <c r="K3" s="37" t="s">
        <v>90</v>
      </c>
      <c r="L3" s="7" t="s">
        <v>84</v>
      </c>
      <c r="M3" s="7" t="s">
        <v>41</v>
      </c>
      <c r="N3" s="7" t="s">
        <v>42</v>
      </c>
      <c r="O3" s="7" t="s">
        <v>43</v>
      </c>
      <c r="P3" s="7" t="s">
        <v>44</v>
      </c>
      <c r="Q3" s="7" t="s">
        <v>45</v>
      </c>
      <c r="R3" s="7" t="s">
        <v>46</v>
      </c>
      <c r="S3" s="7" t="s">
        <v>47</v>
      </c>
      <c r="T3" s="7" t="s">
        <v>48</v>
      </c>
      <c r="U3" s="7" t="s">
        <v>49</v>
      </c>
      <c r="V3" s="7" t="s">
        <v>50</v>
      </c>
      <c r="W3" s="7" t="s">
        <v>51</v>
      </c>
      <c r="X3" s="7" t="s">
        <v>52</v>
      </c>
      <c r="Y3" s="7" t="s">
        <v>53</v>
      </c>
      <c r="Z3" s="7" t="s">
        <v>54</v>
      </c>
      <c r="AA3" s="7" t="s">
        <v>55</v>
      </c>
      <c r="AB3" s="7" t="s">
        <v>56</v>
      </c>
      <c r="AC3" s="7" t="s">
        <v>57</v>
      </c>
      <c r="AD3" s="7" t="s">
        <v>58</v>
      </c>
      <c r="AE3" s="7" t="s">
        <v>59</v>
      </c>
      <c r="AF3" s="7" t="s">
        <v>60</v>
      </c>
      <c r="AG3" s="7" t="s">
        <v>81</v>
      </c>
      <c r="AH3" s="7" t="s">
        <v>61</v>
      </c>
      <c r="AI3" s="7" t="s">
        <v>62</v>
      </c>
      <c r="AJ3" s="7" t="s">
        <v>82</v>
      </c>
      <c r="AK3" s="7" t="s">
        <v>63</v>
      </c>
      <c r="AL3" s="7" t="s">
        <v>64</v>
      </c>
      <c r="AM3" s="7" t="s">
        <v>65</v>
      </c>
      <c r="AN3" s="7" t="s">
        <v>85</v>
      </c>
      <c r="AO3" s="7" t="s">
        <v>66</v>
      </c>
      <c r="AP3" s="7" t="s">
        <v>67</v>
      </c>
      <c r="AQ3" s="7" t="s">
        <v>68</v>
      </c>
      <c r="AR3" s="7" t="s">
        <v>69</v>
      </c>
      <c r="AS3" s="7" t="s">
        <v>70</v>
      </c>
      <c r="AT3" s="7" t="s">
        <v>71</v>
      </c>
      <c r="AU3" s="7" t="s">
        <v>72</v>
      </c>
      <c r="AX3" s="1" t="s">
        <v>75</v>
      </c>
      <c r="AY3" s="1" t="s">
        <v>75</v>
      </c>
      <c r="AZ3" s="1" t="s">
        <v>78</v>
      </c>
      <c r="BA3" s="1" t="s">
        <v>78</v>
      </c>
    </row>
    <row r="4" spans="1:53" s="1" customFormat="1" ht="12.75">
      <c r="A4" s="33"/>
      <c r="B4" s="10" t="s">
        <v>74</v>
      </c>
      <c r="C4" s="10" t="s">
        <v>8</v>
      </c>
      <c r="D4" s="10" t="s">
        <v>9</v>
      </c>
      <c r="E4" s="11"/>
      <c r="F4" s="10" t="s">
        <v>10</v>
      </c>
      <c r="G4" s="12" t="s">
        <v>13</v>
      </c>
      <c r="H4" s="12" t="s">
        <v>14</v>
      </c>
      <c r="I4" s="10"/>
      <c r="J4" s="10"/>
      <c r="K4" s="10"/>
      <c r="L4" s="10" t="s">
        <v>83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X4" s="1" t="s">
        <v>76</v>
      </c>
      <c r="AY4" s="1" t="s">
        <v>77</v>
      </c>
      <c r="BA4" s="1" t="s">
        <v>79</v>
      </c>
    </row>
    <row r="5" spans="1:47" ht="13.5" thickBot="1">
      <c r="A5" s="34"/>
      <c r="B5" s="13"/>
      <c r="C5" s="13"/>
      <c r="D5" s="13"/>
      <c r="E5" s="14"/>
      <c r="F5" s="13"/>
      <c r="G5" s="15" t="s">
        <v>11</v>
      </c>
      <c r="H5" s="15" t="s">
        <v>11</v>
      </c>
      <c r="I5" s="15" t="s">
        <v>11</v>
      </c>
      <c r="J5" s="38" t="s">
        <v>39</v>
      </c>
      <c r="K5" s="38" t="s">
        <v>39</v>
      </c>
      <c r="L5" s="13" t="s">
        <v>39</v>
      </c>
      <c r="M5" s="13" t="s">
        <v>39</v>
      </c>
      <c r="N5" s="13" t="s">
        <v>39</v>
      </c>
      <c r="O5" s="13" t="s">
        <v>39</v>
      </c>
      <c r="P5" s="13" t="s">
        <v>39</v>
      </c>
      <c r="Q5" s="13" t="s">
        <v>39</v>
      </c>
      <c r="R5" s="13" t="s">
        <v>39</v>
      </c>
      <c r="S5" s="13" t="s">
        <v>39</v>
      </c>
      <c r="T5" s="13" t="s">
        <v>39</v>
      </c>
      <c r="U5" s="13" t="s">
        <v>39</v>
      </c>
      <c r="V5" s="13" t="s">
        <v>39</v>
      </c>
      <c r="W5" s="13" t="s">
        <v>39</v>
      </c>
      <c r="X5" s="13" t="s">
        <v>39</v>
      </c>
      <c r="Y5" s="13" t="s">
        <v>39</v>
      </c>
      <c r="Z5" s="13" t="s">
        <v>39</v>
      </c>
      <c r="AA5" s="13" t="s">
        <v>39</v>
      </c>
      <c r="AB5" s="13" t="s">
        <v>39</v>
      </c>
      <c r="AC5" s="13" t="s">
        <v>39</v>
      </c>
      <c r="AD5" s="13" t="s">
        <v>40</v>
      </c>
      <c r="AE5" s="13" t="s">
        <v>39</v>
      </c>
      <c r="AF5" s="13" t="s">
        <v>39</v>
      </c>
      <c r="AG5" s="13" t="s">
        <v>39</v>
      </c>
      <c r="AH5" s="13" t="s">
        <v>39</v>
      </c>
      <c r="AI5" s="13" t="s">
        <v>39</v>
      </c>
      <c r="AJ5" s="13" t="s">
        <v>39</v>
      </c>
      <c r="AK5" s="13" t="s">
        <v>39</v>
      </c>
      <c r="AL5" s="13" t="s">
        <v>39</v>
      </c>
      <c r="AM5" s="13" t="s">
        <v>39</v>
      </c>
      <c r="AN5" s="13" t="s">
        <v>39</v>
      </c>
      <c r="AO5" s="13" t="s">
        <v>39</v>
      </c>
      <c r="AP5" s="13" t="s">
        <v>39</v>
      </c>
      <c r="AQ5" s="13" t="s">
        <v>39</v>
      </c>
      <c r="AR5" s="13" t="s">
        <v>39</v>
      </c>
      <c r="AS5" s="13" t="s">
        <v>39</v>
      </c>
      <c r="AT5" s="13" t="s">
        <v>39</v>
      </c>
      <c r="AU5" s="13" t="s">
        <v>39</v>
      </c>
    </row>
    <row r="6" spans="1:53" ht="12.75">
      <c r="A6" s="35">
        <v>40036</v>
      </c>
      <c r="B6" s="1">
        <v>0</v>
      </c>
      <c r="C6" s="16">
        <v>500</v>
      </c>
      <c r="D6" s="1">
        <v>455</v>
      </c>
      <c r="E6" s="31">
        <v>7.08</v>
      </c>
      <c r="F6" s="39">
        <v>49.06</v>
      </c>
      <c r="G6" s="40" t="e">
        <f>NA()</f>
        <v>#N/A</v>
      </c>
      <c r="H6" s="40">
        <v>4.56</v>
      </c>
      <c r="I6" s="40">
        <v>2.71</v>
      </c>
      <c r="J6" s="3">
        <v>15</v>
      </c>
      <c r="K6" s="41" t="s">
        <v>134</v>
      </c>
      <c r="L6" s="41">
        <v>18.1</v>
      </c>
      <c r="M6" s="41">
        <v>0.0032</v>
      </c>
      <c r="N6" s="41">
        <v>0.0114</v>
      </c>
      <c r="O6" s="41">
        <v>0.0146</v>
      </c>
      <c r="P6" s="41">
        <v>0.0241</v>
      </c>
      <c r="Q6" s="41" t="s">
        <v>96</v>
      </c>
      <c r="R6" s="41" t="s">
        <v>97</v>
      </c>
      <c r="S6" s="41" t="s">
        <v>98</v>
      </c>
      <c r="T6" s="41">
        <v>0.00155</v>
      </c>
      <c r="U6" s="41">
        <v>5.89</v>
      </c>
      <c r="V6" s="41" t="s">
        <v>99</v>
      </c>
      <c r="W6" s="41">
        <v>0.000487</v>
      </c>
      <c r="X6" s="41">
        <v>0.00709</v>
      </c>
      <c r="Y6" s="41">
        <v>0.006</v>
      </c>
      <c r="Z6" s="41">
        <v>0.0098</v>
      </c>
      <c r="AA6" s="41" t="s">
        <v>100</v>
      </c>
      <c r="AB6" s="41">
        <v>0.83</v>
      </c>
      <c r="AC6" s="41">
        <v>0.649</v>
      </c>
      <c r="AD6" s="41" t="s">
        <v>101</v>
      </c>
      <c r="AE6" s="41" t="s">
        <v>118</v>
      </c>
      <c r="AF6" s="41">
        <v>0.00123</v>
      </c>
      <c r="AG6" s="41">
        <v>0.003</v>
      </c>
      <c r="AH6" s="41">
        <v>0.21</v>
      </c>
      <c r="AI6" s="41">
        <v>4E-05</v>
      </c>
      <c r="AJ6" s="41">
        <v>1.38</v>
      </c>
      <c r="AK6" s="41" t="s">
        <v>97</v>
      </c>
      <c r="AL6" s="41">
        <v>0.55</v>
      </c>
      <c r="AM6" s="41">
        <v>0.0103</v>
      </c>
      <c r="AN6" s="41">
        <v>7</v>
      </c>
      <c r="AO6" s="41">
        <v>1.2E-05</v>
      </c>
      <c r="AP6" s="41">
        <v>0.00311</v>
      </c>
      <c r="AQ6" s="41" t="s">
        <v>100</v>
      </c>
      <c r="AR6" s="41">
        <v>3E-06</v>
      </c>
      <c r="AS6" s="41" t="s">
        <v>114</v>
      </c>
      <c r="AT6" s="41">
        <v>0.17</v>
      </c>
      <c r="AU6" s="41" t="s">
        <v>99</v>
      </c>
      <c r="AV6" s="28"/>
      <c r="AX6" s="17">
        <f>J6*2/96+I6*2/100</f>
        <v>0.3667</v>
      </c>
      <c r="AY6" s="17">
        <f>AL6/23+AH6/39.1+AB6*2/24.3+U6*2/40.08+AT6*2/65.3+AC6*2/54.9</f>
        <v>0.42035854569962383</v>
      </c>
      <c r="AZ6" s="17">
        <f>AY6-AX6</f>
        <v>0.053658545699623805</v>
      </c>
      <c r="BA6" s="42">
        <f>AZ6/(AX6+AY6)</f>
        <v>0.06817605372917489</v>
      </c>
    </row>
    <row r="7" spans="1:53" ht="12.75">
      <c r="A7" s="35">
        <f aca="true" t="shared" si="0" ref="A7:A14">A6+7</f>
        <v>40043</v>
      </c>
      <c r="B7" s="1">
        <f aca="true" t="shared" si="1" ref="B7:B14">B6+1</f>
        <v>1</v>
      </c>
      <c r="C7" s="16">
        <f aca="true" t="shared" si="2" ref="C7:C14">C6</f>
        <v>500</v>
      </c>
      <c r="D7" s="1">
        <v>420</v>
      </c>
      <c r="E7" s="31">
        <v>5.99</v>
      </c>
      <c r="F7" s="39">
        <v>206.97</v>
      </c>
      <c r="G7" s="40" t="e">
        <f>NA()</f>
        <v>#N/A</v>
      </c>
      <c r="H7" s="40">
        <v>6.89</v>
      </c>
      <c r="I7" s="40">
        <v>1.16</v>
      </c>
      <c r="J7" s="3">
        <v>92</v>
      </c>
      <c r="K7" s="41">
        <v>1.2</v>
      </c>
      <c r="L7" s="41">
        <v>87.1</v>
      </c>
      <c r="M7" s="41">
        <v>0.005</v>
      </c>
      <c r="N7" s="41">
        <v>0.0162</v>
      </c>
      <c r="O7" s="41">
        <v>0.0346</v>
      </c>
      <c r="P7" s="41">
        <v>0.0927</v>
      </c>
      <c r="Q7" s="41">
        <v>1E-05</v>
      </c>
      <c r="R7" s="41" t="s">
        <v>97</v>
      </c>
      <c r="S7" s="41" t="s">
        <v>98</v>
      </c>
      <c r="T7" s="41">
        <v>0.011</v>
      </c>
      <c r="U7" s="41">
        <v>27.9</v>
      </c>
      <c r="V7" s="41" t="s">
        <v>99</v>
      </c>
      <c r="W7" s="41">
        <v>0.00229</v>
      </c>
      <c r="X7" s="41">
        <v>0.0128</v>
      </c>
      <c r="Y7" s="41">
        <v>0.025</v>
      </c>
      <c r="Z7" s="41">
        <v>0.0179</v>
      </c>
      <c r="AA7" s="41">
        <v>0.0014</v>
      </c>
      <c r="AB7" s="41">
        <v>4.24</v>
      </c>
      <c r="AC7" s="41">
        <v>3.64</v>
      </c>
      <c r="AD7" s="41" t="s">
        <v>101</v>
      </c>
      <c r="AE7" s="41" t="s">
        <v>118</v>
      </c>
      <c r="AF7" s="41">
        <v>0.00321</v>
      </c>
      <c r="AG7" s="41">
        <v>0.003</v>
      </c>
      <c r="AH7" s="41">
        <v>0.55</v>
      </c>
      <c r="AI7" s="41">
        <v>0.00015</v>
      </c>
      <c r="AJ7" s="41">
        <v>3.44</v>
      </c>
      <c r="AK7" s="41" t="s">
        <v>97</v>
      </c>
      <c r="AL7" s="41">
        <v>0.94</v>
      </c>
      <c r="AM7" s="41">
        <v>0.0484</v>
      </c>
      <c r="AN7" s="41">
        <v>33</v>
      </c>
      <c r="AO7" s="41">
        <v>2E-05</v>
      </c>
      <c r="AP7" s="41">
        <v>0.00549</v>
      </c>
      <c r="AQ7" s="41" t="s">
        <v>100</v>
      </c>
      <c r="AR7" s="41">
        <v>2E-06</v>
      </c>
      <c r="AS7" s="41" t="s">
        <v>114</v>
      </c>
      <c r="AT7" s="41">
        <v>1.02</v>
      </c>
      <c r="AU7" s="41" t="s">
        <v>99</v>
      </c>
      <c r="AV7" s="28"/>
      <c r="AW7" s="29"/>
      <c r="AX7" s="17">
        <f>J7*2/96+I7*2/100+K7/35.5</f>
        <v>1.973669483568075</v>
      </c>
      <c r="AY7" s="17">
        <f>AL7/23+AH7/39.1+AB7*2/24.3+U7*2/40.08+AT7*2/65.3+AC7*2/54.9</f>
        <v>1.9599679883326109</v>
      </c>
      <c r="AZ7" s="17">
        <f>AY7-AX7</f>
        <v>-0.013701495235464156</v>
      </c>
      <c r="BA7" s="42">
        <f>AZ7/(AX7+AY7)</f>
        <v>-0.00348316166228805</v>
      </c>
    </row>
    <row r="8" spans="1:53" ht="12.75">
      <c r="A8" s="35">
        <f t="shared" si="0"/>
        <v>40050</v>
      </c>
      <c r="B8" s="1">
        <f t="shared" si="1"/>
        <v>2</v>
      </c>
      <c r="C8" s="16">
        <f t="shared" si="2"/>
        <v>500</v>
      </c>
      <c r="D8" s="1">
        <v>375</v>
      </c>
      <c r="E8" s="31">
        <v>6.19</v>
      </c>
      <c r="F8" s="39">
        <v>391.21</v>
      </c>
      <c r="G8" s="40" t="e">
        <f>NA()</f>
        <v>#N/A</v>
      </c>
      <c r="H8" s="40">
        <v>12.91</v>
      </c>
      <c r="I8" s="40">
        <v>1.93</v>
      </c>
      <c r="J8" s="3">
        <v>202</v>
      </c>
      <c r="K8" s="41" t="s">
        <v>134</v>
      </c>
      <c r="L8" s="41">
        <v>174</v>
      </c>
      <c r="M8" s="41">
        <v>0.0185</v>
      </c>
      <c r="N8" s="41">
        <v>0.0179</v>
      </c>
      <c r="O8" s="41">
        <v>0.0491</v>
      </c>
      <c r="P8" s="41">
        <v>0.108</v>
      </c>
      <c r="Q8" s="41">
        <v>6E-05</v>
      </c>
      <c r="R8" s="41" t="s">
        <v>97</v>
      </c>
      <c r="S8" s="41" t="s">
        <v>98</v>
      </c>
      <c r="T8" s="41">
        <v>0.0312</v>
      </c>
      <c r="U8" s="41">
        <v>55.2</v>
      </c>
      <c r="V8" s="41" t="s">
        <v>99</v>
      </c>
      <c r="W8" s="41">
        <v>0.00649</v>
      </c>
      <c r="X8" s="41">
        <v>0.0687</v>
      </c>
      <c r="Y8" s="41">
        <v>0.097</v>
      </c>
      <c r="Z8" s="41">
        <v>0.0319</v>
      </c>
      <c r="AA8" s="41">
        <v>0.0027</v>
      </c>
      <c r="AB8" s="41">
        <v>8.69</v>
      </c>
      <c r="AC8" s="41">
        <v>8.6</v>
      </c>
      <c r="AD8" s="41" t="s">
        <v>101</v>
      </c>
      <c r="AE8" s="41" t="s">
        <v>118</v>
      </c>
      <c r="AF8" s="41">
        <v>0.00867</v>
      </c>
      <c r="AG8" s="41">
        <v>0.003</v>
      </c>
      <c r="AH8" s="41">
        <v>0.88</v>
      </c>
      <c r="AI8" s="41">
        <v>0.00032</v>
      </c>
      <c r="AJ8" s="41">
        <v>6.1</v>
      </c>
      <c r="AK8" s="41">
        <v>1.7E-05</v>
      </c>
      <c r="AL8" s="41">
        <v>1.16</v>
      </c>
      <c r="AM8" s="41">
        <v>0.0867</v>
      </c>
      <c r="AN8" s="41">
        <v>65</v>
      </c>
      <c r="AO8" s="41">
        <v>3.4E-05</v>
      </c>
      <c r="AP8" s="41">
        <v>0.00799</v>
      </c>
      <c r="AQ8" s="41" t="s">
        <v>100</v>
      </c>
      <c r="AR8" s="41">
        <v>1.1E-05</v>
      </c>
      <c r="AS8" s="41" t="s">
        <v>114</v>
      </c>
      <c r="AT8" s="41">
        <v>2.96</v>
      </c>
      <c r="AU8" s="41" t="s">
        <v>99</v>
      </c>
      <c r="AV8" s="28"/>
      <c r="AX8" s="17">
        <f>J8*2/96+I8*2/100</f>
        <v>4.246933333333333</v>
      </c>
      <c r="AY8" s="17">
        <f>AL8/23+AH8/39.1+AB8*2/24.3+U8*2/40.08+AT8*2/65.3+AC8*2/54.9</f>
        <v>3.946613934578361</v>
      </c>
      <c r="AZ8" s="17">
        <f>AY8-AX8</f>
        <v>-0.3003193987549717</v>
      </c>
      <c r="BA8" s="42">
        <f>AZ8/(AX8+AY8)</f>
        <v>-0.03665315997273971</v>
      </c>
    </row>
    <row r="9" spans="1:53" ht="12.75">
      <c r="A9" s="35">
        <f t="shared" si="0"/>
        <v>40057</v>
      </c>
      <c r="B9" s="1">
        <f t="shared" si="1"/>
        <v>3</v>
      </c>
      <c r="C9" s="16">
        <f t="shared" si="2"/>
        <v>500</v>
      </c>
      <c r="D9" s="1">
        <v>415</v>
      </c>
      <c r="E9" s="28">
        <v>5.96</v>
      </c>
      <c r="F9" s="39">
        <v>517.53</v>
      </c>
      <c r="G9" s="46" t="e">
        <f>NA()</f>
        <v>#N/A</v>
      </c>
      <c r="H9" s="40">
        <v>25.11</v>
      </c>
      <c r="I9" s="40">
        <v>2.07</v>
      </c>
      <c r="J9" s="3">
        <v>251</v>
      </c>
      <c r="K9" s="41">
        <v>0.6</v>
      </c>
      <c r="L9" s="41">
        <v>231</v>
      </c>
      <c r="M9" s="41">
        <v>0.051</v>
      </c>
      <c r="N9" s="41">
        <v>0.018</v>
      </c>
      <c r="O9" s="41">
        <v>0.0228</v>
      </c>
      <c r="P9" s="41">
        <v>0.0614</v>
      </c>
      <c r="Q9" s="41">
        <v>0.00012</v>
      </c>
      <c r="R9" s="41" t="s">
        <v>119</v>
      </c>
      <c r="S9" s="41" t="s">
        <v>120</v>
      </c>
      <c r="T9" s="41">
        <v>0.0514</v>
      </c>
      <c r="U9" s="41">
        <v>70.8</v>
      </c>
      <c r="V9" s="41" t="s">
        <v>100</v>
      </c>
      <c r="W9" s="41">
        <v>0.0115</v>
      </c>
      <c r="X9" s="41">
        <v>0.111</v>
      </c>
      <c r="Y9" s="41">
        <v>0.044</v>
      </c>
      <c r="Z9" s="41">
        <v>0.0417</v>
      </c>
      <c r="AA9" s="41">
        <v>0.004</v>
      </c>
      <c r="AB9" s="41">
        <v>13.1</v>
      </c>
      <c r="AC9" s="41">
        <v>12.8</v>
      </c>
      <c r="AD9" s="41" t="s">
        <v>98</v>
      </c>
      <c r="AE9" s="41" t="s">
        <v>115</v>
      </c>
      <c r="AF9" s="41">
        <v>0.0143</v>
      </c>
      <c r="AG9" s="41" t="s">
        <v>101</v>
      </c>
      <c r="AH9" s="41">
        <v>1.16</v>
      </c>
      <c r="AI9" s="41">
        <v>0.0004</v>
      </c>
      <c r="AJ9" s="41">
        <v>8.11</v>
      </c>
      <c r="AK9" s="41">
        <v>5E-05</v>
      </c>
      <c r="AL9" s="41">
        <v>1.17</v>
      </c>
      <c r="AM9" s="41">
        <v>0.112</v>
      </c>
      <c r="AN9" s="41">
        <v>76</v>
      </c>
      <c r="AO9" s="41">
        <v>7E-05</v>
      </c>
      <c r="AP9" s="41">
        <v>0.0102</v>
      </c>
      <c r="AQ9" s="41" t="s">
        <v>121</v>
      </c>
      <c r="AR9" s="41">
        <v>2E-05</v>
      </c>
      <c r="AS9" s="41" t="s">
        <v>103</v>
      </c>
      <c r="AT9" s="41">
        <v>5.65</v>
      </c>
      <c r="AU9" s="41" t="s">
        <v>100</v>
      </c>
      <c r="AX9" s="17">
        <f>J9*2/96+I9*2/100+K9/35.5</f>
        <v>5.2874680751173715</v>
      </c>
      <c r="AY9" s="17">
        <f>AL9/23+AH9/39.1+AB9*2/24.3+U9*2/40.08+AT9*2/65.3+AC9*2/54.9</f>
        <v>5.331010357689351</v>
      </c>
      <c r="AZ9" s="17">
        <f>AY9-AX9</f>
        <v>0.04354228257197956</v>
      </c>
      <c r="BA9" s="42">
        <f>AZ9/(AX9+AY9)</f>
        <v>0.004100614117880755</v>
      </c>
    </row>
    <row r="10" spans="1:53" ht="12.75">
      <c r="A10" s="35">
        <f t="shared" si="0"/>
        <v>40064</v>
      </c>
      <c r="B10" s="1">
        <f t="shared" si="1"/>
        <v>4</v>
      </c>
      <c r="C10" s="16">
        <f t="shared" si="2"/>
        <v>500</v>
      </c>
      <c r="D10" s="1">
        <v>370</v>
      </c>
      <c r="E10" s="28">
        <v>5.32</v>
      </c>
      <c r="F10" s="39">
        <v>600.99</v>
      </c>
      <c r="G10" s="46"/>
      <c r="H10" s="40"/>
      <c r="I10" s="40"/>
      <c r="J10" s="3">
        <v>306</v>
      </c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X10" s="17"/>
      <c r="AY10" s="17"/>
      <c r="AZ10" s="17"/>
      <c r="BA10" s="42"/>
    </row>
    <row r="11" spans="1:53" ht="12.75">
      <c r="A11" s="35">
        <f t="shared" si="0"/>
        <v>40071</v>
      </c>
      <c r="B11" s="1">
        <f t="shared" si="1"/>
        <v>5</v>
      </c>
      <c r="C11" s="16">
        <f t="shared" si="2"/>
        <v>500</v>
      </c>
      <c r="D11" s="1">
        <v>450</v>
      </c>
      <c r="E11" s="28">
        <v>4.94</v>
      </c>
      <c r="F11" s="39">
        <v>677.26</v>
      </c>
      <c r="G11" s="28" t="e">
        <f>NA()</f>
        <v>#N/A</v>
      </c>
      <c r="H11" s="40">
        <v>43.07</v>
      </c>
      <c r="I11" s="40" t="s">
        <v>111</v>
      </c>
      <c r="J11" s="3">
        <v>357</v>
      </c>
      <c r="K11" s="41" t="s">
        <v>134</v>
      </c>
      <c r="L11" s="41">
        <v>278</v>
      </c>
      <c r="M11" s="41">
        <v>0.212</v>
      </c>
      <c r="N11" s="41">
        <v>0.0169</v>
      </c>
      <c r="O11" s="41">
        <v>0.0193</v>
      </c>
      <c r="P11" s="41">
        <v>0.0162</v>
      </c>
      <c r="Q11" s="41">
        <v>0.00042</v>
      </c>
      <c r="R11" s="41" t="s">
        <v>119</v>
      </c>
      <c r="S11" s="41" t="s">
        <v>120</v>
      </c>
      <c r="T11" s="41">
        <v>0.105</v>
      </c>
      <c r="U11" s="41">
        <v>80.1</v>
      </c>
      <c r="V11" s="41" t="s">
        <v>100</v>
      </c>
      <c r="W11" s="41">
        <v>0.0212</v>
      </c>
      <c r="X11" s="41">
        <v>0.266</v>
      </c>
      <c r="Y11" s="41">
        <v>0.141</v>
      </c>
      <c r="Z11" s="41">
        <v>0.0231</v>
      </c>
      <c r="AA11" s="41">
        <v>0.007</v>
      </c>
      <c r="AB11" s="41">
        <v>18.9</v>
      </c>
      <c r="AC11" s="41">
        <v>20.1</v>
      </c>
      <c r="AD11" s="41" t="s">
        <v>98</v>
      </c>
      <c r="AE11" s="41" t="s">
        <v>115</v>
      </c>
      <c r="AF11" s="41">
        <v>0.0248</v>
      </c>
      <c r="AG11" s="41" t="s">
        <v>101</v>
      </c>
      <c r="AH11" s="41">
        <v>1.35</v>
      </c>
      <c r="AI11" s="41">
        <v>0.0003</v>
      </c>
      <c r="AJ11" s="41">
        <v>12.3</v>
      </c>
      <c r="AK11" s="41">
        <v>8E-05</v>
      </c>
      <c r="AL11" s="41">
        <v>0.8</v>
      </c>
      <c r="AM11" s="41">
        <v>0.127</v>
      </c>
      <c r="AN11" s="41">
        <v>112</v>
      </c>
      <c r="AO11" s="41">
        <v>6E-05</v>
      </c>
      <c r="AP11" s="41">
        <v>0.0273</v>
      </c>
      <c r="AQ11" s="41" t="s">
        <v>121</v>
      </c>
      <c r="AR11" s="41">
        <v>0.00011</v>
      </c>
      <c r="AS11" s="41" t="s">
        <v>103</v>
      </c>
      <c r="AT11" s="41">
        <v>10.5</v>
      </c>
      <c r="AU11" s="41" t="s">
        <v>100</v>
      </c>
      <c r="AX11" s="17">
        <f>J11*2/96</f>
        <v>7.4375</v>
      </c>
      <c r="AY11" s="17">
        <f>AL11/23+AH11/39.1+AB11*2/24.3+U11*2/40.08+AT11*2/65.3+AC11*2/54.9</f>
        <v>6.675704092964452</v>
      </c>
      <c r="AZ11" s="17">
        <f>AY11-AX11</f>
        <v>-0.7617959070355482</v>
      </c>
      <c r="BA11" s="42">
        <f>AZ11/(AX11+AY11)</f>
        <v>-0.05397753068810999</v>
      </c>
    </row>
    <row r="12" spans="1:10" ht="12.75">
      <c r="A12" s="35">
        <f t="shared" si="0"/>
        <v>40078</v>
      </c>
      <c r="B12" s="1">
        <f t="shared" si="1"/>
        <v>6</v>
      </c>
      <c r="C12" s="16">
        <f t="shared" si="2"/>
        <v>500</v>
      </c>
      <c r="D12" s="1">
        <v>420</v>
      </c>
      <c r="E12" s="46">
        <v>4.77</v>
      </c>
      <c r="F12" s="39">
        <v>638.21</v>
      </c>
      <c r="G12" s="40"/>
      <c r="H12" s="40"/>
      <c r="I12" s="40"/>
      <c r="J12" s="3">
        <v>336</v>
      </c>
    </row>
    <row r="13" spans="1:53" ht="12.75">
      <c r="A13" s="35">
        <f t="shared" si="0"/>
        <v>40085</v>
      </c>
      <c r="B13" s="1">
        <f t="shared" si="1"/>
        <v>7</v>
      </c>
      <c r="C13" s="16">
        <f t="shared" si="2"/>
        <v>500</v>
      </c>
      <c r="D13" s="1">
        <v>460</v>
      </c>
      <c r="E13" s="46">
        <v>4.48</v>
      </c>
      <c r="F13" s="39">
        <v>567.74</v>
      </c>
      <c r="G13" s="40">
        <v>2.69</v>
      </c>
      <c r="H13" s="40">
        <v>41.24</v>
      </c>
      <c r="I13" s="28" t="e">
        <f>NA()</f>
        <v>#N/A</v>
      </c>
      <c r="J13" s="3">
        <v>292</v>
      </c>
      <c r="K13" s="41" t="s">
        <v>134</v>
      </c>
      <c r="L13" s="41">
        <v>231</v>
      </c>
      <c r="M13" s="41">
        <v>0.309</v>
      </c>
      <c r="N13" s="41">
        <v>0.0125</v>
      </c>
      <c r="O13" s="41">
        <v>0.0097</v>
      </c>
      <c r="P13" s="41">
        <v>0.009</v>
      </c>
      <c r="Q13" s="41">
        <v>0.00059</v>
      </c>
      <c r="R13" s="41" t="s">
        <v>119</v>
      </c>
      <c r="S13" s="41" t="s">
        <v>120</v>
      </c>
      <c r="T13" s="41">
        <v>0.113</v>
      </c>
      <c r="U13" s="41">
        <v>60.3</v>
      </c>
      <c r="V13" s="41" t="s">
        <v>100</v>
      </c>
      <c r="W13" s="41">
        <v>0.0203</v>
      </c>
      <c r="X13" s="41">
        <v>0.356</v>
      </c>
      <c r="Y13" s="41">
        <v>0.201</v>
      </c>
      <c r="Z13" s="41">
        <v>0.00905</v>
      </c>
      <c r="AA13" s="41">
        <v>0.006</v>
      </c>
      <c r="AB13" s="41">
        <v>19.7</v>
      </c>
      <c r="AC13" s="41">
        <v>18.3</v>
      </c>
      <c r="AD13" s="41" t="s">
        <v>98</v>
      </c>
      <c r="AE13" s="41" t="s">
        <v>115</v>
      </c>
      <c r="AF13" s="41">
        <v>0.0225</v>
      </c>
      <c r="AG13" s="41" t="s">
        <v>101</v>
      </c>
      <c r="AH13" s="41">
        <v>1.29</v>
      </c>
      <c r="AI13" s="41" t="s">
        <v>114</v>
      </c>
      <c r="AJ13" s="41">
        <v>10.7</v>
      </c>
      <c r="AK13" s="41">
        <v>8E-05</v>
      </c>
      <c r="AL13" s="41">
        <v>0.51</v>
      </c>
      <c r="AM13" s="41">
        <v>0.0996</v>
      </c>
      <c r="AN13" s="41">
        <v>108</v>
      </c>
      <c r="AO13" s="41">
        <v>5E-05</v>
      </c>
      <c r="AP13" s="41">
        <v>0.0407</v>
      </c>
      <c r="AQ13" s="41" t="s">
        <v>121</v>
      </c>
      <c r="AR13" s="41">
        <v>0.00018</v>
      </c>
      <c r="AS13" s="41" t="s">
        <v>103</v>
      </c>
      <c r="AT13" s="41">
        <v>10.2</v>
      </c>
      <c r="AU13" s="41" t="s">
        <v>100</v>
      </c>
      <c r="AX13" s="17">
        <f>J13*2/96</f>
        <v>6.083333333333333</v>
      </c>
      <c r="AY13" s="17">
        <f>AB13*2/24.3+U13*2/40.08+AT13*2/65.3+AC13*2/54.9+Y13*3/55.85+X13*2/63.55+M13*3/27+10^(-E13)*1000</f>
        <v>5.698899166568489</v>
      </c>
      <c r="AZ13" s="17">
        <f>AY13-AX13</f>
        <v>-0.3844341667648443</v>
      </c>
      <c r="BA13" s="42">
        <f>AZ13/(AX13+AY13)</f>
        <v>-0.03262829576381621</v>
      </c>
    </row>
    <row r="14" spans="1:10" ht="12.75">
      <c r="A14" s="35">
        <f t="shared" si="0"/>
        <v>40092</v>
      </c>
      <c r="B14" s="1">
        <f t="shared" si="1"/>
        <v>8</v>
      </c>
      <c r="C14" s="16">
        <f t="shared" si="2"/>
        <v>500</v>
      </c>
      <c r="D14" s="1">
        <v>455</v>
      </c>
      <c r="E14" s="48">
        <v>4.13</v>
      </c>
      <c r="F14" s="39">
        <v>682.42</v>
      </c>
      <c r="G14" s="40"/>
      <c r="H14" s="40"/>
      <c r="I14" s="40"/>
      <c r="J14" s="3">
        <v>369</v>
      </c>
    </row>
    <row r="15" spans="1:53" ht="12.75">
      <c r="A15" s="35">
        <f aca="true" t="shared" si="3" ref="A15:A22">A14+7</f>
        <v>40099</v>
      </c>
      <c r="B15" s="1">
        <f aca="true" t="shared" si="4" ref="B15:B22">B14+1</f>
        <v>9</v>
      </c>
      <c r="C15" s="16">
        <f aca="true" t="shared" si="5" ref="C15:C22">C14</f>
        <v>500</v>
      </c>
      <c r="D15" s="1">
        <v>440</v>
      </c>
      <c r="E15" s="28">
        <v>4.05</v>
      </c>
      <c r="F15" s="39">
        <v>825.91</v>
      </c>
      <c r="G15" s="40">
        <v>8.8</v>
      </c>
      <c r="H15" s="40">
        <v>74.23</v>
      </c>
      <c r="I15" s="40" t="e">
        <f>NA()</f>
        <v>#N/A</v>
      </c>
      <c r="J15" s="3">
        <v>440</v>
      </c>
      <c r="K15" s="41" t="s">
        <v>134</v>
      </c>
      <c r="L15" s="41">
        <v>316</v>
      </c>
      <c r="M15" s="41">
        <v>1.26</v>
      </c>
      <c r="N15" s="41">
        <v>0.0095</v>
      </c>
      <c r="O15" s="41">
        <v>0.0064</v>
      </c>
      <c r="P15" s="41">
        <v>0.0056</v>
      </c>
      <c r="Q15" s="41">
        <v>0.00183</v>
      </c>
      <c r="R15" s="41" t="s">
        <v>119</v>
      </c>
      <c r="S15" s="41" t="s">
        <v>120</v>
      </c>
      <c r="T15" s="41">
        <v>0.248</v>
      </c>
      <c r="U15" s="41">
        <v>76.2</v>
      </c>
      <c r="V15" s="41" t="s">
        <v>100</v>
      </c>
      <c r="W15" s="41">
        <v>0.0344</v>
      </c>
      <c r="X15" s="41">
        <v>1.02</v>
      </c>
      <c r="Y15" s="41">
        <v>0.35</v>
      </c>
      <c r="Z15" s="41">
        <v>0.0122</v>
      </c>
      <c r="AA15" s="41">
        <v>0.007</v>
      </c>
      <c r="AB15" s="41">
        <v>30.6</v>
      </c>
      <c r="AC15" s="41">
        <v>28.5</v>
      </c>
      <c r="AD15" s="41" t="s">
        <v>98</v>
      </c>
      <c r="AE15" s="41" t="s">
        <v>115</v>
      </c>
      <c r="AF15" s="41">
        <v>0.0375</v>
      </c>
      <c r="AG15" s="41" t="s">
        <v>101</v>
      </c>
      <c r="AH15" s="41">
        <v>1.25</v>
      </c>
      <c r="AI15" s="41" t="s">
        <v>114</v>
      </c>
      <c r="AJ15" s="41">
        <v>11.4</v>
      </c>
      <c r="AK15" s="41">
        <v>0.00016</v>
      </c>
      <c r="AL15" s="41">
        <v>0.42</v>
      </c>
      <c r="AM15" s="41">
        <v>0.135</v>
      </c>
      <c r="AN15" s="41">
        <v>145</v>
      </c>
      <c r="AO15" s="41">
        <v>7E-05</v>
      </c>
      <c r="AP15" s="41">
        <v>0.0612</v>
      </c>
      <c r="AQ15" s="41" t="s">
        <v>121</v>
      </c>
      <c r="AR15" s="41">
        <v>0.00069</v>
      </c>
      <c r="AS15" s="41" t="s">
        <v>103</v>
      </c>
      <c r="AT15" s="41">
        <v>18.4</v>
      </c>
      <c r="AU15" s="41" t="s">
        <v>100</v>
      </c>
      <c r="AX15" s="17">
        <f>J15*2/96</f>
        <v>9.166666666666666</v>
      </c>
      <c r="AY15" s="17">
        <f>AB15*2/24.3+U15*2/40.08+AT15*2/65.3+AC15*2/54.9+Y15*3/55.85+X15*2/63.55+M15*3/27+10^(-E15)*1000</f>
        <v>8.202744087316965</v>
      </c>
      <c r="AZ15" s="17">
        <f>AY15-AX15</f>
        <v>-0.9639225793497008</v>
      </c>
      <c r="BA15" s="42">
        <f>AZ15/(AX15+AY15)</f>
        <v>-0.055495410466277775</v>
      </c>
    </row>
    <row r="16" spans="1:10" ht="12.75">
      <c r="A16" s="35">
        <f t="shared" si="3"/>
        <v>40106</v>
      </c>
      <c r="B16" s="1">
        <f t="shared" si="4"/>
        <v>10</v>
      </c>
      <c r="C16" s="16">
        <f t="shared" si="5"/>
        <v>500</v>
      </c>
      <c r="D16" s="1">
        <v>400</v>
      </c>
      <c r="E16" s="28">
        <v>3.57</v>
      </c>
      <c r="F16" s="39">
        <v>1000</v>
      </c>
      <c r="G16" s="40"/>
      <c r="H16" s="40"/>
      <c r="I16" s="40"/>
      <c r="J16" s="3">
        <v>577</v>
      </c>
    </row>
    <row r="17" spans="1:53" ht="12.75">
      <c r="A17" s="35">
        <f t="shared" si="3"/>
        <v>40113</v>
      </c>
      <c r="B17" s="1">
        <f t="shared" si="4"/>
        <v>11</v>
      </c>
      <c r="C17" s="16">
        <f t="shared" si="5"/>
        <v>500</v>
      </c>
      <c r="D17" s="1">
        <v>520</v>
      </c>
      <c r="E17" s="28">
        <v>3.41</v>
      </c>
      <c r="F17" s="39">
        <v>1101.86</v>
      </c>
      <c r="G17" s="40">
        <v>51.11</v>
      </c>
      <c r="H17" s="40">
        <v>211.91</v>
      </c>
      <c r="I17" s="40" t="e">
        <f>NA()</f>
        <v>#N/A</v>
      </c>
      <c r="J17" s="3">
        <v>611</v>
      </c>
      <c r="K17" s="41" t="s">
        <v>134</v>
      </c>
      <c r="L17" s="41">
        <v>338</v>
      </c>
      <c r="M17" s="41">
        <v>5.74</v>
      </c>
      <c r="N17" s="41">
        <v>0.012</v>
      </c>
      <c r="O17" s="41">
        <v>0.0366</v>
      </c>
      <c r="P17" s="41">
        <v>0.004</v>
      </c>
      <c r="Q17" s="41">
        <v>0.0078</v>
      </c>
      <c r="R17" s="41" t="s">
        <v>99</v>
      </c>
      <c r="S17" s="41" t="s">
        <v>139</v>
      </c>
      <c r="T17" s="41">
        <v>0.639</v>
      </c>
      <c r="U17" s="41">
        <v>75.2</v>
      </c>
      <c r="V17" s="41" t="s">
        <v>137</v>
      </c>
      <c r="W17" s="41">
        <v>0.0463</v>
      </c>
      <c r="X17" s="41">
        <v>4.05</v>
      </c>
      <c r="Y17" s="41">
        <v>15.5</v>
      </c>
      <c r="Z17" s="41">
        <v>0.0313</v>
      </c>
      <c r="AA17" s="41" t="s">
        <v>101</v>
      </c>
      <c r="AB17" s="41">
        <v>36.6</v>
      </c>
      <c r="AC17" s="41">
        <v>34.9</v>
      </c>
      <c r="AD17" s="41" t="s">
        <v>112</v>
      </c>
      <c r="AE17" s="41" t="s">
        <v>103</v>
      </c>
      <c r="AF17" s="41">
        <v>0.0527</v>
      </c>
      <c r="AG17" s="41" t="s">
        <v>140</v>
      </c>
      <c r="AH17" s="41">
        <v>1</v>
      </c>
      <c r="AI17" s="41" t="s">
        <v>141</v>
      </c>
      <c r="AJ17" s="41">
        <v>15.2</v>
      </c>
      <c r="AK17" s="41">
        <v>0.0003</v>
      </c>
      <c r="AL17" s="41">
        <v>0.4</v>
      </c>
      <c r="AM17" s="41">
        <v>0.174</v>
      </c>
      <c r="AN17" s="41">
        <v>185</v>
      </c>
      <c r="AO17" s="41">
        <v>0.0001</v>
      </c>
      <c r="AP17" s="41">
        <v>0.139</v>
      </c>
      <c r="AQ17" s="41" t="s">
        <v>101</v>
      </c>
      <c r="AR17" s="41">
        <v>0.00394</v>
      </c>
      <c r="AS17" s="41" t="s">
        <v>142</v>
      </c>
      <c r="AT17" s="41">
        <v>33.8</v>
      </c>
      <c r="AU17" s="41" t="s">
        <v>137</v>
      </c>
      <c r="AX17" s="17">
        <f>J17*2/96</f>
        <v>12.729166666666666</v>
      </c>
      <c r="AY17" s="17">
        <f>AB17*2/24.3+U17*2/40.08+AT17*2/65.3+AC17*2/54.9+Y17*3/55.85+X17*2/63.55+M17*3/27+10^(-E17)*1000</f>
        <v>11.058334195241581</v>
      </c>
      <c r="AZ17" s="17">
        <f>AY17-AX17</f>
        <v>-1.6708324714250846</v>
      </c>
      <c r="BA17" s="42">
        <f>AZ17/(AX17+AY17)</f>
        <v>-0.0702399331953634</v>
      </c>
    </row>
    <row r="18" spans="1:47" ht="12.75">
      <c r="A18" s="35">
        <f t="shared" si="3"/>
        <v>40120</v>
      </c>
      <c r="B18" s="1">
        <f t="shared" si="4"/>
        <v>12</v>
      </c>
      <c r="C18" s="16">
        <f t="shared" si="5"/>
        <v>500</v>
      </c>
      <c r="D18" s="1">
        <v>435</v>
      </c>
      <c r="E18" s="28">
        <v>3.03</v>
      </c>
      <c r="F18" s="39">
        <v>1322.55</v>
      </c>
      <c r="G18" s="40"/>
      <c r="H18" s="40"/>
      <c r="I18" s="40"/>
      <c r="J18" s="3">
        <v>729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</row>
    <row r="19" spans="1:53" ht="12.75">
      <c r="A19" s="35">
        <f t="shared" si="3"/>
        <v>40127</v>
      </c>
      <c r="B19" s="1">
        <f t="shared" si="4"/>
        <v>13</v>
      </c>
      <c r="C19" s="16">
        <f t="shared" si="5"/>
        <v>500</v>
      </c>
      <c r="D19" s="1">
        <v>420</v>
      </c>
      <c r="E19" s="31">
        <v>2.6</v>
      </c>
      <c r="F19" s="39">
        <v>1315.2</v>
      </c>
      <c r="G19" s="40">
        <v>219.46</v>
      </c>
      <c r="H19" s="40">
        <v>459.94</v>
      </c>
      <c r="I19" s="40" t="e">
        <f>NA()</f>
        <v>#N/A</v>
      </c>
      <c r="J19" s="3">
        <v>720</v>
      </c>
      <c r="K19" s="41" t="s">
        <v>134</v>
      </c>
      <c r="L19" s="41">
        <v>287</v>
      </c>
      <c r="M19" s="41">
        <v>21.6</v>
      </c>
      <c r="N19" s="41">
        <v>0.023</v>
      </c>
      <c r="O19" s="41">
        <v>0.657</v>
      </c>
      <c r="P19" s="41">
        <v>0.006</v>
      </c>
      <c r="Q19" s="41">
        <v>0.015</v>
      </c>
      <c r="R19" s="41" t="s">
        <v>115</v>
      </c>
      <c r="S19" s="41" t="s">
        <v>116</v>
      </c>
      <c r="T19" s="41">
        <v>0.956</v>
      </c>
      <c r="U19" s="41">
        <v>57.2</v>
      </c>
      <c r="V19" s="41">
        <v>0.02</v>
      </c>
      <c r="W19" s="41">
        <v>0.0484</v>
      </c>
      <c r="X19" s="41">
        <v>9.4</v>
      </c>
      <c r="Y19" s="41">
        <v>54.3</v>
      </c>
      <c r="Z19" s="41">
        <v>0.0749</v>
      </c>
      <c r="AA19" s="41" t="s">
        <v>117</v>
      </c>
      <c r="AB19" s="41">
        <v>35.1</v>
      </c>
      <c r="AC19" s="41">
        <v>30.4</v>
      </c>
      <c r="AD19" s="41" t="s">
        <v>134</v>
      </c>
      <c r="AE19" s="41" t="s">
        <v>121</v>
      </c>
      <c r="AF19" s="41">
        <v>0.049</v>
      </c>
      <c r="AG19" s="41" t="s">
        <v>111</v>
      </c>
      <c r="AH19" s="41">
        <v>1.5</v>
      </c>
      <c r="AI19" s="41" t="s">
        <v>137</v>
      </c>
      <c r="AJ19" s="41">
        <v>19.3</v>
      </c>
      <c r="AK19" s="41">
        <v>0.0006</v>
      </c>
      <c r="AL19" s="41" t="s">
        <v>134</v>
      </c>
      <c r="AM19" s="41">
        <v>0.169</v>
      </c>
      <c r="AN19" s="41">
        <v>242</v>
      </c>
      <c r="AO19" s="41">
        <v>0.0001</v>
      </c>
      <c r="AP19" s="41">
        <v>0.208</v>
      </c>
      <c r="AQ19" s="41" t="s">
        <v>117</v>
      </c>
      <c r="AR19" s="41">
        <v>0.0117</v>
      </c>
      <c r="AS19" s="41">
        <v>0.012</v>
      </c>
      <c r="AT19" s="41">
        <v>39.3</v>
      </c>
      <c r="AU19" s="41" t="s">
        <v>102</v>
      </c>
      <c r="AX19" s="17">
        <f>J19*2/96</f>
        <v>15</v>
      </c>
      <c r="AY19" s="17">
        <f>AB19*2/24.3+U19*2/40.08+AT19*2/65.3+AC19*2/54.9+Y19*3/55.85+X19*2/63.55+M19*3/27+10^(-E19)*1000</f>
        <v>16.178781532326308</v>
      </c>
      <c r="AZ19" s="17">
        <f>AY19-AX19</f>
        <v>1.1787815323263082</v>
      </c>
      <c r="BA19" s="42">
        <f>AZ19/(AX19+AY19)</f>
        <v>0.037807171236122296</v>
      </c>
    </row>
    <row r="20" spans="1:47" ht="12.75">
      <c r="A20" s="35">
        <f t="shared" si="3"/>
        <v>40134</v>
      </c>
      <c r="B20" s="1">
        <f t="shared" si="4"/>
        <v>14</v>
      </c>
      <c r="C20" s="16">
        <f t="shared" si="5"/>
        <v>500</v>
      </c>
      <c r="D20" s="1">
        <v>470</v>
      </c>
      <c r="E20" s="31">
        <v>2.89</v>
      </c>
      <c r="F20" s="39">
        <v>1419.35</v>
      </c>
      <c r="G20" s="40"/>
      <c r="H20" s="40"/>
      <c r="I20" s="40"/>
      <c r="J20" s="3">
        <v>624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</row>
    <row r="21" spans="1:53" ht="12.75">
      <c r="A21" s="35">
        <f t="shared" si="3"/>
        <v>40141</v>
      </c>
      <c r="B21" s="1">
        <f t="shared" si="4"/>
        <v>15</v>
      </c>
      <c r="C21" s="16">
        <f t="shared" si="5"/>
        <v>500</v>
      </c>
      <c r="D21" s="1">
        <v>450</v>
      </c>
      <c r="E21" s="31">
        <v>2.95</v>
      </c>
      <c r="F21" s="39">
        <v>1440.17</v>
      </c>
      <c r="G21" s="40">
        <v>194.39</v>
      </c>
      <c r="H21" s="40">
        <v>525.88</v>
      </c>
      <c r="I21" s="40" t="e">
        <f>NA()</f>
        <v>#N/A</v>
      </c>
      <c r="J21" s="3">
        <v>694</v>
      </c>
      <c r="K21" s="41" t="s">
        <v>134</v>
      </c>
      <c r="L21" s="41">
        <v>165</v>
      </c>
      <c r="M21" s="41">
        <v>24.1</v>
      </c>
      <c r="N21" s="41">
        <v>0.023</v>
      </c>
      <c r="O21" s="41">
        <v>0.769</v>
      </c>
      <c r="P21" s="41">
        <v>0.006</v>
      </c>
      <c r="Q21" s="41">
        <v>0.011</v>
      </c>
      <c r="R21" s="41" t="s">
        <v>100</v>
      </c>
      <c r="S21" s="41" t="s">
        <v>110</v>
      </c>
      <c r="T21" s="41">
        <v>0.795</v>
      </c>
      <c r="U21" s="41">
        <v>27</v>
      </c>
      <c r="V21" s="41">
        <v>0.027</v>
      </c>
      <c r="W21" s="41">
        <v>0.0349</v>
      </c>
      <c r="X21" s="41">
        <v>8.85</v>
      </c>
      <c r="Y21" s="41">
        <v>80.7</v>
      </c>
      <c r="Z21" s="41">
        <v>0.0631</v>
      </c>
      <c r="AA21" s="41" t="s">
        <v>98</v>
      </c>
      <c r="AB21" s="41">
        <v>24</v>
      </c>
      <c r="AC21" s="41">
        <v>19.2</v>
      </c>
      <c r="AD21" s="41" t="s">
        <v>139</v>
      </c>
      <c r="AE21" s="41" t="s">
        <v>102</v>
      </c>
      <c r="AF21" s="41">
        <v>0.04</v>
      </c>
      <c r="AG21" s="41" t="s">
        <v>112</v>
      </c>
      <c r="AH21" s="41" t="s">
        <v>139</v>
      </c>
      <c r="AI21" s="41" t="s">
        <v>142</v>
      </c>
      <c r="AJ21" s="41">
        <v>18.9</v>
      </c>
      <c r="AK21" s="41" t="s">
        <v>100</v>
      </c>
      <c r="AL21" s="41" t="s">
        <v>139</v>
      </c>
      <c r="AM21" s="41">
        <v>0.112</v>
      </c>
      <c r="AN21" s="41">
        <v>255</v>
      </c>
      <c r="AO21" s="41" t="s">
        <v>114</v>
      </c>
      <c r="AP21" s="41">
        <v>0.243</v>
      </c>
      <c r="AQ21" s="41" t="s">
        <v>98</v>
      </c>
      <c r="AR21" s="41">
        <v>0.0121</v>
      </c>
      <c r="AS21" s="41" t="s">
        <v>109</v>
      </c>
      <c r="AT21" s="41">
        <v>35.8</v>
      </c>
      <c r="AU21" s="41" t="s">
        <v>101</v>
      </c>
      <c r="AX21" s="17">
        <f>J21*2/96</f>
        <v>14.458333333333334</v>
      </c>
      <c r="AY21" s="17">
        <f>AB21*2/24.3+U21*2/40.08+AT21*2/65.3+AC21*2/54.9+Y21*3/55.85+X21*2/63.55+M21*3/27+10^(-E21)*1000</f>
        <v>13.531687884953257</v>
      </c>
      <c r="AZ21" s="17">
        <f>AY21-AX21</f>
        <v>-0.9266454483800768</v>
      </c>
      <c r="BA21" s="42">
        <f>AZ21/(AX21+AY21)</f>
        <v>-0.03310627888251388</v>
      </c>
    </row>
    <row r="22" spans="1:47" ht="12.75">
      <c r="A22" s="35">
        <f t="shared" si="3"/>
        <v>40148</v>
      </c>
      <c r="B22" s="1">
        <f t="shared" si="4"/>
        <v>16</v>
      </c>
      <c r="C22" s="16">
        <f t="shared" si="5"/>
        <v>500</v>
      </c>
      <c r="D22" s="1">
        <v>475</v>
      </c>
      <c r="E22" s="28">
        <v>2.73</v>
      </c>
      <c r="F22" s="39">
        <v>1647.09</v>
      </c>
      <c r="G22" s="40"/>
      <c r="H22" s="40"/>
      <c r="I22" s="40"/>
      <c r="J22" s="3">
        <v>821</v>
      </c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</row>
    <row r="23" spans="1:53" ht="12.75">
      <c r="A23" s="35">
        <f aca="true" t="shared" si="6" ref="A23:A28">A22+7</f>
        <v>40155</v>
      </c>
      <c r="B23" s="1">
        <f aca="true" t="shared" si="7" ref="B23:B28">B22+1</f>
        <v>17</v>
      </c>
      <c r="C23" s="16">
        <f aca="true" t="shared" si="8" ref="C23:C28">C22</f>
        <v>500</v>
      </c>
      <c r="D23" s="1">
        <v>485</v>
      </c>
      <c r="E23" s="31">
        <v>2.79</v>
      </c>
      <c r="F23" s="39">
        <v>1189</v>
      </c>
      <c r="G23" s="40">
        <v>550</v>
      </c>
      <c r="H23" s="40">
        <v>875</v>
      </c>
      <c r="I23" s="40" t="e">
        <f>NA()</f>
        <v>#N/A</v>
      </c>
      <c r="J23" s="3">
        <v>1000</v>
      </c>
      <c r="K23" s="41" t="s">
        <v>134</v>
      </c>
      <c r="L23" s="41">
        <v>106</v>
      </c>
      <c r="M23" s="41">
        <v>44</v>
      </c>
      <c r="N23" s="41">
        <v>0.031</v>
      </c>
      <c r="O23" s="41">
        <v>3.64</v>
      </c>
      <c r="P23" s="41">
        <v>0.006</v>
      </c>
      <c r="Q23" s="41">
        <v>0.009</v>
      </c>
      <c r="R23" s="41" t="s">
        <v>100</v>
      </c>
      <c r="S23" s="41" t="s">
        <v>110</v>
      </c>
      <c r="T23" s="41">
        <v>0.88</v>
      </c>
      <c r="U23" s="41">
        <v>15</v>
      </c>
      <c r="V23" s="41">
        <v>0.069</v>
      </c>
      <c r="W23" s="41">
        <v>0.0463</v>
      </c>
      <c r="X23" s="41">
        <v>9.43</v>
      </c>
      <c r="Y23" s="41">
        <v>175</v>
      </c>
      <c r="Z23" s="41">
        <v>0.13</v>
      </c>
      <c r="AA23" s="41" t="s">
        <v>98</v>
      </c>
      <c r="AB23" s="41">
        <v>17</v>
      </c>
      <c r="AC23" s="41">
        <v>19.3</v>
      </c>
      <c r="AD23" s="41" t="s">
        <v>139</v>
      </c>
      <c r="AE23" s="41" t="s">
        <v>102</v>
      </c>
      <c r="AF23" s="41">
        <v>0.037</v>
      </c>
      <c r="AG23" s="41" t="s">
        <v>112</v>
      </c>
      <c r="AH23" s="41" t="s">
        <v>139</v>
      </c>
      <c r="AI23" s="41" t="s">
        <v>142</v>
      </c>
      <c r="AJ23" s="41">
        <v>20</v>
      </c>
      <c r="AK23" s="41">
        <v>0.0014</v>
      </c>
      <c r="AL23" s="41" t="s">
        <v>139</v>
      </c>
      <c r="AM23" s="41">
        <v>0.097</v>
      </c>
      <c r="AN23" s="41">
        <v>319</v>
      </c>
      <c r="AO23" s="41">
        <v>0.0002</v>
      </c>
      <c r="AP23" s="41">
        <v>0.251</v>
      </c>
      <c r="AQ23" s="41" t="s">
        <v>98</v>
      </c>
      <c r="AR23" s="41">
        <v>0.0194</v>
      </c>
      <c r="AS23" s="41">
        <v>0.035</v>
      </c>
      <c r="AT23" s="41">
        <v>47.4</v>
      </c>
      <c r="AU23" s="41" t="s">
        <v>101</v>
      </c>
      <c r="AX23" s="17">
        <f>J23*2/96</f>
        <v>20.833333333333332</v>
      </c>
      <c r="AY23" s="17">
        <f>AB23*2/24.3+U23*2/40.08+AT23*2/65.3+AC23*2/54.9+Y23*3/55.85+X23*2/63.55+M23*3/27+10^(-E23)*1000</f>
        <v>20.510189821335715</v>
      </c>
      <c r="AZ23" s="17">
        <f>AY23-AX23</f>
        <v>-0.3231435119976176</v>
      </c>
      <c r="BA23" s="42">
        <f>AZ23/(AX23+AY23)</f>
        <v>-0.007816061316030442</v>
      </c>
    </row>
    <row r="24" spans="1:10" ht="12.75">
      <c r="A24" s="35">
        <f t="shared" si="6"/>
        <v>40162</v>
      </c>
      <c r="B24" s="1">
        <f t="shared" si="7"/>
        <v>18</v>
      </c>
      <c r="C24" s="16">
        <f t="shared" si="8"/>
        <v>500</v>
      </c>
      <c r="D24" s="1">
        <v>455</v>
      </c>
      <c r="E24" s="31">
        <v>2.34</v>
      </c>
      <c r="F24" s="39">
        <v>3310</v>
      </c>
      <c r="I24" s="40"/>
      <c r="J24" s="3">
        <v>1618</v>
      </c>
    </row>
    <row r="25" spans="1:53" ht="12.75">
      <c r="A25" s="35">
        <f t="shared" si="6"/>
        <v>40169</v>
      </c>
      <c r="B25" s="1">
        <f t="shared" si="7"/>
        <v>19</v>
      </c>
      <c r="C25" s="16">
        <f t="shared" si="8"/>
        <v>500</v>
      </c>
      <c r="D25" s="1">
        <v>460</v>
      </c>
      <c r="E25" s="31">
        <v>2.35</v>
      </c>
      <c r="F25" s="39">
        <v>4150</v>
      </c>
      <c r="G25" s="3">
        <v>1700</v>
      </c>
      <c r="H25" s="3">
        <v>3425</v>
      </c>
      <c r="I25" s="40" t="e">
        <f>NA()</f>
        <v>#N/A</v>
      </c>
      <c r="J25" s="3">
        <v>2522</v>
      </c>
      <c r="K25" s="41">
        <v>1.6</v>
      </c>
      <c r="L25" s="41">
        <v>102</v>
      </c>
      <c r="M25" s="41">
        <v>75</v>
      </c>
      <c r="N25" s="41">
        <v>0.094</v>
      </c>
      <c r="O25" s="41">
        <v>32.5</v>
      </c>
      <c r="P25" s="41">
        <v>0.013</v>
      </c>
      <c r="Q25" s="41">
        <v>0.006</v>
      </c>
      <c r="R25" s="41">
        <v>0.0011</v>
      </c>
      <c r="S25" s="41" t="s">
        <v>110</v>
      </c>
      <c r="T25" s="41">
        <v>1.49</v>
      </c>
      <c r="U25" s="41">
        <v>9</v>
      </c>
      <c r="V25" s="41">
        <v>0.207</v>
      </c>
      <c r="W25" s="41">
        <v>0.0866</v>
      </c>
      <c r="X25" s="41">
        <v>10.2</v>
      </c>
      <c r="Y25" s="41">
        <v>465</v>
      </c>
      <c r="Z25" s="41">
        <v>0.432</v>
      </c>
      <c r="AA25" s="41" t="s">
        <v>98</v>
      </c>
      <c r="AB25" s="41">
        <v>19</v>
      </c>
      <c r="AC25" s="41">
        <v>24.6</v>
      </c>
      <c r="AD25" s="41" t="s">
        <v>139</v>
      </c>
      <c r="AE25" s="41" t="s">
        <v>102</v>
      </c>
      <c r="AF25" s="41">
        <v>0.064</v>
      </c>
      <c r="AG25" s="41" t="s">
        <v>112</v>
      </c>
      <c r="AH25" s="41" t="s">
        <v>139</v>
      </c>
      <c r="AI25" s="41" t="s">
        <v>142</v>
      </c>
      <c r="AJ25" s="41">
        <v>28.5</v>
      </c>
      <c r="AK25" s="41">
        <v>0.0017</v>
      </c>
      <c r="AL25" s="41">
        <v>2</v>
      </c>
      <c r="AM25" s="41">
        <v>0.094</v>
      </c>
      <c r="AN25" s="41">
        <v>735</v>
      </c>
      <c r="AO25" s="41">
        <v>0.0003</v>
      </c>
      <c r="AP25" s="41">
        <v>0.267</v>
      </c>
      <c r="AQ25" s="41" t="s">
        <v>98</v>
      </c>
      <c r="AR25" s="41">
        <v>0.0408</v>
      </c>
      <c r="AS25" s="41">
        <v>0.048</v>
      </c>
      <c r="AT25" s="41">
        <v>96.8</v>
      </c>
      <c r="AU25" s="41" t="s">
        <v>101</v>
      </c>
      <c r="AX25" s="17">
        <f>J25*2/96</f>
        <v>52.541666666666664</v>
      </c>
      <c r="AY25" s="17">
        <f>AB25*2/24.3+U25*2/40.08+AT25*2/65.3+AC25*2/54.9+Y25*3/55.85+X25*2/63.55+M25*3/27+10^(-E25)*1000</f>
        <v>43.972635573146825</v>
      </c>
      <c r="AZ25" s="17">
        <f>AY25-AX25</f>
        <v>-8.56903109351984</v>
      </c>
      <c r="BA25" s="42">
        <f>AZ25/(AX25+AY25)</f>
        <v>-0.08878509085863748</v>
      </c>
    </row>
    <row r="26" spans="1:10" ht="12.75">
      <c r="A26" s="35">
        <f t="shared" si="6"/>
        <v>40176</v>
      </c>
      <c r="B26" s="1">
        <f t="shared" si="7"/>
        <v>20</v>
      </c>
      <c r="C26" s="16">
        <f t="shared" si="8"/>
        <v>500</v>
      </c>
      <c r="D26" s="1">
        <v>465</v>
      </c>
      <c r="E26" s="31">
        <v>2.29</v>
      </c>
      <c r="F26" s="39">
        <v>5290</v>
      </c>
      <c r="G26" s="3"/>
      <c r="H26" s="3"/>
      <c r="I26" s="40"/>
      <c r="J26" s="3">
        <v>3276</v>
      </c>
    </row>
    <row r="27" spans="1:53" ht="12.75">
      <c r="A27" s="35">
        <f t="shared" si="6"/>
        <v>40183</v>
      </c>
      <c r="B27" s="1">
        <f t="shared" si="7"/>
        <v>21</v>
      </c>
      <c r="C27" s="16">
        <f t="shared" si="8"/>
        <v>500</v>
      </c>
      <c r="D27" s="1">
        <v>425</v>
      </c>
      <c r="E27" s="17">
        <v>2.21</v>
      </c>
      <c r="F27" s="1">
        <v>7750</v>
      </c>
      <c r="G27" s="3">
        <v>1875</v>
      </c>
      <c r="H27" s="3">
        <v>2587.5</v>
      </c>
      <c r="I27" s="40" t="e">
        <f>NA()</f>
        <v>#N/A</v>
      </c>
      <c r="J27" s="3">
        <v>4999</v>
      </c>
      <c r="K27" s="41" t="s">
        <v>134</v>
      </c>
      <c r="L27" s="41">
        <v>123</v>
      </c>
      <c r="M27" s="41">
        <v>77.6</v>
      </c>
      <c r="N27" s="41">
        <v>0.217</v>
      </c>
      <c r="O27" s="41">
        <v>169</v>
      </c>
      <c r="P27" s="41">
        <v>0.009</v>
      </c>
      <c r="Q27" s="41">
        <v>0.007</v>
      </c>
      <c r="R27" s="41">
        <v>0.0133</v>
      </c>
      <c r="S27" s="41" t="s">
        <v>110</v>
      </c>
      <c r="T27" s="41">
        <v>2.41</v>
      </c>
      <c r="U27" s="41">
        <v>9</v>
      </c>
      <c r="V27" s="41">
        <v>0.333</v>
      </c>
      <c r="W27" s="41">
        <v>0.155</v>
      </c>
      <c r="X27" s="41">
        <v>10.4</v>
      </c>
      <c r="Y27" s="41">
        <v>1430</v>
      </c>
      <c r="Z27" s="41">
        <v>0.445</v>
      </c>
      <c r="AA27" s="41" t="s">
        <v>98</v>
      </c>
      <c r="AB27" s="41">
        <v>24</v>
      </c>
      <c r="AC27" s="41">
        <v>20.4</v>
      </c>
      <c r="AD27" s="41" t="s">
        <v>139</v>
      </c>
      <c r="AE27" s="41">
        <v>0.005</v>
      </c>
      <c r="AF27" s="41">
        <v>0.122</v>
      </c>
      <c r="AG27" s="41">
        <v>2.08</v>
      </c>
      <c r="AH27" s="41" t="s">
        <v>139</v>
      </c>
      <c r="AI27" s="41" t="s">
        <v>142</v>
      </c>
      <c r="AJ27" s="41">
        <v>32</v>
      </c>
      <c r="AK27" s="41">
        <v>0.0072</v>
      </c>
      <c r="AL27" s="41" t="s">
        <v>139</v>
      </c>
      <c r="AM27" s="41">
        <v>0.084</v>
      </c>
      <c r="AN27" s="41">
        <v>1560</v>
      </c>
      <c r="AO27" s="41" t="s">
        <v>114</v>
      </c>
      <c r="AP27" s="41">
        <v>0.281</v>
      </c>
      <c r="AQ27" s="41" t="s">
        <v>98</v>
      </c>
      <c r="AR27" s="41">
        <v>0.0404</v>
      </c>
      <c r="AS27" s="41">
        <v>0.116</v>
      </c>
      <c r="AT27" s="41">
        <v>182</v>
      </c>
      <c r="AU27" s="41" t="s">
        <v>101</v>
      </c>
      <c r="AX27" s="17">
        <f>J27*2/96</f>
        <v>104.14583333333333</v>
      </c>
      <c r="AY27" s="17">
        <f>AB27*2/24.3+U27*2/40.08+AT27*2/65.3+AC27*2/54.9+Y27*3/55.85+X27*2/63.55+M27*3/27+10^(-E27)*1000</f>
        <v>100.67021767783841</v>
      </c>
      <c r="AZ27" s="17">
        <f>AY27-AX27</f>
        <v>-3.47561565549492</v>
      </c>
      <c r="BA27" s="42">
        <f>AZ27/(AX27+AY27)</f>
        <v>-0.016969449602879716</v>
      </c>
    </row>
    <row r="28" spans="1:10" ht="12.75">
      <c r="A28" s="35">
        <f t="shared" si="6"/>
        <v>40190</v>
      </c>
      <c r="B28" s="1">
        <f t="shared" si="7"/>
        <v>22</v>
      </c>
      <c r="C28" s="16">
        <f t="shared" si="8"/>
        <v>500</v>
      </c>
      <c r="D28" s="1">
        <v>430</v>
      </c>
      <c r="E28" s="17">
        <v>2.3</v>
      </c>
      <c r="F28" s="1">
        <v>9930</v>
      </c>
      <c r="G28" s="3"/>
      <c r="H28" s="3"/>
      <c r="J28" s="3">
        <v>5905</v>
      </c>
    </row>
    <row r="29" spans="1:53" ht="12.75">
      <c r="A29" s="35">
        <f aca="true" t="shared" si="9" ref="A29:A35">A28+7</f>
        <v>40197</v>
      </c>
      <c r="B29" s="1">
        <f aca="true" t="shared" si="10" ref="B29:B35">B28+1</f>
        <v>23</v>
      </c>
      <c r="C29" s="16">
        <f aca="true" t="shared" si="11" ref="C29:C35">C28</f>
        <v>500</v>
      </c>
      <c r="D29" s="1">
        <v>450</v>
      </c>
      <c r="E29" s="17">
        <v>2.46</v>
      </c>
      <c r="F29" s="1">
        <v>9210</v>
      </c>
      <c r="G29" s="3">
        <v>1975</v>
      </c>
      <c r="H29" s="3">
        <v>3325</v>
      </c>
      <c r="I29" s="40" t="e">
        <f>NA()</f>
        <v>#N/A</v>
      </c>
      <c r="J29" s="3">
        <v>5425</v>
      </c>
      <c r="K29" s="41" t="s">
        <v>134</v>
      </c>
      <c r="L29" s="41">
        <v>114</v>
      </c>
      <c r="M29" s="41">
        <v>56</v>
      </c>
      <c r="N29" s="41">
        <v>0.22</v>
      </c>
      <c r="O29" s="41">
        <v>197</v>
      </c>
      <c r="P29" s="41">
        <v>0.005</v>
      </c>
      <c r="Q29" s="41">
        <v>0.006</v>
      </c>
      <c r="R29" s="41">
        <v>0.0102</v>
      </c>
      <c r="S29" s="41" t="s">
        <v>110</v>
      </c>
      <c r="T29" s="41">
        <v>2.51</v>
      </c>
      <c r="U29" s="41">
        <v>9</v>
      </c>
      <c r="V29" s="41">
        <v>0.381</v>
      </c>
      <c r="W29" s="41">
        <v>0.179</v>
      </c>
      <c r="X29" s="41">
        <v>9.04</v>
      </c>
      <c r="Y29" s="41">
        <v>1600</v>
      </c>
      <c r="Z29" s="41">
        <v>0.206</v>
      </c>
      <c r="AA29" s="41" t="s">
        <v>98</v>
      </c>
      <c r="AB29" s="41">
        <v>22</v>
      </c>
      <c r="AC29" s="41">
        <v>11.5</v>
      </c>
      <c r="AD29" s="41" t="s">
        <v>139</v>
      </c>
      <c r="AE29" s="41">
        <v>0.017</v>
      </c>
      <c r="AF29" s="41">
        <v>0.145</v>
      </c>
      <c r="AG29" s="41">
        <v>4</v>
      </c>
      <c r="AH29" s="41" t="s">
        <v>139</v>
      </c>
      <c r="AI29" s="41" t="s">
        <v>142</v>
      </c>
      <c r="AJ29" s="41">
        <v>32.6</v>
      </c>
      <c r="AK29" s="41">
        <v>0.012</v>
      </c>
      <c r="AL29" s="41">
        <v>1</v>
      </c>
      <c r="AM29" s="41">
        <v>0.062</v>
      </c>
      <c r="AN29" s="41">
        <v>1940</v>
      </c>
      <c r="AO29" s="41">
        <v>0.0003</v>
      </c>
      <c r="AP29" s="41">
        <v>0.212</v>
      </c>
      <c r="AQ29" s="41">
        <v>0.077</v>
      </c>
      <c r="AR29" s="41">
        <v>0.0249</v>
      </c>
      <c r="AS29" s="41">
        <v>0.122</v>
      </c>
      <c r="AT29" s="41">
        <v>162</v>
      </c>
      <c r="AU29" s="41" t="s">
        <v>101</v>
      </c>
      <c r="AX29" s="17">
        <f>J29*2/96</f>
        <v>113.02083333333333</v>
      </c>
      <c r="AY29" s="17">
        <f>AB29*2/24.3+U29*2/40.08+AT29*2/65.3+AC29*2/54.9+Y29*3/55.85+X29*2/63.55+M29*3/27+10^(-E29)*1000</f>
        <v>103.55904538035861</v>
      </c>
      <c r="AZ29" s="17">
        <f>AY29-AX29</f>
        <v>-9.461787952974717</v>
      </c>
      <c r="BA29" s="42">
        <f>AZ29/(AX29+AY29)</f>
        <v>-0.04368728992356091</v>
      </c>
    </row>
    <row r="30" spans="1:10" ht="12.75">
      <c r="A30" s="35">
        <f t="shared" si="9"/>
        <v>40204</v>
      </c>
      <c r="B30" s="1">
        <f t="shared" si="10"/>
        <v>24</v>
      </c>
      <c r="C30" s="16">
        <f t="shared" si="11"/>
        <v>500</v>
      </c>
      <c r="D30" s="1">
        <v>445</v>
      </c>
      <c r="E30" s="17">
        <v>2.45</v>
      </c>
      <c r="F30" s="1">
        <v>8040</v>
      </c>
      <c r="G30" s="3"/>
      <c r="H30" s="3"/>
      <c r="J30" s="3">
        <v>5860</v>
      </c>
    </row>
    <row r="31" spans="1:53" ht="12.75">
      <c r="A31" s="35">
        <f t="shared" si="9"/>
        <v>40211</v>
      </c>
      <c r="B31" s="1">
        <f t="shared" si="10"/>
        <v>25</v>
      </c>
      <c r="C31" s="16">
        <f t="shared" si="11"/>
        <v>500</v>
      </c>
      <c r="D31" s="1">
        <v>450</v>
      </c>
      <c r="E31" s="17">
        <v>2.69</v>
      </c>
      <c r="F31" s="1">
        <v>8180</v>
      </c>
      <c r="G31" s="3">
        <v>1875</v>
      </c>
      <c r="H31" s="3">
        <v>2375</v>
      </c>
      <c r="I31" s="40" t="e">
        <f>NA()</f>
        <v>#N/A</v>
      </c>
      <c r="J31" s="3">
        <v>4608</v>
      </c>
      <c r="K31" s="41" t="s">
        <v>134</v>
      </c>
      <c r="L31" s="41">
        <v>66.7</v>
      </c>
      <c r="M31" s="41">
        <v>42.1</v>
      </c>
      <c r="N31" s="41">
        <v>0.188</v>
      </c>
      <c r="O31" s="41">
        <v>137</v>
      </c>
      <c r="P31" s="41">
        <v>0.005</v>
      </c>
      <c r="Q31" s="41">
        <v>0.005</v>
      </c>
      <c r="R31" s="41">
        <v>0.0049</v>
      </c>
      <c r="S31" s="41" t="s">
        <v>110</v>
      </c>
      <c r="T31" s="41">
        <v>1.81</v>
      </c>
      <c r="U31" s="41">
        <v>9</v>
      </c>
      <c r="V31" s="41">
        <v>0.292</v>
      </c>
      <c r="W31" s="41">
        <v>0.142</v>
      </c>
      <c r="X31" s="41">
        <v>6.32</v>
      </c>
      <c r="Y31" s="41">
        <v>1480</v>
      </c>
      <c r="Z31" s="41">
        <v>0.108</v>
      </c>
      <c r="AA31" s="41" t="s">
        <v>98</v>
      </c>
      <c r="AB31" s="41">
        <v>11</v>
      </c>
      <c r="AC31" s="41">
        <v>5.36</v>
      </c>
      <c r="AD31" s="41" t="s">
        <v>139</v>
      </c>
      <c r="AE31" s="41" t="s">
        <v>102</v>
      </c>
      <c r="AF31" s="41">
        <v>0.086</v>
      </c>
      <c r="AG31" s="41">
        <v>3.97</v>
      </c>
      <c r="AH31" s="41" t="s">
        <v>139</v>
      </c>
      <c r="AI31" s="41" t="s">
        <v>142</v>
      </c>
      <c r="AJ31" s="41">
        <v>30.6</v>
      </c>
      <c r="AK31" s="41">
        <v>0.0147</v>
      </c>
      <c r="AL31" s="41">
        <v>2</v>
      </c>
      <c r="AM31" s="41">
        <v>0.058</v>
      </c>
      <c r="AN31" s="41">
        <v>1700</v>
      </c>
      <c r="AO31" s="41">
        <v>0.0004</v>
      </c>
      <c r="AP31" s="41">
        <v>0.158</v>
      </c>
      <c r="AQ31" s="41" t="s">
        <v>98</v>
      </c>
      <c r="AR31" s="41">
        <v>0.0174</v>
      </c>
      <c r="AS31" s="41">
        <v>0.094</v>
      </c>
      <c r="AT31" s="41">
        <v>106</v>
      </c>
      <c r="AU31" s="41" t="s">
        <v>101</v>
      </c>
      <c r="AX31" s="17">
        <f>J31*2/96</f>
        <v>96</v>
      </c>
      <c r="AY31" s="17">
        <f>AB31*2/24.3+U31*2/40.08+AT31*2/65.3+AC31*2/54.9+Y31*3/55.85+X31*2/63.55+M31*3/27+10^(-E31)*1000</f>
        <v>91.21334141653296</v>
      </c>
      <c r="AZ31" s="17">
        <f>AY31-AX31</f>
        <v>-4.7866585834670445</v>
      </c>
      <c r="BA31" s="42">
        <f>AZ31/(AX31+AY31)</f>
        <v>-0.02556793520829884</v>
      </c>
    </row>
    <row r="32" spans="1:10" ht="12.75">
      <c r="A32" s="35">
        <f t="shared" si="9"/>
        <v>40218</v>
      </c>
      <c r="B32" s="1">
        <f t="shared" si="10"/>
        <v>26</v>
      </c>
      <c r="C32" s="16">
        <f t="shared" si="11"/>
        <v>500</v>
      </c>
      <c r="D32" s="1">
        <v>415</v>
      </c>
      <c r="E32" s="17">
        <v>2.14</v>
      </c>
      <c r="F32" s="1">
        <v>7200</v>
      </c>
      <c r="G32" s="3"/>
      <c r="H32" s="3"/>
      <c r="J32" s="3">
        <v>4880</v>
      </c>
    </row>
    <row r="33" spans="1:53" ht="12.75">
      <c r="A33" s="35">
        <f t="shared" si="9"/>
        <v>40225</v>
      </c>
      <c r="B33" s="1">
        <f t="shared" si="10"/>
        <v>27</v>
      </c>
      <c r="C33" s="16">
        <f t="shared" si="11"/>
        <v>500</v>
      </c>
      <c r="D33" s="1">
        <v>425</v>
      </c>
      <c r="E33" s="17">
        <v>2.09</v>
      </c>
      <c r="F33" s="1">
        <v>6000</v>
      </c>
      <c r="G33" s="3">
        <v>2800</v>
      </c>
      <c r="H33" s="3">
        <v>3350</v>
      </c>
      <c r="I33" s="40" t="e">
        <f>NA()</f>
        <v>#N/A</v>
      </c>
      <c r="J33" s="3">
        <v>3707</v>
      </c>
      <c r="K33" s="41" t="s">
        <v>134</v>
      </c>
      <c r="L33" s="41">
        <v>45.1</v>
      </c>
      <c r="M33" s="41">
        <v>32.1</v>
      </c>
      <c r="N33" s="41">
        <v>0.118</v>
      </c>
      <c r="O33" s="41">
        <v>57.8</v>
      </c>
      <c r="P33" s="41">
        <v>0.002</v>
      </c>
      <c r="Q33" s="41">
        <v>0.0038</v>
      </c>
      <c r="R33" s="41">
        <v>0.0007</v>
      </c>
      <c r="S33" s="41" t="s">
        <v>116</v>
      </c>
      <c r="T33" s="41">
        <v>1.22</v>
      </c>
      <c r="U33" s="41">
        <v>7.5</v>
      </c>
      <c r="V33" s="41">
        <v>0.216</v>
      </c>
      <c r="W33" s="41">
        <v>0.112</v>
      </c>
      <c r="X33" s="41">
        <v>5.8</v>
      </c>
      <c r="Y33" s="41">
        <v>1070</v>
      </c>
      <c r="Z33" s="41">
        <v>0.0222</v>
      </c>
      <c r="AA33" s="41" t="s">
        <v>117</v>
      </c>
      <c r="AB33" s="41">
        <v>6.4</v>
      </c>
      <c r="AC33" s="41">
        <v>3.6</v>
      </c>
      <c r="AD33" s="41" t="s">
        <v>134</v>
      </c>
      <c r="AE33" s="41" t="s">
        <v>121</v>
      </c>
      <c r="AF33" s="41">
        <v>0.06</v>
      </c>
      <c r="AG33" s="41">
        <v>1.87</v>
      </c>
      <c r="AH33" s="41" t="s">
        <v>134</v>
      </c>
      <c r="AI33" s="41" t="s">
        <v>137</v>
      </c>
      <c r="AJ33" s="41">
        <v>26.1</v>
      </c>
      <c r="AK33" s="41">
        <v>0.0094</v>
      </c>
      <c r="AL33" s="41">
        <v>0.5</v>
      </c>
      <c r="AM33" s="41">
        <v>0.05</v>
      </c>
      <c r="AN33" s="41">
        <v>1080</v>
      </c>
      <c r="AO33" s="41">
        <v>0.0003</v>
      </c>
      <c r="AP33" s="41">
        <v>0.152</v>
      </c>
      <c r="AQ33" s="41" t="s">
        <v>117</v>
      </c>
      <c r="AR33" s="41">
        <v>0.0128</v>
      </c>
      <c r="AS33" s="41">
        <v>0.095</v>
      </c>
      <c r="AT33" s="41">
        <v>73</v>
      </c>
      <c r="AU33" s="41" t="s">
        <v>102</v>
      </c>
      <c r="AX33" s="17">
        <f>J33*2/96</f>
        <v>77.22916666666667</v>
      </c>
      <c r="AY33" s="17">
        <f>AB33*2/24.3+U33*2/40.08+AT33*2/65.3+AC33*2/54.9+Y33*3/55.85+X33*2/63.55+M33*3/27+10^(-E33)*1000</f>
        <v>72.6208683686607</v>
      </c>
      <c r="AZ33" s="17">
        <f>AY33-AX33</f>
        <v>-4.608298298005977</v>
      </c>
      <c r="BA33" s="42">
        <f>AZ33/(AX33+AY33)</f>
        <v>-0.030752734204697138</v>
      </c>
    </row>
    <row r="34" spans="1:10" ht="12.75">
      <c r="A34" s="35">
        <f t="shared" si="9"/>
        <v>40232</v>
      </c>
      <c r="B34" s="1">
        <f t="shared" si="10"/>
        <v>28</v>
      </c>
      <c r="C34" s="16">
        <f t="shared" si="11"/>
        <v>500</v>
      </c>
      <c r="D34" s="1">
        <v>480</v>
      </c>
      <c r="E34" s="17">
        <v>2.1</v>
      </c>
      <c r="F34" s="1">
        <v>4840</v>
      </c>
      <c r="G34" s="3"/>
      <c r="H34" s="3"/>
      <c r="J34" s="3">
        <v>3043</v>
      </c>
    </row>
    <row r="35" spans="1:53" ht="12.75">
      <c r="A35" s="35">
        <f t="shared" si="9"/>
        <v>40239</v>
      </c>
      <c r="B35" s="1">
        <f t="shared" si="10"/>
        <v>29</v>
      </c>
      <c r="C35" s="16">
        <f t="shared" si="11"/>
        <v>500</v>
      </c>
      <c r="D35" s="1">
        <v>410</v>
      </c>
      <c r="E35" s="17">
        <v>2.09</v>
      </c>
      <c r="F35" s="1">
        <v>7940</v>
      </c>
      <c r="G35" s="3">
        <v>2950</v>
      </c>
      <c r="H35" s="3">
        <v>3050</v>
      </c>
      <c r="I35" s="40" t="e">
        <f>NA()</f>
        <v>#N/A</v>
      </c>
      <c r="J35" s="3">
        <v>4571</v>
      </c>
      <c r="K35" s="41" t="s">
        <v>134</v>
      </c>
      <c r="L35" s="41">
        <v>43</v>
      </c>
      <c r="M35" s="41">
        <v>37.3</v>
      </c>
      <c r="N35" s="41">
        <v>0.163</v>
      </c>
      <c r="O35" s="41">
        <v>110</v>
      </c>
      <c r="P35" s="41">
        <v>0.004</v>
      </c>
      <c r="Q35" s="41">
        <v>0.004</v>
      </c>
      <c r="R35" s="41">
        <v>0.003</v>
      </c>
      <c r="S35" s="41" t="s">
        <v>110</v>
      </c>
      <c r="T35" s="41">
        <v>1.14</v>
      </c>
      <c r="U35" s="41">
        <v>10</v>
      </c>
      <c r="V35" s="41">
        <v>0.238</v>
      </c>
      <c r="W35" s="41">
        <v>0.142</v>
      </c>
      <c r="X35" s="41">
        <v>6.58</v>
      </c>
      <c r="Y35" s="41">
        <v>1400</v>
      </c>
      <c r="Z35" s="41">
        <v>0.0401</v>
      </c>
      <c r="AA35" s="41" t="s">
        <v>98</v>
      </c>
      <c r="AB35" s="41">
        <v>5</v>
      </c>
      <c r="AC35" s="41">
        <v>2.9</v>
      </c>
      <c r="AD35" s="41" t="s">
        <v>139</v>
      </c>
      <c r="AE35" s="41" t="s">
        <v>102</v>
      </c>
      <c r="AF35" s="41">
        <v>0.078</v>
      </c>
      <c r="AG35" s="41">
        <v>4.14</v>
      </c>
      <c r="AH35" s="41" t="s">
        <v>139</v>
      </c>
      <c r="AI35" s="41" t="s">
        <v>142</v>
      </c>
      <c r="AJ35" s="41">
        <v>23.4</v>
      </c>
      <c r="AK35" s="41">
        <v>0.0124</v>
      </c>
      <c r="AL35" s="41" t="s">
        <v>139</v>
      </c>
      <c r="AM35" s="41">
        <v>0.057</v>
      </c>
      <c r="AN35" s="41">
        <v>1540</v>
      </c>
      <c r="AO35" s="41">
        <v>0.0003</v>
      </c>
      <c r="AP35" s="41">
        <v>0.158</v>
      </c>
      <c r="AQ35" s="41" t="s">
        <v>98</v>
      </c>
      <c r="AR35" s="41">
        <v>0.0117</v>
      </c>
      <c r="AS35" s="41">
        <v>0.086</v>
      </c>
      <c r="AT35" s="41">
        <v>71.4</v>
      </c>
      <c r="AU35" s="41" t="s">
        <v>101</v>
      </c>
      <c r="AX35" s="17">
        <f>J35*2/96</f>
        <v>95.22916666666667</v>
      </c>
      <c r="AY35" s="17">
        <f>AB35*2/24.3+U35*2/40.08+AT35*2/65.3+AC35*2/54.9+Y35*3/55.85+X35*2/63.55+M35*3/27+10^(-E35)*1000</f>
        <v>90.88426432817766</v>
      </c>
      <c r="AZ35" s="17">
        <f>AY35-AX35</f>
        <v>-4.344902338489007</v>
      </c>
      <c r="BA35" s="42">
        <f>AZ35/(AX35+AY35)</f>
        <v>-0.023345452906133185</v>
      </c>
    </row>
    <row r="36" spans="1:10" ht="12.75">
      <c r="A36" s="35">
        <f aca="true" t="shared" si="12" ref="A36:A41">A35+7</f>
        <v>40246</v>
      </c>
      <c r="B36" s="1">
        <f aca="true" t="shared" si="13" ref="B36:B41">B35+1</f>
        <v>30</v>
      </c>
      <c r="C36" s="16">
        <f aca="true" t="shared" si="14" ref="C36:C41">C35</f>
        <v>500</v>
      </c>
      <c r="D36" s="1">
        <v>450</v>
      </c>
      <c r="E36" s="17">
        <v>2.14</v>
      </c>
      <c r="F36" s="1">
        <v>110500</v>
      </c>
      <c r="G36" s="3"/>
      <c r="H36" s="3"/>
      <c r="J36" s="3">
        <v>3736</v>
      </c>
    </row>
    <row r="37" spans="1:53" ht="12.75">
      <c r="A37" s="35">
        <f t="shared" si="12"/>
        <v>40253</v>
      </c>
      <c r="B37" s="1">
        <f t="shared" si="13"/>
        <v>31</v>
      </c>
      <c r="C37" s="16">
        <f t="shared" si="14"/>
        <v>500</v>
      </c>
      <c r="D37" s="1">
        <v>455</v>
      </c>
      <c r="E37" s="17">
        <v>2.13</v>
      </c>
      <c r="F37" s="1">
        <v>8020</v>
      </c>
      <c r="G37" s="3">
        <v>2750</v>
      </c>
      <c r="H37" s="3">
        <v>3450</v>
      </c>
      <c r="I37" s="40" t="e">
        <f>NA()</f>
        <v>#N/A</v>
      </c>
      <c r="J37" s="3">
        <v>4033</v>
      </c>
      <c r="K37" s="41" t="s">
        <v>134</v>
      </c>
      <c r="L37" s="41">
        <v>20.6</v>
      </c>
      <c r="M37" s="41">
        <v>27.7</v>
      </c>
      <c r="N37" s="41">
        <v>0.142</v>
      </c>
      <c r="O37" s="41">
        <v>69.2</v>
      </c>
      <c r="P37" s="41">
        <v>0.014</v>
      </c>
      <c r="Q37" s="41">
        <v>0.003</v>
      </c>
      <c r="R37" s="41">
        <v>0.0014</v>
      </c>
      <c r="S37" s="41" t="s">
        <v>110</v>
      </c>
      <c r="T37" s="41">
        <v>0.828</v>
      </c>
      <c r="U37" s="41">
        <v>8</v>
      </c>
      <c r="V37" s="41">
        <v>0.169</v>
      </c>
      <c r="W37" s="41">
        <v>0.123</v>
      </c>
      <c r="X37" s="41">
        <v>5.22</v>
      </c>
      <c r="Y37" s="41">
        <v>1180</v>
      </c>
      <c r="Z37" s="41">
        <v>0.0222</v>
      </c>
      <c r="AA37" s="41" t="s">
        <v>98</v>
      </c>
      <c r="AB37" s="41" t="s">
        <v>110</v>
      </c>
      <c r="AC37" s="41">
        <v>1.91</v>
      </c>
      <c r="AD37" s="41" t="s">
        <v>139</v>
      </c>
      <c r="AE37" s="41" t="s">
        <v>102</v>
      </c>
      <c r="AF37" s="41">
        <v>0.063</v>
      </c>
      <c r="AG37" s="41">
        <v>2.57</v>
      </c>
      <c r="AH37" s="41" t="s">
        <v>110</v>
      </c>
      <c r="AI37" s="41" t="s">
        <v>142</v>
      </c>
      <c r="AJ37" s="41">
        <v>21.6</v>
      </c>
      <c r="AK37" s="41">
        <v>0.0106</v>
      </c>
      <c r="AL37" s="41" t="s">
        <v>110</v>
      </c>
      <c r="AM37" s="41">
        <v>0.05</v>
      </c>
      <c r="AN37" s="41">
        <v>1290</v>
      </c>
      <c r="AO37" s="41">
        <v>0.0003</v>
      </c>
      <c r="AP37" s="41">
        <v>0.131</v>
      </c>
      <c r="AQ37" s="41" t="s">
        <v>98</v>
      </c>
      <c r="AR37" s="41">
        <v>0.0087</v>
      </c>
      <c r="AS37" s="41">
        <v>0.07</v>
      </c>
      <c r="AT37" s="41">
        <v>55.9</v>
      </c>
      <c r="AU37" s="41" t="s">
        <v>101</v>
      </c>
      <c r="AX37" s="17">
        <f>J37*2/96</f>
        <v>84.02083333333333</v>
      </c>
      <c r="AY37" s="17">
        <f>U37*2/40.08+AT37*2/65.3+AC37*2/54.9+Y37*3/55.85+X37*2/63.55+M37*3/27+10^(-E37)*1000</f>
        <v>76.22010540603249</v>
      </c>
      <c r="AZ37" s="17">
        <f>AY37-AX37</f>
        <v>-7.800727927300841</v>
      </c>
      <c r="BA37" s="42">
        <f>AZ37/(AX37+AY37)</f>
        <v>-0.04868124206379518</v>
      </c>
    </row>
    <row r="38" spans="1:10" ht="12.75">
      <c r="A38" s="35">
        <f t="shared" si="12"/>
        <v>40260</v>
      </c>
      <c r="B38" s="1">
        <f t="shared" si="13"/>
        <v>32</v>
      </c>
      <c r="C38" s="16">
        <f t="shared" si="14"/>
        <v>500</v>
      </c>
      <c r="D38" s="1">
        <v>460</v>
      </c>
      <c r="E38" s="17">
        <v>2.39</v>
      </c>
      <c r="F38" s="1">
        <v>10500</v>
      </c>
      <c r="G38" s="3"/>
      <c r="H38" s="3"/>
      <c r="J38" s="3">
        <v>4699</v>
      </c>
    </row>
    <row r="39" spans="1:53" ht="12.75">
      <c r="A39" s="35">
        <f t="shared" si="12"/>
        <v>40267</v>
      </c>
      <c r="B39" s="1">
        <f t="shared" si="13"/>
        <v>33</v>
      </c>
      <c r="C39" s="16">
        <f t="shared" si="14"/>
        <v>500</v>
      </c>
      <c r="D39" s="1">
        <v>450</v>
      </c>
      <c r="E39" s="17">
        <v>2.27</v>
      </c>
      <c r="F39" s="1">
        <v>10660</v>
      </c>
      <c r="G39" s="3">
        <v>2850</v>
      </c>
      <c r="H39" s="3">
        <v>3450</v>
      </c>
      <c r="I39" s="40" t="e">
        <f>NA()</f>
        <v>#N/A</v>
      </c>
      <c r="J39" s="3">
        <v>4505</v>
      </c>
      <c r="K39" s="41" t="s">
        <v>134</v>
      </c>
      <c r="L39" s="41">
        <v>37.5</v>
      </c>
      <c r="M39" s="41">
        <v>25</v>
      </c>
      <c r="N39" s="41">
        <v>0.143</v>
      </c>
      <c r="O39" s="41">
        <v>66.2</v>
      </c>
      <c r="P39" s="41">
        <v>0.004</v>
      </c>
      <c r="Q39" s="41">
        <v>0.0022</v>
      </c>
      <c r="R39" s="41">
        <v>0.0011</v>
      </c>
      <c r="S39" s="41" t="s">
        <v>116</v>
      </c>
      <c r="T39" s="41">
        <v>0.678</v>
      </c>
      <c r="U39" s="41">
        <v>10.6</v>
      </c>
      <c r="V39" s="41">
        <v>0.153</v>
      </c>
      <c r="W39" s="41">
        <v>0.127</v>
      </c>
      <c r="X39" s="41">
        <v>4.85</v>
      </c>
      <c r="Y39" s="41">
        <v>1180</v>
      </c>
      <c r="Z39" s="41">
        <v>0.0187</v>
      </c>
      <c r="AA39" s="41" t="s">
        <v>117</v>
      </c>
      <c r="AB39" s="41">
        <v>2.7</v>
      </c>
      <c r="AC39" s="41">
        <v>1.54</v>
      </c>
      <c r="AD39" s="41" t="s">
        <v>134</v>
      </c>
      <c r="AE39" s="41" t="s">
        <v>121</v>
      </c>
      <c r="AF39" s="41">
        <v>0.059</v>
      </c>
      <c r="AG39" s="41">
        <v>3.77</v>
      </c>
      <c r="AH39" s="41" t="s">
        <v>134</v>
      </c>
      <c r="AI39" s="41" t="s">
        <v>137</v>
      </c>
      <c r="AJ39" s="41">
        <v>15.6</v>
      </c>
      <c r="AK39" s="41">
        <v>0.0043</v>
      </c>
      <c r="AL39" s="41">
        <v>0.6</v>
      </c>
      <c r="AM39" s="41">
        <v>0.048</v>
      </c>
      <c r="AN39" s="41">
        <v>1310</v>
      </c>
      <c r="AO39" s="41">
        <v>0.0002</v>
      </c>
      <c r="AP39" s="41">
        <v>0.115</v>
      </c>
      <c r="AQ39" s="41" t="s">
        <v>117</v>
      </c>
      <c r="AR39" s="41">
        <v>0.0076</v>
      </c>
      <c r="AS39" s="41">
        <v>0.062</v>
      </c>
      <c r="AT39" s="41">
        <v>47</v>
      </c>
      <c r="AU39" s="41" t="s">
        <v>102</v>
      </c>
      <c r="AX39" s="17">
        <f>J39*2/96</f>
        <v>93.85416666666667</v>
      </c>
      <c r="AY39" s="17">
        <f>AB39*2/24.3+U39*2/40.08+AT39*2/65.3+AC39*2/54.9+Y39*3/55.85+X39*2/63.55+M39*3/27+10^(-E39)*1000</f>
        <v>73.93157221544837</v>
      </c>
      <c r="AZ39" s="17">
        <f>AY39-AX39</f>
        <v>-19.922594451218302</v>
      </c>
      <c r="BA39" s="42">
        <f>AZ39/(AX39+AY39)</f>
        <v>-0.11873830627056907</v>
      </c>
    </row>
    <row r="40" spans="1:10" ht="12.75">
      <c r="A40" s="35">
        <f t="shared" si="12"/>
        <v>40274</v>
      </c>
      <c r="B40" s="1">
        <f t="shared" si="13"/>
        <v>34</v>
      </c>
      <c r="C40" s="16">
        <f t="shared" si="14"/>
        <v>500</v>
      </c>
      <c r="D40" s="1">
        <v>450</v>
      </c>
      <c r="E40" s="17">
        <v>2.09</v>
      </c>
      <c r="F40" s="1">
        <v>10880</v>
      </c>
      <c r="G40" s="3"/>
      <c r="H40" s="3"/>
      <c r="J40" s="3">
        <v>4728</v>
      </c>
    </row>
    <row r="41" spans="1:53" ht="12.75">
      <c r="A41" s="35">
        <f t="shared" si="12"/>
        <v>40281</v>
      </c>
      <c r="B41" s="1">
        <f t="shared" si="13"/>
        <v>35</v>
      </c>
      <c r="C41" s="16">
        <f t="shared" si="14"/>
        <v>500</v>
      </c>
      <c r="D41" s="1">
        <v>455</v>
      </c>
      <c r="E41" s="17">
        <v>2.01</v>
      </c>
      <c r="F41" s="1">
        <v>10630</v>
      </c>
      <c r="G41" s="3">
        <v>2800</v>
      </c>
      <c r="H41" s="3">
        <v>3450</v>
      </c>
      <c r="I41" s="40" t="e">
        <f>NA()</f>
        <v>#N/A</v>
      </c>
      <c r="J41" s="3">
        <v>3880</v>
      </c>
      <c r="K41" s="41" t="s">
        <v>134</v>
      </c>
      <c r="L41" s="41">
        <v>34.9</v>
      </c>
      <c r="M41" s="41">
        <v>22.9</v>
      </c>
      <c r="N41" s="41">
        <v>0.142</v>
      </c>
      <c r="O41" s="41">
        <v>58.8</v>
      </c>
      <c r="P41" s="41">
        <v>0.003</v>
      </c>
      <c r="Q41" s="41">
        <v>0.0021</v>
      </c>
      <c r="R41" s="41">
        <v>0.0016</v>
      </c>
      <c r="S41" s="41" t="s">
        <v>116</v>
      </c>
      <c r="T41" s="41">
        <v>0.568</v>
      </c>
      <c r="U41" s="41">
        <v>10</v>
      </c>
      <c r="V41" s="41">
        <v>0.134</v>
      </c>
      <c r="W41" s="41">
        <v>0.124</v>
      </c>
      <c r="X41" s="41">
        <v>4.03</v>
      </c>
      <c r="Y41" s="41">
        <v>1170</v>
      </c>
      <c r="Z41" s="41">
        <v>0.0169</v>
      </c>
      <c r="AA41" s="41" t="s">
        <v>117</v>
      </c>
      <c r="AB41" s="41" t="s">
        <v>116</v>
      </c>
      <c r="AC41" s="41">
        <v>1.25</v>
      </c>
      <c r="AD41" s="41" t="s">
        <v>134</v>
      </c>
      <c r="AE41" s="41" t="s">
        <v>121</v>
      </c>
      <c r="AF41" s="41">
        <v>0.054</v>
      </c>
      <c r="AG41" s="41">
        <v>3.7</v>
      </c>
      <c r="AH41" s="41" t="s">
        <v>116</v>
      </c>
      <c r="AI41" s="41" t="s">
        <v>137</v>
      </c>
      <c r="AJ41" s="41">
        <v>19.9</v>
      </c>
      <c r="AK41" s="41">
        <v>0.0085</v>
      </c>
      <c r="AL41" s="41" t="s">
        <v>116</v>
      </c>
      <c r="AM41" s="41">
        <v>0.045</v>
      </c>
      <c r="AN41" s="41">
        <v>1090</v>
      </c>
      <c r="AO41" s="41">
        <v>0.0004</v>
      </c>
      <c r="AP41" s="41">
        <v>0.0953</v>
      </c>
      <c r="AQ41" s="41" t="s">
        <v>117</v>
      </c>
      <c r="AR41" s="41">
        <v>0.0064</v>
      </c>
      <c r="AS41" s="41">
        <v>0.059</v>
      </c>
      <c r="AT41" s="41">
        <v>39.5</v>
      </c>
      <c r="AU41" s="41" t="s">
        <v>102</v>
      </c>
      <c r="AX41" s="17">
        <f>J41*2/96</f>
        <v>80.83333333333333</v>
      </c>
      <c r="AY41" s="17">
        <f>U41*2/40.08+AT41*2/65.3+AC41*2/54.9+Y41*3/55.85+X41*2/63.55+M41*3/27+10^(-E41)*1000</f>
        <v>77.04489754749903</v>
      </c>
      <c r="AZ41" s="17">
        <f>AY41-AX41</f>
        <v>-3.788435785834295</v>
      </c>
      <c r="BA41" s="42">
        <f>AZ41/(AX41+AY41)</f>
        <v>-0.02399593512479776</v>
      </c>
    </row>
    <row r="42" spans="1:10" ht="12.75">
      <c r="A42" s="35">
        <f aca="true" t="shared" si="15" ref="A42:A47">A41+7</f>
        <v>40288</v>
      </c>
      <c r="B42" s="1">
        <f aca="true" t="shared" si="16" ref="B42:B47">B41+1</f>
        <v>36</v>
      </c>
      <c r="C42" s="16">
        <f aca="true" t="shared" si="17" ref="C42:C47">C41</f>
        <v>500</v>
      </c>
      <c r="D42" s="1">
        <v>455</v>
      </c>
      <c r="E42" s="17">
        <v>2.02</v>
      </c>
      <c r="F42" s="1">
        <v>10130</v>
      </c>
      <c r="G42" s="3"/>
      <c r="H42" s="3"/>
      <c r="J42" s="3">
        <v>4828</v>
      </c>
    </row>
    <row r="43" spans="1:53" ht="12.75">
      <c r="A43" s="35">
        <f t="shared" si="15"/>
        <v>40295</v>
      </c>
      <c r="B43" s="1">
        <f t="shared" si="16"/>
        <v>37</v>
      </c>
      <c r="C43" s="16">
        <f t="shared" si="17"/>
        <v>500</v>
      </c>
      <c r="D43" s="1">
        <v>440</v>
      </c>
      <c r="E43" s="17">
        <v>2.03</v>
      </c>
      <c r="F43" s="1">
        <v>10960</v>
      </c>
      <c r="G43" s="3">
        <v>2800</v>
      </c>
      <c r="H43" s="3">
        <v>3550</v>
      </c>
      <c r="I43" s="40" t="e">
        <f>NA()</f>
        <v>#N/A</v>
      </c>
      <c r="J43" s="3">
        <v>4186</v>
      </c>
      <c r="K43" s="41" t="s">
        <v>134</v>
      </c>
      <c r="L43" s="41">
        <v>35.7</v>
      </c>
      <c r="M43" s="41">
        <v>28.3</v>
      </c>
      <c r="N43" s="41">
        <v>0.147</v>
      </c>
      <c r="O43" s="41">
        <v>61.4</v>
      </c>
      <c r="P43" s="41">
        <v>0.004</v>
      </c>
      <c r="Q43" s="41">
        <v>0.0019</v>
      </c>
      <c r="R43" s="41">
        <v>0.0015</v>
      </c>
      <c r="S43" s="41" t="s">
        <v>116</v>
      </c>
      <c r="T43" s="41">
        <v>0.492</v>
      </c>
      <c r="U43" s="41">
        <v>10</v>
      </c>
      <c r="V43" s="41">
        <v>0.14</v>
      </c>
      <c r="W43" s="41">
        <v>0.132</v>
      </c>
      <c r="X43" s="41">
        <v>4.16</v>
      </c>
      <c r="Y43" s="41">
        <v>1220</v>
      </c>
      <c r="Z43" s="41">
        <v>0.0153</v>
      </c>
      <c r="AA43" s="41" t="s">
        <v>117</v>
      </c>
      <c r="AB43" s="41" t="s">
        <v>116</v>
      </c>
      <c r="AC43" s="41">
        <v>1.23</v>
      </c>
      <c r="AD43" s="41">
        <v>0.5</v>
      </c>
      <c r="AE43" s="41" t="s">
        <v>121</v>
      </c>
      <c r="AF43" s="41">
        <v>0.06</v>
      </c>
      <c r="AG43" s="41">
        <v>4.52</v>
      </c>
      <c r="AH43" s="41" t="s">
        <v>116</v>
      </c>
      <c r="AI43" s="41" t="s">
        <v>137</v>
      </c>
      <c r="AJ43" s="41">
        <v>22.3</v>
      </c>
      <c r="AK43" s="41">
        <v>0.007</v>
      </c>
      <c r="AL43" s="41" t="s">
        <v>116</v>
      </c>
      <c r="AM43" s="41">
        <v>0.043</v>
      </c>
      <c r="AN43" s="41">
        <v>1410</v>
      </c>
      <c r="AO43" s="41">
        <v>0.0002</v>
      </c>
      <c r="AP43" s="41">
        <v>0.0988</v>
      </c>
      <c r="AQ43" s="41" t="s">
        <v>117</v>
      </c>
      <c r="AR43" s="41">
        <v>0.0064</v>
      </c>
      <c r="AS43" s="41">
        <v>0.067</v>
      </c>
      <c r="AT43" s="41">
        <v>35.2</v>
      </c>
      <c r="AU43" s="41" t="s">
        <v>102</v>
      </c>
      <c r="AX43" s="17">
        <f>J43*2/96</f>
        <v>87.20833333333333</v>
      </c>
      <c r="AY43" s="17">
        <f>U43*2/40.08+AT43*2/65.3+AC43*2/54.9+Y43*3/55.85+X43*2/63.55+M43*3/27+10^(-E43)*1000</f>
        <v>79.76249661147071</v>
      </c>
      <c r="AZ43" s="17">
        <f>AY43-AX43</f>
        <v>-7.445836721862619</v>
      </c>
      <c r="BA43" s="42">
        <f>AZ43/(AX43+AY43)</f>
        <v>-0.044593637848742845</v>
      </c>
    </row>
    <row r="44" spans="1:10" ht="12.75">
      <c r="A44" s="35">
        <f t="shared" si="15"/>
        <v>40302</v>
      </c>
      <c r="B44" s="1">
        <f t="shared" si="16"/>
        <v>38</v>
      </c>
      <c r="C44" s="16">
        <f t="shared" si="17"/>
        <v>500</v>
      </c>
      <c r="D44" s="1">
        <v>420</v>
      </c>
      <c r="E44" s="17">
        <v>2.21</v>
      </c>
      <c r="F44" s="1">
        <v>6970</v>
      </c>
      <c r="J44" s="3">
        <v>4157</v>
      </c>
    </row>
    <row r="45" spans="1:53" ht="12.75">
      <c r="A45" s="35">
        <f t="shared" si="15"/>
        <v>40309</v>
      </c>
      <c r="B45" s="1">
        <f t="shared" si="16"/>
        <v>39</v>
      </c>
      <c r="C45" s="16">
        <f t="shared" si="17"/>
        <v>500</v>
      </c>
      <c r="D45" s="1">
        <v>425</v>
      </c>
      <c r="E45" s="17">
        <v>2.69</v>
      </c>
      <c r="F45" s="1">
        <v>3700</v>
      </c>
      <c r="G45" s="3">
        <v>2750</v>
      </c>
      <c r="H45" s="3">
        <v>3400</v>
      </c>
      <c r="I45" s="40" t="e">
        <f>NA()</f>
        <v>#N/A</v>
      </c>
      <c r="J45" s="3">
        <v>3948</v>
      </c>
      <c r="K45" s="41" t="s">
        <v>134</v>
      </c>
      <c r="L45" s="41">
        <v>25</v>
      </c>
      <c r="M45" s="41">
        <v>23.8</v>
      </c>
      <c r="N45" s="41">
        <v>0.139</v>
      </c>
      <c r="O45" s="41">
        <v>45.2</v>
      </c>
      <c r="P45" s="41">
        <v>0.002</v>
      </c>
      <c r="Q45" s="41">
        <v>0.0022</v>
      </c>
      <c r="R45" s="41">
        <v>0.0006</v>
      </c>
      <c r="S45" s="41" t="s">
        <v>116</v>
      </c>
      <c r="T45" s="41">
        <v>0.44</v>
      </c>
      <c r="U45" s="41">
        <v>10</v>
      </c>
      <c r="V45" s="41">
        <v>0.108</v>
      </c>
      <c r="W45" s="41">
        <v>0.119</v>
      </c>
      <c r="X45" s="41">
        <v>3.72</v>
      </c>
      <c r="Y45" s="41">
        <v>1080</v>
      </c>
      <c r="Z45" s="41">
        <v>0.0067</v>
      </c>
      <c r="AA45" s="41" t="s">
        <v>117</v>
      </c>
      <c r="AB45" s="41" t="s">
        <v>116</v>
      </c>
      <c r="AC45" s="41">
        <v>1.04</v>
      </c>
      <c r="AD45" s="41" t="s">
        <v>134</v>
      </c>
      <c r="AE45" s="41" t="s">
        <v>121</v>
      </c>
      <c r="AF45" s="41">
        <v>0.049</v>
      </c>
      <c r="AG45" s="41">
        <v>3.2</v>
      </c>
      <c r="AH45" s="41" t="s">
        <v>116</v>
      </c>
      <c r="AI45" s="41" t="s">
        <v>137</v>
      </c>
      <c r="AJ45" s="41">
        <v>20.9</v>
      </c>
      <c r="AK45" s="41">
        <v>0.0066</v>
      </c>
      <c r="AL45" s="41" t="s">
        <v>116</v>
      </c>
      <c r="AM45" s="41">
        <v>0.041</v>
      </c>
      <c r="AN45" s="41">
        <v>1200</v>
      </c>
      <c r="AO45" s="41">
        <v>0.0002</v>
      </c>
      <c r="AP45" s="41">
        <v>0.112</v>
      </c>
      <c r="AQ45" s="41" t="s">
        <v>117</v>
      </c>
      <c r="AR45" s="41">
        <v>0.0057</v>
      </c>
      <c r="AS45" s="41">
        <v>0.051</v>
      </c>
      <c r="AT45" s="41">
        <v>30.5</v>
      </c>
      <c r="AU45" s="41" t="s">
        <v>102</v>
      </c>
      <c r="AX45" s="17">
        <f>J45*2/96</f>
        <v>82.25</v>
      </c>
      <c r="AY45" s="17">
        <f>U45*2/40.08+AT45*2/65.3+AC45*2/54.9+Y45*3/55.85+X45*2/63.55+M45*3/27+10^(-E45)*1000</f>
        <v>64.28682827188665</v>
      </c>
      <c r="AZ45" s="17">
        <f>AY45-AX45</f>
        <v>-17.963171728113352</v>
      </c>
      <c r="BA45" s="42">
        <f>AZ45/(AX45+AY45)</f>
        <v>-0.12258469041505533</v>
      </c>
    </row>
    <row r="46" spans="1:10" ht="12.75">
      <c r="A46" s="35">
        <f t="shared" si="15"/>
        <v>40316</v>
      </c>
      <c r="B46" s="1">
        <f t="shared" si="16"/>
        <v>40</v>
      </c>
      <c r="C46" s="16">
        <f t="shared" si="17"/>
        <v>500</v>
      </c>
      <c r="D46" s="1">
        <v>490</v>
      </c>
      <c r="E46" s="17">
        <v>2.39</v>
      </c>
      <c r="F46" s="1">
        <v>6290</v>
      </c>
      <c r="J46" s="3">
        <v>2687</v>
      </c>
    </row>
    <row r="47" spans="1:53" ht="12.75">
      <c r="A47" s="35">
        <f t="shared" si="15"/>
        <v>40323</v>
      </c>
      <c r="B47" s="1">
        <f t="shared" si="16"/>
        <v>41</v>
      </c>
      <c r="C47" s="16">
        <f t="shared" si="17"/>
        <v>500</v>
      </c>
      <c r="D47" s="1">
        <v>445</v>
      </c>
      <c r="E47" s="17">
        <v>2.09</v>
      </c>
      <c r="F47" s="1">
        <v>6780</v>
      </c>
      <c r="G47" s="3">
        <v>2700</v>
      </c>
      <c r="H47" s="3">
        <v>3450</v>
      </c>
      <c r="I47" s="40" t="e">
        <f>NA()</f>
        <v>#N/A</v>
      </c>
      <c r="J47" s="3">
        <v>2986</v>
      </c>
      <c r="K47" s="41" t="s">
        <v>134</v>
      </c>
      <c r="L47" s="41">
        <v>23.6</v>
      </c>
      <c r="M47" s="41">
        <v>23.3</v>
      </c>
      <c r="N47" s="41">
        <v>0.126</v>
      </c>
      <c r="O47" s="41">
        <v>42.4</v>
      </c>
      <c r="P47" s="41">
        <v>0.003</v>
      </c>
      <c r="Q47" s="41">
        <v>0.0017</v>
      </c>
      <c r="R47" s="41">
        <v>0.0011</v>
      </c>
      <c r="S47" s="41" t="s">
        <v>116</v>
      </c>
      <c r="T47" s="41">
        <v>0.32</v>
      </c>
      <c r="U47" s="41">
        <v>9</v>
      </c>
      <c r="V47" s="41">
        <v>0.107</v>
      </c>
      <c r="W47" s="41">
        <v>0.128</v>
      </c>
      <c r="X47" s="41">
        <v>3.86</v>
      </c>
      <c r="Y47" s="41">
        <v>1060</v>
      </c>
      <c r="Z47" s="41">
        <v>0.0092</v>
      </c>
      <c r="AA47" s="41" t="s">
        <v>117</v>
      </c>
      <c r="AB47" s="41" t="s">
        <v>116</v>
      </c>
      <c r="AC47" s="41">
        <v>0.922</v>
      </c>
      <c r="AD47" s="41" t="s">
        <v>134</v>
      </c>
      <c r="AE47" s="41" t="s">
        <v>121</v>
      </c>
      <c r="AF47" s="41">
        <v>0.052</v>
      </c>
      <c r="AG47" s="41">
        <v>3.45</v>
      </c>
      <c r="AH47" s="41" t="s">
        <v>116</v>
      </c>
      <c r="AI47" s="41" t="s">
        <v>137</v>
      </c>
      <c r="AJ47" s="41">
        <v>15.2</v>
      </c>
      <c r="AK47" s="41">
        <v>0.0079</v>
      </c>
      <c r="AL47" s="41" t="s">
        <v>116</v>
      </c>
      <c r="AM47" s="41">
        <v>0.045</v>
      </c>
      <c r="AN47" s="41">
        <v>1200</v>
      </c>
      <c r="AO47" s="41">
        <v>0.0002</v>
      </c>
      <c r="AP47" s="41">
        <v>0.0917</v>
      </c>
      <c r="AQ47" s="41" t="s">
        <v>117</v>
      </c>
      <c r="AR47" s="41">
        <v>0.005</v>
      </c>
      <c r="AS47" s="41">
        <v>0.045</v>
      </c>
      <c r="AT47" s="41">
        <v>21.9</v>
      </c>
      <c r="AU47" s="41" t="s">
        <v>102</v>
      </c>
      <c r="AX47" s="17">
        <f>J47*2/96</f>
        <v>62.208333333333336</v>
      </c>
      <c r="AY47" s="17">
        <f>U47*2/40.08+AT47*2/65.3+AC47*2/54.9+Y47*3/55.85+X47*2/63.55+M47*3/27+10^(-E47)*1000</f>
        <v>68.93034111730915</v>
      </c>
      <c r="AZ47" s="17">
        <f>AY47-AX47</f>
        <v>6.722007783975819</v>
      </c>
      <c r="BA47" s="42">
        <f>AZ47/(AX47+AY47)</f>
        <v>0.05125877482089255</v>
      </c>
    </row>
    <row r="48" spans="1:10" ht="12.75">
      <c r="A48" s="35">
        <f>A47+7</f>
        <v>40330</v>
      </c>
      <c r="B48" s="1">
        <f>B47+1</f>
        <v>42</v>
      </c>
      <c r="C48" s="16">
        <f>C47</f>
        <v>500</v>
      </c>
      <c r="D48" s="1">
        <v>410</v>
      </c>
      <c r="E48" s="17">
        <v>2.69</v>
      </c>
      <c r="F48" s="1">
        <v>8900</v>
      </c>
      <c r="J48" s="3">
        <v>3720</v>
      </c>
    </row>
    <row r="49" spans="1:53" ht="12.75">
      <c r="A49" s="35">
        <f>A48+7</f>
        <v>40337</v>
      </c>
      <c r="B49" s="1">
        <f>B48+1</f>
        <v>43</v>
      </c>
      <c r="C49" s="16">
        <f>C48</f>
        <v>500</v>
      </c>
      <c r="D49" s="1">
        <v>425</v>
      </c>
      <c r="E49" s="17">
        <v>2.13</v>
      </c>
      <c r="F49" s="1">
        <v>7120</v>
      </c>
      <c r="G49" s="3">
        <v>3150</v>
      </c>
      <c r="H49" s="3">
        <v>3800</v>
      </c>
      <c r="I49" s="40" t="e">
        <f>NA()</f>
        <v>#N/A</v>
      </c>
      <c r="J49" s="3">
        <v>3744</v>
      </c>
      <c r="K49" s="41" t="s">
        <v>134</v>
      </c>
      <c r="L49" s="41">
        <v>56.3</v>
      </c>
      <c r="M49" s="41">
        <v>30.7</v>
      </c>
      <c r="N49" s="41">
        <v>0.155</v>
      </c>
      <c r="O49" s="41">
        <v>59.6</v>
      </c>
      <c r="P49" s="41">
        <v>0.006</v>
      </c>
      <c r="Q49" s="41">
        <v>0.0024</v>
      </c>
      <c r="R49" s="41">
        <v>0.0019</v>
      </c>
      <c r="S49" s="41" t="s">
        <v>116</v>
      </c>
      <c r="T49" s="41">
        <v>0.33</v>
      </c>
      <c r="U49" s="41">
        <v>17</v>
      </c>
      <c r="V49" s="41">
        <v>0.141</v>
      </c>
      <c r="W49" s="41">
        <v>0.162</v>
      </c>
      <c r="X49" s="41">
        <v>4.13</v>
      </c>
      <c r="Y49" s="41">
        <v>1440</v>
      </c>
      <c r="Z49" s="41">
        <v>0.0145</v>
      </c>
      <c r="AA49" s="41" t="s">
        <v>117</v>
      </c>
      <c r="AB49" s="41">
        <v>3</v>
      </c>
      <c r="AC49" s="41">
        <v>1.1</v>
      </c>
      <c r="AD49" s="41" t="s">
        <v>134</v>
      </c>
      <c r="AE49" s="41" t="s">
        <v>121</v>
      </c>
      <c r="AF49" s="41">
        <v>0.067</v>
      </c>
      <c r="AG49" s="41">
        <v>5.81</v>
      </c>
      <c r="AH49" s="41" t="s">
        <v>116</v>
      </c>
      <c r="AI49" s="41" t="s">
        <v>137</v>
      </c>
      <c r="AJ49" s="41">
        <v>24.8</v>
      </c>
      <c r="AK49" s="41">
        <v>0.0082</v>
      </c>
      <c r="AL49" s="41" t="s">
        <v>116</v>
      </c>
      <c r="AM49" s="41">
        <v>0.054</v>
      </c>
      <c r="AN49" s="41">
        <v>1440</v>
      </c>
      <c r="AO49" s="41">
        <v>0.0002</v>
      </c>
      <c r="AP49" s="41">
        <v>0.0947</v>
      </c>
      <c r="AQ49" s="41" t="s">
        <v>117</v>
      </c>
      <c r="AR49" s="41">
        <v>0.0067</v>
      </c>
      <c r="AS49" s="41">
        <v>0.069</v>
      </c>
      <c r="AT49" s="41">
        <v>23.2</v>
      </c>
      <c r="AU49" s="41" t="s">
        <v>102</v>
      </c>
      <c r="AX49" s="17">
        <f>J49*2/96</f>
        <v>78</v>
      </c>
      <c r="AY49" s="17">
        <f>AB49*2/24.3+U49*2/40.08+AT49*2/65.3+AC49*2/54.9+Y49*3/55.85+X49*2/63.55+M49*3/27+10^(-E49)*1000</f>
        <v>90.1500911322415</v>
      </c>
      <c r="AZ49" s="17">
        <f>AY49-AX49</f>
        <v>12.1500911322415</v>
      </c>
      <c r="BA49" s="42">
        <f>AZ49/(AX49+AY49)</f>
        <v>0.07225741627868681</v>
      </c>
    </row>
    <row r="50" spans="1:10" ht="12.75">
      <c r="A50" s="35">
        <f aca="true" t="shared" si="18" ref="A50:A55">A49+7</f>
        <v>40344</v>
      </c>
      <c r="B50" s="1">
        <f aca="true" t="shared" si="19" ref="B50:B55">B49+1</f>
        <v>44</v>
      </c>
      <c r="C50" s="16">
        <f aca="true" t="shared" si="20" ref="C50:C55">C49</f>
        <v>500</v>
      </c>
      <c r="D50" s="1">
        <v>410</v>
      </c>
      <c r="E50" s="17">
        <v>2.61</v>
      </c>
      <c r="F50" s="1">
        <v>7130</v>
      </c>
      <c r="J50" s="3">
        <v>3078</v>
      </c>
    </row>
    <row r="51" spans="1:53" ht="12.75">
      <c r="A51" s="35">
        <f t="shared" si="18"/>
        <v>40351</v>
      </c>
      <c r="B51" s="1">
        <f t="shared" si="19"/>
        <v>45</v>
      </c>
      <c r="C51" s="16">
        <f t="shared" si="20"/>
        <v>500</v>
      </c>
      <c r="D51" s="1">
        <v>440</v>
      </c>
      <c r="E51" s="17">
        <v>1.91</v>
      </c>
      <c r="F51" s="1">
        <v>6950</v>
      </c>
      <c r="G51" s="3">
        <v>2700</v>
      </c>
      <c r="H51" s="3">
        <v>3450</v>
      </c>
      <c r="I51" s="40" t="e">
        <f>NA()</f>
        <v>#N/A</v>
      </c>
      <c r="J51" s="3">
        <v>2864</v>
      </c>
      <c r="K51" s="41" t="s">
        <v>134</v>
      </c>
      <c r="L51" s="41">
        <v>41.3</v>
      </c>
      <c r="M51" s="41">
        <v>20.7</v>
      </c>
      <c r="N51" s="41">
        <v>0.121</v>
      </c>
      <c r="O51" s="41">
        <v>39.7</v>
      </c>
      <c r="P51" s="41">
        <v>0.003</v>
      </c>
      <c r="Q51" s="41">
        <v>0.0014</v>
      </c>
      <c r="R51" s="41">
        <v>0.0009</v>
      </c>
      <c r="S51" s="41" t="s">
        <v>116</v>
      </c>
      <c r="T51" s="41">
        <v>0.257</v>
      </c>
      <c r="U51" s="41">
        <v>12</v>
      </c>
      <c r="V51" s="41">
        <v>0.096</v>
      </c>
      <c r="W51" s="41">
        <v>0.129</v>
      </c>
      <c r="X51" s="41">
        <v>3.31</v>
      </c>
      <c r="Y51" s="41">
        <v>1130</v>
      </c>
      <c r="Z51" s="41">
        <v>0.0089</v>
      </c>
      <c r="AA51" s="41" t="s">
        <v>117</v>
      </c>
      <c r="AB51" s="41" t="s">
        <v>116</v>
      </c>
      <c r="AC51" s="41">
        <v>0.963</v>
      </c>
      <c r="AD51" s="41" t="s">
        <v>134</v>
      </c>
      <c r="AE51" s="41">
        <v>0.004</v>
      </c>
      <c r="AF51" s="41">
        <v>0.049</v>
      </c>
      <c r="AG51" s="41">
        <v>4.17</v>
      </c>
      <c r="AH51" s="41" t="s">
        <v>116</v>
      </c>
      <c r="AI51" s="41" t="s">
        <v>137</v>
      </c>
      <c r="AJ51" s="41">
        <v>17.3</v>
      </c>
      <c r="AK51" s="41">
        <v>0.0078</v>
      </c>
      <c r="AL51" s="41" t="s">
        <v>116</v>
      </c>
      <c r="AM51" s="41">
        <v>0.047</v>
      </c>
      <c r="AN51" s="41">
        <v>1080</v>
      </c>
      <c r="AO51" s="41">
        <v>0.0002</v>
      </c>
      <c r="AP51" s="41">
        <v>0.0834</v>
      </c>
      <c r="AQ51" s="41" t="s">
        <v>117</v>
      </c>
      <c r="AR51" s="41">
        <v>0.0051</v>
      </c>
      <c r="AS51" s="41">
        <v>0.05</v>
      </c>
      <c r="AT51" s="41">
        <v>17.9</v>
      </c>
      <c r="AU51" s="41" t="s">
        <v>102</v>
      </c>
      <c r="AX51" s="17">
        <f>J51*2/96</f>
        <v>59.666666666666664</v>
      </c>
      <c r="AY51" s="17">
        <f>U51*2/40.08+AT51*2/65.3+AC51*2/54.9+Y51*3/55.85+X51*2/63.55+M51*3/27+10^(-E51)*1000</f>
        <v>76.58727992808772</v>
      </c>
      <c r="AZ51" s="17">
        <f>AY51-AX51</f>
        <v>16.92061326142106</v>
      </c>
      <c r="BA51" s="42">
        <f>AZ51/(AX51+AY51)</f>
        <v>0.12418439013547432</v>
      </c>
    </row>
    <row r="52" spans="1:10" ht="12.75">
      <c r="A52" s="35">
        <f t="shared" si="18"/>
        <v>40358</v>
      </c>
      <c r="B52" s="1">
        <f t="shared" si="19"/>
        <v>46</v>
      </c>
      <c r="C52" s="16">
        <f t="shared" si="20"/>
        <v>500</v>
      </c>
      <c r="D52" s="1">
        <v>420</v>
      </c>
      <c r="E52" s="17">
        <v>2.14</v>
      </c>
      <c r="F52" s="1">
        <v>7170</v>
      </c>
      <c r="J52" s="3">
        <v>3629</v>
      </c>
    </row>
    <row r="53" spans="1:53" ht="12.75">
      <c r="A53" s="35">
        <f t="shared" si="18"/>
        <v>40365</v>
      </c>
      <c r="B53" s="1">
        <f t="shared" si="19"/>
        <v>47</v>
      </c>
      <c r="C53" s="16">
        <f t="shared" si="20"/>
        <v>500</v>
      </c>
      <c r="D53" s="1">
        <v>465</v>
      </c>
      <c r="E53" s="17">
        <v>2.16</v>
      </c>
      <c r="F53" s="1">
        <v>5550</v>
      </c>
      <c r="G53" s="3">
        <v>2550</v>
      </c>
      <c r="H53" s="3">
        <v>3300</v>
      </c>
      <c r="I53" s="40" t="e">
        <f>NA()</f>
        <v>#N/A</v>
      </c>
      <c r="J53" s="3">
        <v>2238</v>
      </c>
      <c r="K53" s="41" t="s">
        <v>134</v>
      </c>
      <c r="L53" s="41">
        <v>22.5</v>
      </c>
      <c r="M53" s="41">
        <v>18.1</v>
      </c>
      <c r="N53" s="41">
        <v>0.089</v>
      </c>
      <c r="O53" s="41">
        <v>22</v>
      </c>
      <c r="P53" s="41">
        <v>0.003</v>
      </c>
      <c r="Q53" s="41">
        <v>0.0013</v>
      </c>
      <c r="R53" s="41" t="s">
        <v>115</v>
      </c>
      <c r="S53" s="41" t="s">
        <v>116</v>
      </c>
      <c r="T53" s="41">
        <v>0.184</v>
      </c>
      <c r="U53" s="41">
        <v>9</v>
      </c>
      <c r="V53" s="41">
        <v>0.069</v>
      </c>
      <c r="W53" s="41">
        <v>0.0953</v>
      </c>
      <c r="X53" s="41">
        <v>2.45</v>
      </c>
      <c r="Y53" s="41">
        <v>788</v>
      </c>
      <c r="Z53" s="41">
        <v>0.0039</v>
      </c>
      <c r="AA53" s="41" t="s">
        <v>117</v>
      </c>
      <c r="AB53" s="41" t="s">
        <v>116</v>
      </c>
      <c r="AC53" s="41">
        <v>0.691</v>
      </c>
      <c r="AD53" s="41" t="s">
        <v>134</v>
      </c>
      <c r="AE53" s="41" t="s">
        <v>121</v>
      </c>
      <c r="AF53" s="41">
        <v>0.038</v>
      </c>
      <c r="AG53" s="41">
        <v>2.39</v>
      </c>
      <c r="AH53" s="41" t="s">
        <v>116</v>
      </c>
      <c r="AI53" s="41" t="s">
        <v>137</v>
      </c>
      <c r="AJ53" s="41">
        <v>16.1</v>
      </c>
      <c r="AK53" s="41">
        <v>0.0047</v>
      </c>
      <c r="AL53" s="41" t="s">
        <v>116</v>
      </c>
      <c r="AM53" s="41">
        <v>0.04</v>
      </c>
      <c r="AN53" s="41">
        <v>870</v>
      </c>
      <c r="AO53" s="41">
        <v>0.0001</v>
      </c>
      <c r="AP53" s="41">
        <v>0.0642</v>
      </c>
      <c r="AQ53" s="41" t="s">
        <v>117</v>
      </c>
      <c r="AR53" s="41">
        <v>0.0033</v>
      </c>
      <c r="AS53" s="41">
        <v>0.034</v>
      </c>
      <c r="AT53" s="41">
        <v>13.1</v>
      </c>
      <c r="AU53" s="41" t="s">
        <v>102</v>
      </c>
      <c r="AX53" s="17">
        <f>J53*2/96</f>
        <v>46.625</v>
      </c>
      <c r="AY53" s="17">
        <f>U53*2/40.08+AT53*2/65.3+AC53*2/54.9+Y53*3/55.85+X53*2/63.55+M53*3/27+10^(-E53)*1000</f>
        <v>52.20968879953515</v>
      </c>
      <c r="AZ53" s="17">
        <f>AY53-AX53</f>
        <v>5.584688799535151</v>
      </c>
      <c r="BA53" s="42">
        <f>AZ53/(AX53+AY53)</f>
        <v>0.0565053511815319</v>
      </c>
    </row>
    <row r="54" spans="1:10" ht="12.75">
      <c r="A54" s="35">
        <f t="shared" si="18"/>
        <v>40372</v>
      </c>
      <c r="B54" s="1">
        <f t="shared" si="19"/>
        <v>48</v>
      </c>
      <c r="C54" s="16">
        <f t="shared" si="20"/>
        <v>500</v>
      </c>
      <c r="D54" s="1">
        <v>455</v>
      </c>
      <c r="E54" s="17">
        <v>2.28</v>
      </c>
      <c r="F54" s="1">
        <v>6680</v>
      </c>
      <c r="J54" s="3">
        <v>1706</v>
      </c>
    </row>
    <row r="55" spans="1:53" ht="12.75">
      <c r="A55" s="35">
        <f t="shared" si="18"/>
        <v>40379</v>
      </c>
      <c r="B55" s="1">
        <f t="shared" si="19"/>
        <v>49</v>
      </c>
      <c r="C55" s="16">
        <f t="shared" si="20"/>
        <v>500</v>
      </c>
      <c r="D55" s="1">
        <v>495</v>
      </c>
      <c r="E55" s="17">
        <v>2.29</v>
      </c>
      <c r="F55" s="1">
        <v>4650</v>
      </c>
      <c r="G55" s="3">
        <v>2600</v>
      </c>
      <c r="H55" s="3">
        <v>3350</v>
      </c>
      <c r="I55" s="40" t="e">
        <f>NA()</f>
        <v>#N/A</v>
      </c>
      <c r="J55" s="3">
        <v>1070</v>
      </c>
      <c r="K55" s="41" t="s">
        <v>134</v>
      </c>
      <c r="L55" s="41">
        <v>17.8</v>
      </c>
      <c r="M55" s="41">
        <v>7</v>
      </c>
      <c r="N55" s="41">
        <v>0.0516</v>
      </c>
      <c r="O55" s="41">
        <v>3.17</v>
      </c>
      <c r="P55" s="41">
        <v>0.0015</v>
      </c>
      <c r="Q55" s="41">
        <v>0.0007</v>
      </c>
      <c r="R55" s="41" t="s">
        <v>118</v>
      </c>
      <c r="S55" s="41" t="s">
        <v>134</v>
      </c>
      <c r="T55" s="41">
        <v>0.0866</v>
      </c>
      <c r="U55" s="41">
        <v>5.1</v>
      </c>
      <c r="V55" s="41">
        <v>0.026</v>
      </c>
      <c r="W55" s="41">
        <v>0.0421</v>
      </c>
      <c r="X55" s="41">
        <v>1.33</v>
      </c>
      <c r="Y55" s="41">
        <v>364</v>
      </c>
      <c r="Z55" s="41">
        <v>0.00096</v>
      </c>
      <c r="AA55" s="41" t="s">
        <v>102</v>
      </c>
      <c r="AB55" s="41">
        <v>1.2</v>
      </c>
      <c r="AC55" s="41">
        <v>0.434</v>
      </c>
      <c r="AD55" s="41" t="s">
        <v>111</v>
      </c>
      <c r="AE55" s="41" t="s">
        <v>100</v>
      </c>
      <c r="AF55" s="41">
        <v>0.0216</v>
      </c>
      <c r="AG55" s="41">
        <v>0.288</v>
      </c>
      <c r="AH55" s="41" t="s">
        <v>134</v>
      </c>
      <c r="AI55" s="41" t="s">
        <v>138</v>
      </c>
      <c r="AJ55" s="41">
        <v>10.9</v>
      </c>
      <c r="AK55" s="41">
        <v>0.00265</v>
      </c>
      <c r="AL55" s="41" t="s">
        <v>134</v>
      </c>
      <c r="AM55" s="41">
        <v>0.0239</v>
      </c>
      <c r="AN55" s="41">
        <v>394</v>
      </c>
      <c r="AO55" s="41">
        <v>0.00021</v>
      </c>
      <c r="AP55" s="41">
        <v>0.0408</v>
      </c>
      <c r="AQ55" s="41" t="s">
        <v>102</v>
      </c>
      <c r="AR55" s="41">
        <v>0.00205</v>
      </c>
      <c r="AS55" s="41">
        <v>0.03</v>
      </c>
      <c r="AT55" s="41">
        <v>5.92</v>
      </c>
      <c r="AU55" s="41" t="s">
        <v>103</v>
      </c>
      <c r="AX55" s="17">
        <f>J55*2/96</f>
        <v>22.291666666666668</v>
      </c>
      <c r="AY55" s="17">
        <f>AB55*2/24.3+U55*2/40.08+AT55*2/65.3+AC55*2/54.9+Y55*3/55.85+X55*2/63.55+M55*3/27+10^(-E55)*1000</f>
        <v>26.051004862692174</v>
      </c>
      <c r="AZ55" s="17">
        <f>AY55-AX55</f>
        <v>3.7593381960255066</v>
      </c>
      <c r="BA55" s="42">
        <f>AZ55/(AX55+AY55)</f>
        <v>0.07776438655737994</v>
      </c>
    </row>
    <row r="56" spans="1:47" ht="12.75">
      <c r="A56" s="35">
        <f aca="true" t="shared" si="21" ref="A56:A62">A55+7</f>
        <v>40386</v>
      </c>
      <c r="B56" s="1">
        <f aca="true" t="shared" si="22" ref="B56:B62">B55+1</f>
        <v>50</v>
      </c>
      <c r="C56" s="16">
        <f aca="true" t="shared" si="23" ref="C56:C62">C55</f>
        <v>500</v>
      </c>
      <c r="D56" s="1">
        <v>455</v>
      </c>
      <c r="E56" s="17">
        <v>2.21</v>
      </c>
      <c r="F56" s="1">
        <v>6160</v>
      </c>
      <c r="J56" s="3">
        <v>2556</v>
      </c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</row>
    <row r="57" spans="1:53" ht="12.75">
      <c r="A57" s="35">
        <f t="shared" si="21"/>
        <v>40393</v>
      </c>
      <c r="B57" s="1">
        <f t="shared" si="22"/>
        <v>51</v>
      </c>
      <c r="C57" s="16">
        <f t="shared" si="23"/>
        <v>500</v>
      </c>
      <c r="D57" s="1">
        <v>410</v>
      </c>
      <c r="E57" s="17">
        <v>2.27</v>
      </c>
      <c r="F57" s="1">
        <v>7650</v>
      </c>
      <c r="G57" s="3">
        <v>2550</v>
      </c>
      <c r="H57" s="3">
        <v>3350</v>
      </c>
      <c r="I57" s="40" t="e">
        <f>NA()</f>
        <v>#N/A</v>
      </c>
      <c r="J57" s="3">
        <v>4225</v>
      </c>
      <c r="K57" s="41" t="s">
        <v>134</v>
      </c>
      <c r="L57" s="41">
        <v>30.9</v>
      </c>
      <c r="M57" s="41">
        <v>22.2</v>
      </c>
      <c r="N57" s="41">
        <v>0.11</v>
      </c>
      <c r="O57" s="41">
        <v>45</v>
      </c>
      <c r="P57" s="41">
        <v>0.003</v>
      </c>
      <c r="Q57" s="41">
        <v>0.0018</v>
      </c>
      <c r="R57" s="41">
        <v>0.0011</v>
      </c>
      <c r="S57" s="41" t="s">
        <v>116</v>
      </c>
      <c r="T57" s="41">
        <v>0.195</v>
      </c>
      <c r="U57" s="41">
        <v>12</v>
      </c>
      <c r="V57" s="41">
        <v>0.091</v>
      </c>
      <c r="W57" s="41">
        <v>0.15</v>
      </c>
      <c r="X57" s="41">
        <v>3.41</v>
      </c>
      <c r="Y57" s="41">
        <v>1240</v>
      </c>
      <c r="Z57" s="41">
        <v>0.0098</v>
      </c>
      <c r="AA57" s="41" t="s">
        <v>117</v>
      </c>
      <c r="AB57" s="41" t="s">
        <v>116</v>
      </c>
      <c r="AC57" s="41">
        <v>0.749</v>
      </c>
      <c r="AD57" s="41" t="s">
        <v>134</v>
      </c>
      <c r="AE57" s="41" t="s">
        <v>121</v>
      </c>
      <c r="AF57" s="41">
        <v>0.067</v>
      </c>
      <c r="AG57" s="41">
        <v>5.56</v>
      </c>
      <c r="AH57" s="41" t="s">
        <v>116</v>
      </c>
      <c r="AI57" s="41" t="s">
        <v>137</v>
      </c>
      <c r="AJ57" s="41">
        <v>17.3</v>
      </c>
      <c r="AK57" s="41">
        <v>0.0064</v>
      </c>
      <c r="AL57" s="41" t="s">
        <v>116</v>
      </c>
      <c r="AM57" s="41">
        <v>0.048</v>
      </c>
      <c r="AN57" s="41">
        <v>1340</v>
      </c>
      <c r="AO57" s="41">
        <v>0.0002</v>
      </c>
      <c r="AP57" s="41">
        <v>0.0868</v>
      </c>
      <c r="AQ57" s="41" t="s">
        <v>117</v>
      </c>
      <c r="AR57" s="41">
        <v>0.0043</v>
      </c>
      <c r="AS57" s="41">
        <v>0.037</v>
      </c>
      <c r="AT57" s="41">
        <v>13.4</v>
      </c>
      <c r="AU57" s="41" t="s">
        <v>102</v>
      </c>
      <c r="AX57" s="17">
        <f>J57*2/96</f>
        <v>88.02083333333333</v>
      </c>
      <c r="AY57" s="17">
        <f>U57*2/40.08+AT57*2/65.3+AC57*2/54.9+Y57*3/55.85+X57*2/63.55+M57*3/27+10^(-E57)*1000</f>
        <v>75.58778653966418</v>
      </c>
      <c r="AZ57" s="17">
        <f>AY57-AX57</f>
        <v>-12.433046793669149</v>
      </c>
      <c r="BA57" s="42">
        <f>AZ57/(AX57+AY57)</f>
        <v>-0.07599261459035839</v>
      </c>
    </row>
    <row r="58" spans="1:10" ht="12.75">
      <c r="A58" s="35">
        <f t="shared" si="21"/>
        <v>40400</v>
      </c>
      <c r="B58" s="1">
        <f t="shared" si="22"/>
        <v>52</v>
      </c>
      <c r="C58" s="16">
        <f t="shared" si="23"/>
        <v>500</v>
      </c>
      <c r="D58" s="1">
        <v>495</v>
      </c>
      <c r="E58" s="17">
        <v>2.01</v>
      </c>
      <c r="F58" s="1">
        <v>4890</v>
      </c>
      <c r="G58" s="3"/>
      <c r="H58" s="3"/>
      <c r="J58" s="3">
        <v>2078</v>
      </c>
    </row>
    <row r="59" spans="1:53" ht="12.75">
      <c r="A59" s="35">
        <f t="shared" si="21"/>
        <v>40407</v>
      </c>
      <c r="B59" s="1">
        <f t="shared" si="22"/>
        <v>53</v>
      </c>
      <c r="C59" s="16">
        <f t="shared" si="23"/>
        <v>500</v>
      </c>
      <c r="D59" s="1">
        <v>435</v>
      </c>
      <c r="E59" s="17">
        <v>2.14</v>
      </c>
      <c r="F59" s="1">
        <v>6570</v>
      </c>
      <c r="G59" s="3">
        <v>2650</v>
      </c>
      <c r="H59" s="3">
        <v>3300</v>
      </c>
      <c r="I59" s="40" t="e">
        <f>NA()</f>
        <v>#N/A</v>
      </c>
      <c r="J59" s="3">
        <v>2901</v>
      </c>
      <c r="K59" s="41" t="s">
        <v>134</v>
      </c>
      <c r="L59" s="41">
        <v>32.2</v>
      </c>
      <c r="M59" s="41">
        <v>17</v>
      </c>
      <c r="N59" s="41">
        <v>0.0878</v>
      </c>
      <c r="O59" s="41">
        <v>24.2</v>
      </c>
      <c r="P59" s="41">
        <v>0.0031</v>
      </c>
      <c r="Q59" s="41">
        <v>0.0012</v>
      </c>
      <c r="R59" s="41">
        <v>0.0005</v>
      </c>
      <c r="S59" s="41" t="s">
        <v>139</v>
      </c>
      <c r="T59" s="41">
        <v>0.117</v>
      </c>
      <c r="U59" s="41">
        <v>10</v>
      </c>
      <c r="V59" s="41">
        <v>0.059</v>
      </c>
      <c r="W59" s="41">
        <v>0.106</v>
      </c>
      <c r="X59" s="41">
        <v>2.66</v>
      </c>
      <c r="Y59" s="41">
        <v>813</v>
      </c>
      <c r="Z59" s="41">
        <v>0.0075</v>
      </c>
      <c r="AA59" s="41" t="s">
        <v>101</v>
      </c>
      <c r="AB59" s="41">
        <v>2</v>
      </c>
      <c r="AC59" s="41">
        <v>0.562</v>
      </c>
      <c r="AD59" s="41" t="s">
        <v>112</v>
      </c>
      <c r="AE59" s="41">
        <v>0.001</v>
      </c>
      <c r="AF59" s="41">
        <v>0.0426</v>
      </c>
      <c r="AG59" s="41">
        <v>3.39</v>
      </c>
      <c r="AH59" s="41" t="s">
        <v>139</v>
      </c>
      <c r="AI59" s="41">
        <v>0.0008</v>
      </c>
      <c r="AJ59" s="41">
        <v>12.1</v>
      </c>
      <c r="AK59" s="41">
        <v>0.0049</v>
      </c>
      <c r="AL59" s="41" t="s">
        <v>139</v>
      </c>
      <c r="AM59" s="41">
        <v>0.04</v>
      </c>
      <c r="AN59" s="41">
        <v>912</v>
      </c>
      <c r="AO59" s="41">
        <v>0.00016</v>
      </c>
      <c r="AP59" s="41">
        <v>0.0606</v>
      </c>
      <c r="AQ59" s="41" t="s">
        <v>101</v>
      </c>
      <c r="AR59" s="41">
        <v>0.0037</v>
      </c>
      <c r="AS59" s="41">
        <v>0.031</v>
      </c>
      <c r="AT59" s="41">
        <v>8.42</v>
      </c>
      <c r="AU59" s="41" t="s">
        <v>137</v>
      </c>
      <c r="AX59" s="17">
        <f>J59*2/96</f>
        <v>60.4375</v>
      </c>
      <c r="AY59" s="17">
        <f>U59*2/40.08+AT59*2/65.3+AC59*2/54.9+Y59*3/55.85+X59*2/63.55+M59*3/27+10^(-E59)*1000</f>
        <v>53.66487046783493</v>
      </c>
      <c r="AZ59" s="17">
        <f>AY59-AX59</f>
        <v>-6.77262953216507</v>
      </c>
      <c r="BA59" s="42">
        <f>AZ59/(AX59+AY59)</f>
        <v>-0.05935573033580622</v>
      </c>
    </row>
    <row r="60" spans="1:10" ht="12.75">
      <c r="A60" s="35">
        <f t="shared" si="21"/>
        <v>40414</v>
      </c>
      <c r="B60" s="1">
        <f t="shared" si="22"/>
        <v>54</v>
      </c>
      <c r="C60" s="16">
        <f t="shared" si="23"/>
        <v>500</v>
      </c>
      <c r="D60" s="1">
        <v>460</v>
      </c>
      <c r="E60" s="17">
        <v>2.02</v>
      </c>
      <c r="F60" s="1">
        <v>6490</v>
      </c>
      <c r="J60" s="3">
        <v>1986</v>
      </c>
    </row>
    <row r="61" spans="1:53" ht="12.75">
      <c r="A61" s="35">
        <f t="shared" si="21"/>
        <v>40421</v>
      </c>
      <c r="B61" s="1">
        <f t="shared" si="22"/>
        <v>55</v>
      </c>
      <c r="C61" s="16">
        <f t="shared" si="23"/>
        <v>500</v>
      </c>
      <c r="D61" s="1">
        <v>435</v>
      </c>
      <c r="E61" s="17">
        <v>2.19</v>
      </c>
      <c r="F61" s="1">
        <v>6250</v>
      </c>
      <c r="G61" s="3">
        <v>2600</v>
      </c>
      <c r="H61" s="3">
        <v>3250</v>
      </c>
      <c r="I61" s="40" t="e">
        <f>NA()</f>
        <v>#N/A</v>
      </c>
      <c r="J61" s="3">
        <v>3477</v>
      </c>
      <c r="K61" s="41" t="s">
        <v>134</v>
      </c>
      <c r="L61" s="41">
        <v>30.6</v>
      </c>
      <c r="M61" s="41">
        <v>16.1</v>
      </c>
      <c r="N61" s="41">
        <v>0.0837</v>
      </c>
      <c r="O61" s="41">
        <v>28.9</v>
      </c>
      <c r="P61" s="41">
        <v>0.0026</v>
      </c>
      <c r="Q61" s="41">
        <v>0.0011</v>
      </c>
      <c r="R61" s="41">
        <v>0.0006</v>
      </c>
      <c r="S61" s="41" t="s">
        <v>139</v>
      </c>
      <c r="T61" s="41">
        <v>0.114</v>
      </c>
      <c r="U61" s="41">
        <v>9</v>
      </c>
      <c r="V61" s="41">
        <v>0.056</v>
      </c>
      <c r="W61" s="41">
        <v>0.11</v>
      </c>
      <c r="X61" s="41">
        <v>2.32</v>
      </c>
      <c r="Y61" s="41">
        <v>890</v>
      </c>
      <c r="Z61" s="41">
        <v>0.0045</v>
      </c>
      <c r="AA61" s="41" t="s">
        <v>101</v>
      </c>
      <c r="AB61" s="41">
        <v>2</v>
      </c>
      <c r="AC61" s="41">
        <v>0.499</v>
      </c>
      <c r="AD61" s="41" t="s">
        <v>112</v>
      </c>
      <c r="AE61" s="41">
        <v>0.001</v>
      </c>
      <c r="AF61" s="41">
        <v>0.0387</v>
      </c>
      <c r="AG61" s="41">
        <v>3.91</v>
      </c>
      <c r="AH61" s="41" t="s">
        <v>139</v>
      </c>
      <c r="AI61" s="41" t="s">
        <v>141</v>
      </c>
      <c r="AJ61" s="41">
        <v>13.3</v>
      </c>
      <c r="AK61" s="41">
        <v>0.0053</v>
      </c>
      <c r="AL61" s="41" t="s">
        <v>139</v>
      </c>
      <c r="AM61" s="41">
        <v>0.036</v>
      </c>
      <c r="AN61" s="41">
        <v>1040</v>
      </c>
      <c r="AO61" s="41">
        <v>0.00011</v>
      </c>
      <c r="AP61" s="41">
        <v>0.0554</v>
      </c>
      <c r="AQ61" s="41" t="s">
        <v>101</v>
      </c>
      <c r="AR61" s="41">
        <v>0.00274</v>
      </c>
      <c r="AS61" s="41">
        <v>0.029</v>
      </c>
      <c r="AT61" s="41">
        <v>7.28</v>
      </c>
      <c r="AU61" s="41" t="s">
        <v>137</v>
      </c>
      <c r="AX61" s="17">
        <f>J61*2/96</f>
        <v>72.4375</v>
      </c>
      <c r="AY61" s="17">
        <f>U61*2/40.08+AT61*2/65.3+AC61*2/54.9+Y61*3/55.85+X61*2/63.55+M61*3/27+10^(-E61)*1000</f>
        <v>56.81532064892821</v>
      </c>
      <c r="AZ61" s="17">
        <f>AY61-AX61</f>
        <v>-15.622179351071793</v>
      </c>
      <c r="BA61" s="42">
        <f>AZ61/(AX61+AY61)</f>
        <v>-0.1208652876791307</v>
      </c>
    </row>
    <row r="62" spans="1:10" ht="12.75">
      <c r="A62" s="35">
        <f t="shared" si="21"/>
        <v>40428</v>
      </c>
      <c r="B62" s="1">
        <f t="shared" si="22"/>
        <v>56</v>
      </c>
      <c r="C62" s="16">
        <f t="shared" si="23"/>
        <v>500</v>
      </c>
      <c r="D62" s="1">
        <v>445</v>
      </c>
      <c r="E62" s="17">
        <v>2.21</v>
      </c>
      <c r="F62" s="1">
        <v>6890</v>
      </c>
      <c r="J62" s="3">
        <v>3707</v>
      </c>
    </row>
    <row r="63" spans="1:53" ht="12.75">
      <c r="A63" s="35">
        <f>A62+7</f>
        <v>40435</v>
      </c>
      <c r="B63" s="1">
        <f>B62+1</f>
        <v>57</v>
      </c>
      <c r="C63" s="16">
        <f>C62</f>
        <v>500</v>
      </c>
      <c r="D63" s="1">
        <v>430</v>
      </c>
      <c r="E63" s="17">
        <v>1.95</v>
      </c>
      <c r="F63" s="1">
        <v>6250</v>
      </c>
      <c r="G63" s="3">
        <v>2550</v>
      </c>
      <c r="H63" s="3">
        <v>3200</v>
      </c>
      <c r="I63" s="40" t="e">
        <f>NA()</f>
        <v>#N/A</v>
      </c>
      <c r="J63" s="3">
        <v>3409</v>
      </c>
      <c r="K63" s="41" t="s">
        <v>134</v>
      </c>
      <c r="L63" s="41">
        <v>28.4</v>
      </c>
      <c r="M63" s="41">
        <v>15.2</v>
      </c>
      <c r="N63" s="41">
        <v>0.082</v>
      </c>
      <c r="O63" s="41">
        <v>31.4</v>
      </c>
      <c r="P63" s="41">
        <v>0.002</v>
      </c>
      <c r="Q63" s="41">
        <v>0.001</v>
      </c>
      <c r="R63" s="41">
        <v>0.0009</v>
      </c>
      <c r="S63" s="41" t="s">
        <v>116</v>
      </c>
      <c r="T63" s="41">
        <v>0.0961</v>
      </c>
      <c r="U63" s="41">
        <v>11</v>
      </c>
      <c r="V63" s="41">
        <v>0.058</v>
      </c>
      <c r="W63" s="41">
        <v>0.113</v>
      </c>
      <c r="X63" s="41">
        <v>2.11</v>
      </c>
      <c r="Y63" s="41">
        <v>959</v>
      </c>
      <c r="Z63" s="41">
        <v>0.0057</v>
      </c>
      <c r="AA63" s="41" t="s">
        <v>117</v>
      </c>
      <c r="AB63" s="41" t="s">
        <v>116</v>
      </c>
      <c r="AC63" s="41">
        <v>0.509</v>
      </c>
      <c r="AD63" s="41" t="s">
        <v>134</v>
      </c>
      <c r="AE63" s="41" t="s">
        <v>121</v>
      </c>
      <c r="AF63" s="41">
        <v>0.06</v>
      </c>
      <c r="AG63" s="41">
        <v>4.79</v>
      </c>
      <c r="AH63" s="41" t="s">
        <v>116</v>
      </c>
      <c r="AI63" s="41" t="s">
        <v>137</v>
      </c>
      <c r="AJ63" s="41">
        <v>14.4</v>
      </c>
      <c r="AK63" s="41">
        <v>0.005</v>
      </c>
      <c r="AL63" s="41" t="s">
        <v>116</v>
      </c>
      <c r="AM63" s="41">
        <v>0.036</v>
      </c>
      <c r="AN63" s="41">
        <v>1080</v>
      </c>
      <c r="AO63" s="41" t="s">
        <v>99</v>
      </c>
      <c r="AP63" s="41">
        <v>0.0522</v>
      </c>
      <c r="AQ63" s="41" t="s">
        <v>117</v>
      </c>
      <c r="AR63" s="41">
        <v>0.0047</v>
      </c>
      <c r="AS63" s="41">
        <v>0.029</v>
      </c>
      <c r="AT63" s="41">
        <v>6.6</v>
      </c>
      <c r="AU63" s="41" t="s">
        <v>102</v>
      </c>
      <c r="AX63" s="17">
        <f>J63*2/96</f>
        <v>71.02083333333333</v>
      </c>
      <c r="AY63" s="17">
        <f>U63*2/40.08+AT63*2/65.3+AC63*2/54.9+Y63*3/55.85+X63*2/63.55+M63*3/27+10^(-E63)*1000</f>
        <v>65.25804798923434</v>
      </c>
      <c r="AZ63" s="17">
        <f>AY63-AX63</f>
        <v>-5.762785344098987</v>
      </c>
      <c r="BA63" s="42">
        <f>AZ63/(AX63+AY63)</f>
        <v>-0.042286708609374786</v>
      </c>
    </row>
    <row r="64" spans="1:53" ht="12.75">
      <c r="A64" s="35">
        <f>A63+7</f>
        <v>40442</v>
      </c>
      <c r="B64" s="1">
        <f>B63+1</f>
        <v>58</v>
      </c>
      <c r="C64" s="16">
        <f>C63</f>
        <v>500</v>
      </c>
      <c r="D64" s="1">
        <v>460</v>
      </c>
      <c r="E64" s="17">
        <v>2.16</v>
      </c>
      <c r="F64" s="1">
        <v>7180</v>
      </c>
      <c r="J64" s="3">
        <v>3358</v>
      </c>
      <c r="AX64" s="17"/>
      <c r="AY64" s="17"/>
      <c r="AZ64" s="17"/>
      <c r="BA64" s="42"/>
    </row>
    <row r="65" spans="1:53" ht="12.75">
      <c r="A65" s="35">
        <f>A64+7</f>
        <v>40449</v>
      </c>
      <c r="B65" s="1">
        <f>B64+1</f>
        <v>59</v>
      </c>
      <c r="C65" s="16">
        <f>C64</f>
        <v>500</v>
      </c>
      <c r="D65" s="1">
        <v>465</v>
      </c>
      <c r="E65" s="17">
        <v>2.1</v>
      </c>
      <c r="F65" s="1">
        <v>6000</v>
      </c>
      <c r="G65" s="3">
        <v>2500</v>
      </c>
      <c r="H65" s="3">
        <v>3100</v>
      </c>
      <c r="I65" s="40" t="e">
        <f>NA()</f>
        <v>#N/A</v>
      </c>
      <c r="J65" s="3">
        <v>2247</v>
      </c>
      <c r="K65" s="41">
        <v>0.8</v>
      </c>
      <c r="L65" s="41">
        <v>30.3</v>
      </c>
      <c r="M65" s="41">
        <v>13</v>
      </c>
      <c r="N65" s="41">
        <v>0.083</v>
      </c>
      <c r="O65" s="41">
        <v>23.4</v>
      </c>
      <c r="P65" s="41">
        <v>0.002</v>
      </c>
      <c r="Q65" s="41">
        <v>0.0008</v>
      </c>
      <c r="R65" s="41">
        <v>0.0004</v>
      </c>
      <c r="S65" s="41" t="s">
        <v>116</v>
      </c>
      <c r="T65" s="41">
        <v>0.0858</v>
      </c>
      <c r="U65" s="41">
        <v>9</v>
      </c>
      <c r="V65" s="41">
        <v>0.049</v>
      </c>
      <c r="W65" s="41">
        <v>0.105</v>
      </c>
      <c r="X65" s="41">
        <v>2.05</v>
      </c>
      <c r="Y65" s="41">
        <v>837</v>
      </c>
      <c r="Z65" s="41">
        <v>0.0039</v>
      </c>
      <c r="AA65" s="41" t="s">
        <v>117</v>
      </c>
      <c r="AB65" s="41" t="s">
        <v>116</v>
      </c>
      <c r="AC65" s="41">
        <v>0.502</v>
      </c>
      <c r="AD65" s="41" t="s">
        <v>134</v>
      </c>
      <c r="AE65" s="41" t="s">
        <v>121</v>
      </c>
      <c r="AF65" s="41">
        <v>0.044</v>
      </c>
      <c r="AG65" s="41">
        <v>3.57</v>
      </c>
      <c r="AH65" s="41" t="s">
        <v>116</v>
      </c>
      <c r="AI65" s="41" t="s">
        <v>137</v>
      </c>
      <c r="AJ65" s="41">
        <v>15.1</v>
      </c>
      <c r="AK65" s="41">
        <v>0.0049</v>
      </c>
      <c r="AL65" s="41" t="s">
        <v>116</v>
      </c>
      <c r="AM65" s="41">
        <v>0.034</v>
      </c>
      <c r="AN65" s="41">
        <v>970</v>
      </c>
      <c r="AO65" s="41" t="s">
        <v>99</v>
      </c>
      <c r="AP65" s="41">
        <v>0.0534</v>
      </c>
      <c r="AQ65" s="41" t="s">
        <v>117</v>
      </c>
      <c r="AR65" s="41">
        <v>0.003</v>
      </c>
      <c r="AS65" s="41">
        <v>0.021</v>
      </c>
      <c r="AT65" s="41">
        <v>6.01</v>
      </c>
      <c r="AU65" s="41" t="s">
        <v>102</v>
      </c>
      <c r="AX65" s="17">
        <f>J65*2/96</f>
        <v>46.8125</v>
      </c>
      <c r="AY65" s="17">
        <f>U65*2/40.08+AT65*2/65.3+AC65*2/54.9+Y65*3/55.85+X65*2/63.55+M65*3/27+10^(-E65)*1000</f>
        <v>55.06341953836341</v>
      </c>
      <c r="AZ65" s="17">
        <f>AY65-AX65</f>
        <v>8.250919538363412</v>
      </c>
      <c r="BA65" s="42">
        <f>AZ65/(AX65+AY65)</f>
        <v>0.0809898902091025</v>
      </c>
    </row>
    <row r="66" spans="1:3" ht="12.75">
      <c r="A66" s="35"/>
      <c r="C66" s="16"/>
    </row>
    <row r="67" spans="1:3" ht="12.75">
      <c r="A67" s="51" t="s">
        <v>147</v>
      </c>
      <c r="C67" s="16"/>
    </row>
    <row r="68" spans="1:3" ht="12.75">
      <c r="A68" s="35"/>
      <c r="C68" s="16"/>
    </row>
    <row r="69" spans="1:3" ht="12.75">
      <c r="A69" s="56" t="s">
        <v>151</v>
      </c>
      <c r="C69" s="16"/>
    </row>
  </sheetData>
  <mergeCells count="1"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BA69"/>
  <sheetViews>
    <sheetView zoomScale="85" zoomScaleNormal="85" workbookViewId="0" topLeftCell="A1">
      <pane ySplit="5" topLeftCell="BM35" activePane="bottomLeft" state="frozen"/>
      <selection pane="topLeft" activeCell="J75" sqref="J75"/>
      <selection pane="bottomLeft" activeCell="H72" sqref="H72"/>
    </sheetView>
  </sheetViews>
  <sheetFormatPr defaultColWidth="9.140625" defaultRowHeight="12.75"/>
  <cols>
    <col min="1" max="1" width="11.140625" style="36" customWidth="1"/>
    <col min="2" max="2" width="6.28125" style="1" bestFit="1" customWidth="1"/>
    <col min="3" max="3" width="5.7109375" style="1" bestFit="1" customWidth="1"/>
    <col min="4" max="4" width="6.7109375" style="1" bestFit="1" customWidth="1"/>
    <col min="5" max="5" width="7.28125" style="17" customWidth="1"/>
    <col min="6" max="6" width="9.8515625" style="1" bestFit="1" customWidth="1"/>
    <col min="7" max="9" width="11.28125" style="4" bestFit="1" customWidth="1"/>
    <col min="10" max="10" width="8.7109375" style="3" customWidth="1"/>
    <col min="11" max="11" width="8.28125" style="3" customWidth="1"/>
    <col min="12" max="12" width="10.7109375" style="1" customWidth="1"/>
    <col min="13" max="13" width="7.140625" style="1" customWidth="1"/>
    <col min="14" max="14" width="8.28125" style="1" customWidth="1"/>
    <col min="15" max="15" width="7.7109375" style="1" customWidth="1"/>
    <col min="16" max="16" width="7.140625" style="1" customWidth="1"/>
    <col min="17" max="17" width="9.00390625" style="1" customWidth="1"/>
    <col min="18" max="18" width="8.7109375" style="1" customWidth="1"/>
    <col min="19" max="19" width="7.140625" style="1" customWidth="1"/>
    <col min="20" max="20" width="8.28125" style="1" customWidth="1"/>
    <col min="21" max="25" width="7.140625" style="1" customWidth="1"/>
    <col min="26" max="26" width="8.8515625" style="1" customWidth="1"/>
    <col min="27" max="30" width="7.140625" style="1" customWidth="1"/>
    <col min="31" max="31" width="7.8515625" style="1" customWidth="1"/>
    <col min="32" max="36" width="7.140625" style="1" customWidth="1"/>
    <col min="37" max="37" width="8.8515625" style="1" customWidth="1"/>
    <col min="38" max="40" width="7.140625" style="1" customWidth="1"/>
    <col min="41" max="41" width="9.00390625" style="1" bestFit="1" customWidth="1"/>
    <col min="42" max="42" width="7.7109375" style="1" customWidth="1"/>
    <col min="43" max="43" width="7.140625" style="1" customWidth="1"/>
    <col min="44" max="44" width="9.7109375" style="1" customWidth="1"/>
    <col min="45" max="45" width="8.28125" style="1" customWidth="1"/>
    <col min="46" max="48" width="7.140625" style="1" customWidth="1"/>
    <col min="49" max="49" width="8.7109375" style="5" customWidth="1"/>
    <col min="50" max="53" width="8.7109375" style="1" customWidth="1"/>
    <col min="54" max="64" width="8.7109375" style="5" customWidth="1"/>
    <col min="65" max="16384" width="9.140625" style="5" customWidth="1"/>
  </cols>
  <sheetData>
    <row r="1" spans="1:12" ht="15" customHeight="1">
      <c r="A1" s="30" t="s">
        <v>107</v>
      </c>
      <c r="B1" s="36"/>
      <c r="E1" s="2"/>
      <c r="G1" s="2"/>
      <c r="J1" s="43" t="s">
        <v>0</v>
      </c>
      <c r="L1" s="43" t="s">
        <v>1</v>
      </c>
    </row>
    <row r="2" spans="1:2" ht="15" customHeight="1" thickBot="1">
      <c r="A2" s="36" t="s">
        <v>133</v>
      </c>
      <c r="B2" s="6"/>
    </row>
    <row r="3" spans="1:53" s="1" customFormat="1" ht="13.5" thickBot="1">
      <c r="A3" s="32" t="s">
        <v>3</v>
      </c>
      <c r="B3" s="7" t="s">
        <v>73</v>
      </c>
      <c r="C3" s="54" t="s">
        <v>4</v>
      </c>
      <c r="D3" s="55"/>
      <c r="E3" s="8" t="s">
        <v>2</v>
      </c>
      <c r="F3" s="7" t="s">
        <v>5</v>
      </c>
      <c r="G3" s="9" t="s">
        <v>6</v>
      </c>
      <c r="H3" s="9" t="s">
        <v>6</v>
      </c>
      <c r="I3" s="9" t="s">
        <v>7</v>
      </c>
      <c r="J3" s="37" t="s">
        <v>38</v>
      </c>
      <c r="K3" s="37" t="s">
        <v>90</v>
      </c>
      <c r="L3" s="7" t="s">
        <v>84</v>
      </c>
      <c r="M3" s="7" t="s">
        <v>41</v>
      </c>
      <c r="N3" s="7" t="s">
        <v>42</v>
      </c>
      <c r="O3" s="7" t="s">
        <v>43</v>
      </c>
      <c r="P3" s="7" t="s">
        <v>44</v>
      </c>
      <c r="Q3" s="7" t="s">
        <v>45</v>
      </c>
      <c r="R3" s="7" t="s">
        <v>46</v>
      </c>
      <c r="S3" s="7" t="s">
        <v>47</v>
      </c>
      <c r="T3" s="7" t="s">
        <v>48</v>
      </c>
      <c r="U3" s="7" t="s">
        <v>49</v>
      </c>
      <c r="V3" s="7" t="s">
        <v>50</v>
      </c>
      <c r="W3" s="7" t="s">
        <v>51</v>
      </c>
      <c r="X3" s="7" t="s">
        <v>52</v>
      </c>
      <c r="Y3" s="7" t="s">
        <v>53</v>
      </c>
      <c r="Z3" s="7" t="s">
        <v>54</v>
      </c>
      <c r="AA3" s="7" t="s">
        <v>55</v>
      </c>
      <c r="AB3" s="7" t="s">
        <v>56</v>
      </c>
      <c r="AC3" s="7" t="s">
        <v>57</v>
      </c>
      <c r="AD3" s="7" t="s">
        <v>58</v>
      </c>
      <c r="AE3" s="7" t="s">
        <v>59</v>
      </c>
      <c r="AF3" s="7" t="s">
        <v>60</v>
      </c>
      <c r="AG3" s="7" t="s">
        <v>81</v>
      </c>
      <c r="AH3" s="7" t="s">
        <v>61</v>
      </c>
      <c r="AI3" s="7" t="s">
        <v>62</v>
      </c>
      <c r="AJ3" s="7" t="s">
        <v>82</v>
      </c>
      <c r="AK3" s="7" t="s">
        <v>63</v>
      </c>
      <c r="AL3" s="7" t="s">
        <v>64</v>
      </c>
      <c r="AM3" s="7" t="s">
        <v>65</v>
      </c>
      <c r="AN3" s="7" t="s">
        <v>85</v>
      </c>
      <c r="AO3" s="7" t="s">
        <v>66</v>
      </c>
      <c r="AP3" s="7" t="s">
        <v>67</v>
      </c>
      <c r="AQ3" s="7" t="s">
        <v>68</v>
      </c>
      <c r="AR3" s="7" t="s">
        <v>69</v>
      </c>
      <c r="AS3" s="7" t="s">
        <v>70</v>
      </c>
      <c r="AT3" s="7" t="s">
        <v>71</v>
      </c>
      <c r="AU3" s="7" t="s">
        <v>72</v>
      </c>
      <c r="AX3" s="1" t="s">
        <v>75</v>
      </c>
      <c r="AY3" s="1" t="s">
        <v>75</v>
      </c>
      <c r="AZ3" s="1" t="s">
        <v>78</v>
      </c>
      <c r="BA3" s="1" t="s">
        <v>78</v>
      </c>
    </row>
    <row r="4" spans="1:53" s="1" customFormat="1" ht="12.75">
      <c r="A4" s="33"/>
      <c r="B4" s="10" t="s">
        <v>74</v>
      </c>
      <c r="C4" s="10" t="s">
        <v>8</v>
      </c>
      <c r="D4" s="10" t="s">
        <v>9</v>
      </c>
      <c r="E4" s="11"/>
      <c r="F4" s="10" t="s">
        <v>10</v>
      </c>
      <c r="G4" s="12" t="s">
        <v>13</v>
      </c>
      <c r="H4" s="12" t="s">
        <v>14</v>
      </c>
      <c r="I4" s="10"/>
      <c r="J4" s="10"/>
      <c r="K4" s="10"/>
      <c r="L4" s="10" t="s">
        <v>83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X4" s="1" t="s">
        <v>76</v>
      </c>
      <c r="AY4" s="1" t="s">
        <v>77</v>
      </c>
      <c r="BA4" s="1" t="s">
        <v>79</v>
      </c>
    </row>
    <row r="5" spans="1:47" ht="13.5" thickBot="1">
      <c r="A5" s="34"/>
      <c r="B5" s="13"/>
      <c r="C5" s="13"/>
      <c r="D5" s="13"/>
      <c r="E5" s="14"/>
      <c r="F5" s="13"/>
      <c r="G5" s="15" t="s">
        <v>11</v>
      </c>
      <c r="H5" s="15" t="s">
        <v>11</v>
      </c>
      <c r="I5" s="15" t="s">
        <v>11</v>
      </c>
      <c r="J5" s="38" t="s">
        <v>39</v>
      </c>
      <c r="K5" s="38" t="s">
        <v>39</v>
      </c>
      <c r="L5" s="13" t="s">
        <v>39</v>
      </c>
      <c r="M5" s="13" t="s">
        <v>39</v>
      </c>
      <c r="N5" s="13" t="s">
        <v>39</v>
      </c>
      <c r="O5" s="13" t="s">
        <v>39</v>
      </c>
      <c r="P5" s="13" t="s">
        <v>39</v>
      </c>
      <c r="Q5" s="13" t="s">
        <v>39</v>
      </c>
      <c r="R5" s="13" t="s">
        <v>39</v>
      </c>
      <c r="S5" s="13" t="s">
        <v>39</v>
      </c>
      <c r="T5" s="13" t="s">
        <v>39</v>
      </c>
      <c r="U5" s="13" t="s">
        <v>39</v>
      </c>
      <c r="V5" s="13" t="s">
        <v>39</v>
      </c>
      <c r="W5" s="13" t="s">
        <v>39</v>
      </c>
      <c r="X5" s="13" t="s">
        <v>39</v>
      </c>
      <c r="Y5" s="13" t="s">
        <v>39</v>
      </c>
      <c r="Z5" s="13" t="s">
        <v>39</v>
      </c>
      <c r="AA5" s="13" t="s">
        <v>39</v>
      </c>
      <c r="AB5" s="13" t="s">
        <v>39</v>
      </c>
      <c r="AC5" s="13" t="s">
        <v>39</v>
      </c>
      <c r="AD5" s="13" t="s">
        <v>40</v>
      </c>
      <c r="AE5" s="13" t="s">
        <v>39</v>
      </c>
      <c r="AF5" s="13" t="s">
        <v>39</v>
      </c>
      <c r="AG5" s="13" t="s">
        <v>39</v>
      </c>
      <c r="AH5" s="13" t="s">
        <v>39</v>
      </c>
      <c r="AI5" s="13" t="s">
        <v>39</v>
      </c>
      <c r="AJ5" s="13" t="s">
        <v>39</v>
      </c>
      <c r="AK5" s="13" t="s">
        <v>39</v>
      </c>
      <c r="AL5" s="13" t="s">
        <v>39</v>
      </c>
      <c r="AM5" s="13" t="s">
        <v>39</v>
      </c>
      <c r="AN5" s="13" t="s">
        <v>39</v>
      </c>
      <c r="AO5" s="13" t="s">
        <v>39</v>
      </c>
      <c r="AP5" s="13" t="s">
        <v>39</v>
      </c>
      <c r="AQ5" s="13" t="s">
        <v>39</v>
      </c>
      <c r="AR5" s="13" t="s">
        <v>39</v>
      </c>
      <c r="AS5" s="13" t="s">
        <v>39</v>
      </c>
      <c r="AT5" s="13" t="s">
        <v>39</v>
      </c>
      <c r="AU5" s="13" t="s">
        <v>39</v>
      </c>
    </row>
    <row r="6" spans="1:53" ht="12.75">
      <c r="A6" s="35">
        <v>40036</v>
      </c>
      <c r="B6" s="1">
        <v>0</v>
      </c>
      <c r="C6" s="16">
        <v>500</v>
      </c>
      <c r="D6" s="1">
        <v>405</v>
      </c>
      <c r="E6" s="31">
        <v>7.35</v>
      </c>
      <c r="F6" s="39">
        <v>32.72</v>
      </c>
      <c r="G6" s="40" t="e">
        <f>NA()</f>
        <v>#N/A</v>
      </c>
      <c r="H6" s="40">
        <v>4.43</v>
      </c>
      <c r="I6" s="40">
        <v>3.92</v>
      </c>
      <c r="J6" s="3">
        <v>8</v>
      </c>
      <c r="K6" s="41">
        <v>0.7</v>
      </c>
      <c r="L6" s="41">
        <v>10.3</v>
      </c>
      <c r="M6" s="41">
        <v>0.0024</v>
      </c>
      <c r="N6" s="41">
        <v>0.00866</v>
      </c>
      <c r="O6" s="41">
        <v>0.0117</v>
      </c>
      <c r="P6" s="41">
        <v>0.0313</v>
      </c>
      <c r="Q6" s="41" t="s">
        <v>96</v>
      </c>
      <c r="R6" s="41" t="s">
        <v>97</v>
      </c>
      <c r="S6" s="41" t="s">
        <v>98</v>
      </c>
      <c r="T6" s="41">
        <v>0.00118</v>
      </c>
      <c r="U6" s="41">
        <v>3.23</v>
      </c>
      <c r="V6" s="41" t="s">
        <v>99</v>
      </c>
      <c r="W6" s="41">
        <v>0.000291</v>
      </c>
      <c r="X6" s="41">
        <v>0.00795</v>
      </c>
      <c r="Y6" s="41">
        <v>0.004</v>
      </c>
      <c r="Z6" s="41">
        <v>0.000574</v>
      </c>
      <c r="AA6" s="41">
        <v>0.0006</v>
      </c>
      <c r="AB6" s="41">
        <v>0.55</v>
      </c>
      <c r="AC6" s="41">
        <v>0.373</v>
      </c>
      <c r="AD6" s="41" t="s">
        <v>101</v>
      </c>
      <c r="AE6" s="41" t="s">
        <v>118</v>
      </c>
      <c r="AF6" s="41">
        <v>0.00073</v>
      </c>
      <c r="AG6" s="41">
        <v>0.002</v>
      </c>
      <c r="AH6" s="41">
        <v>0.27</v>
      </c>
      <c r="AI6" s="41" t="s">
        <v>135</v>
      </c>
      <c r="AJ6" s="41">
        <v>2.12</v>
      </c>
      <c r="AK6" s="41">
        <v>6E-06</v>
      </c>
      <c r="AL6" s="41">
        <v>0.75</v>
      </c>
      <c r="AM6" s="41">
        <v>0.00837</v>
      </c>
      <c r="AN6" s="41">
        <v>4</v>
      </c>
      <c r="AO6" s="41">
        <v>2E-05</v>
      </c>
      <c r="AP6" s="41">
        <v>0.0035</v>
      </c>
      <c r="AQ6" s="41" t="s">
        <v>100</v>
      </c>
      <c r="AR6" s="41" t="s">
        <v>136</v>
      </c>
      <c r="AS6" s="41">
        <v>0.0002</v>
      </c>
      <c r="AT6" s="41">
        <v>0.128</v>
      </c>
      <c r="AU6" s="41" t="s">
        <v>99</v>
      </c>
      <c r="AV6" s="28"/>
      <c r="AX6" s="17">
        <f>J6*2/96+I6*2/100+K6/35.5</f>
        <v>0.26478497652582156</v>
      </c>
      <c r="AY6" s="17">
        <f>AL6/23+AH6/39.1+AB6*2/24.3+U6*2/40.08+AT6*2/65.3+AC6*2/54.9</f>
        <v>0.2634679108939345</v>
      </c>
      <c r="AZ6" s="17">
        <f>AY6-AX6</f>
        <v>-0.0013170656318870488</v>
      </c>
      <c r="BA6" s="42">
        <f>AZ6/(AX6+AY6)</f>
        <v>-0.002493248334751633</v>
      </c>
    </row>
    <row r="7" spans="1:53" ht="12.75">
      <c r="A7" s="35">
        <f aca="true" t="shared" si="0" ref="A7:A14">A6+7</f>
        <v>40043</v>
      </c>
      <c r="B7" s="1">
        <f aca="true" t="shared" si="1" ref="B7:B14">B6+1</f>
        <v>1</v>
      </c>
      <c r="C7" s="16">
        <f aca="true" t="shared" si="2" ref="C7:C14">C6</f>
        <v>500</v>
      </c>
      <c r="D7" s="1">
        <v>490</v>
      </c>
      <c r="E7" s="31">
        <v>5.47</v>
      </c>
      <c r="F7" s="39">
        <v>86.94</v>
      </c>
      <c r="G7" s="40" t="e">
        <f>NA()</f>
        <v>#N/A</v>
      </c>
      <c r="H7" s="40">
        <v>5.65</v>
      </c>
      <c r="I7" s="40">
        <v>0.75</v>
      </c>
      <c r="J7" s="3">
        <v>26</v>
      </c>
      <c r="K7" s="41">
        <v>0.6</v>
      </c>
      <c r="L7" s="41">
        <v>28.7</v>
      </c>
      <c r="M7" s="41">
        <v>0.0084</v>
      </c>
      <c r="N7" s="41">
        <v>0.0146</v>
      </c>
      <c r="O7" s="41">
        <v>0.0254</v>
      </c>
      <c r="P7" s="41">
        <v>0.0729</v>
      </c>
      <c r="Q7" s="41">
        <v>2E-05</v>
      </c>
      <c r="R7" s="41" t="s">
        <v>97</v>
      </c>
      <c r="S7" s="41" t="s">
        <v>98</v>
      </c>
      <c r="T7" s="41">
        <v>0.0063</v>
      </c>
      <c r="U7" s="41">
        <v>9.05</v>
      </c>
      <c r="V7" s="41" t="s">
        <v>99</v>
      </c>
      <c r="W7" s="41">
        <v>0.00109</v>
      </c>
      <c r="X7" s="41">
        <v>0.0415</v>
      </c>
      <c r="Y7" s="41">
        <v>0.032</v>
      </c>
      <c r="Z7" s="41">
        <v>0.00802</v>
      </c>
      <c r="AA7" s="41">
        <v>0.0017</v>
      </c>
      <c r="AB7" s="41">
        <v>1.47</v>
      </c>
      <c r="AC7" s="41">
        <v>1.39</v>
      </c>
      <c r="AD7" s="41" t="s">
        <v>101</v>
      </c>
      <c r="AE7" s="41" t="s">
        <v>118</v>
      </c>
      <c r="AF7" s="41">
        <v>0.00204</v>
      </c>
      <c r="AG7" s="41" t="s">
        <v>137</v>
      </c>
      <c r="AH7" s="41">
        <v>0.46</v>
      </c>
      <c r="AI7" s="41">
        <v>5E-05</v>
      </c>
      <c r="AJ7" s="41">
        <v>3.8</v>
      </c>
      <c r="AK7" s="41">
        <v>5E-06</v>
      </c>
      <c r="AL7" s="41">
        <v>0.75</v>
      </c>
      <c r="AM7" s="41">
        <v>0.0226</v>
      </c>
      <c r="AN7" s="41">
        <v>12</v>
      </c>
      <c r="AO7" s="41">
        <v>7.5E-05</v>
      </c>
      <c r="AP7" s="41">
        <v>0.00682</v>
      </c>
      <c r="AQ7" s="41" t="s">
        <v>100</v>
      </c>
      <c r="AR7" s="41">
        <v>2E-06</v>
      </c>
      <c r="AS7" s="41" t="s">
        <v>114</v>
      </c>
      <c r="AT7" s="41">
        <v>0.579</v>
      </c>
      <c r="AU7" s="41" t="s">
        <v>99</v>
      </c>
      <c r="AV7" s="28"/>
      <c r="AW7" s="29"/>
      <c r="AX7" s="17">
        <f>J7*2/96+I7*2/100+K7/35.5</f>
        <v>0.5735680751173708</v>
      </c>
      <c r="AY7" s="17">
        <f>AL7/23+AH7/39.1+AB7*2/24.3+U7*2/40.08+AT7*2/65.3+AC7*2/54.9</f>
        <v>0.6853289225305528</v>
      </c>
      <c r="AZ7" s="17">
        <f>AY7-AX7</f>
        <v>0.11176084741318193</v>
      </c>
      <c r="BA7" s="42">
        <f>AZ7/(AX7+AY7)</f>
        <v>0.08877680034346873</v>
      </c>
    </row>
    <row r="8" spans="1:53" ht="12.75">
      <c r="A8" s="35">
        <f t="shared" si="0"/>
        <v>40050</v>
      </c>
      <c r="B8" s="1">
        <f t="shared" si="1"/>
        <v>2</v>
      </c>
      <c r="C8" s="16">
        <f t="shared" si="2"/>
        <v>500</v>
      </c>
      <c r="D8" s="1">
        <v>410</v>
      </c>
      <c r="E8" s="31">
        <v>5.79</v>
      </c>
      <c r="F8" s="39">
        <v>234.24</v>
      </c>
      <c r="G8" s="40" t="e">
        <f>NA()</f>
        <v>#N/A</v>
      </c>
      <c r="H8" s="40">
        <v>11.27</v>
      </c>
      <c r="I8" s="40">
        <v>1.39</v>
      </c>
      <c r="J8" s="3">
        <v>94</v>
      </c>
      <c r="K8" s="41" t="s">
        <v>134</v>
      </c>
      <c r="L8" s="41">
        <v>90</v>
      </c>
      <c r="M8" s="41">
        <v>0.0382</v>
      </c>
      <c r="N8" s="41">
        <v>0.0199</v>
      </c>
      <c r="O8" s="41">
        <v>0.0464</v>
      </c>
      <c r="P8" s="41">
        <v>0.12</v>
      </c>
      <c r="Q8" s="41">
        <v>7E-05</v>
      </c>
      <c r="R8" s="41" t="s">
        <v>97</v>
      </c>
      <c r="S8" s="41" t="s">
        <v>98</v>
      </c>
      <c r="T8" s="41">
        <v>0.0223</v>
      </c>
      <c r="U8" s="41">
        <v>27.7</v>
      </c>
      <c r="V8" s="41" t="s">
        <v>99</v>
      </c>
      <c r="W8" s="41">
        <v>0.00414</v>
      </c>
      <c r="X8" s="41">
        <v>0.103</v>
      </c>
      <c r="Y8" s="41">
        <v>0.119</v>
      </c>
      <c r="Z8" s="41">
        <v>0.0112</v>
      </c>
      <c r="AA8" s="41">
        <v>0.0041</v>
      </c>
      <c r="AB8" s="41">
        <v>5.03</v>
      </c>
      <c r="AC8" s="41">
        <v>4.77</v>
      </c>
      <c r="AD8" s="41" t="s">
        <v>101</v>
      </c>
      <c r="AE8" s="41" t="s">
        <v>118</v>
      </c>
      <c r="AF8" s="41">
        <v>0.00711</v>
      </c>
      <c r="AG8" s="41">
        <v>0.004</v>
      </c>
      <c r="AH8" s="41">
        <v>0.9</v>
      </c>
      <c r="AI8" s="41">
        <v>0.00022</v>
      </c>
      <c r="AJ8" s="41">
        <v>9.68</v>
      </c>
      <c r="AK8" s="41">
        <v>2.6E-05</v>
      </c>
      <c r="AL8" s="41">
        <v>1.44</v>
      </c>
      <c r="AM8" s="41">
        <v>0.0602</v>
      </c>
      <c r="AN8" s="41">
        <v>34</v>
      </c>
      <c r="AO8" s="41">
        <v>6.2E-05</v>
      </c>
      <c r="AP8" s="41">
        <v>0.009</v>
      </c>
      <c r="AQ8" s="41" t="s">
        <v>100</v>
      </c>
      <c r="AR8" s="41">
        <v>1.6E-05</v>
      </c>
      <c r="AS8" s="41" t="s">
        <v>114</v>
      </c>
      <c r="AT8" s="41">
        <v>2.08</v>
      </c>
      <c r="AU8" s="41" t="s">
        <v>99</v>
      </c>
      <c r="AV8" s="28"/>
      <c r="AX8" s="17">
        <f>J8*2/96+I8*2/100</f>
        <v>1.9861333333333333</v>
      </c>
      <c r="AY8" s="17">
        <f>AL8/23+AH8/39.1+AB8*2/24.3+U8*2/40.08+AT8*2/65.3+AC8*2/54.9</f>
        <v>2.1193303611931085</v>
      </c>
      <c r="AZ8" s="17">
        <f>AY8-AX8</f>
        <v>0.13319702785977516</v>
      </c>
      <c r="BA8" s="42">
        <f>AZ8/(AX8+AY8)</f>
        <v>0.03244384502470657</v>
      </c>
    </row>
    <row r="9" spans="1:53" ht="12.75">
      <c r="A9" s="35">
        <f t="shared" si="0"/>
        <v>40057</v>
      </c>
      <c r="B9" s="1">
        <f t="shared" si="1"/>
        <v>3</v>
      </c>
      <c r="C9" s="16">
        <f t="shared" si="2"/>
        <v>500</v>
      </c>
      <c r="D9" s="1">
        <v>445</v>
      </c>
      <c r="E9" s="28">
        <v>5.65</v>
      </c>
      <c r="F9" s="39">
        <v>205.1</v>
      </c>
      <c r="G9" s="46" t="e">
        <f>NA()</f>
        <v>#N/A</v>
      </c>
      <c r="H9" s="40">
        <v>13.48</v>
      </c>
      <c r="I9" s="40">
        <v>2.43</v>
      </c>
      <c r="J9" s="3">
        <v>92</v>
      </c>
      <c r="K9" s="41">
        <v>0.9</v>
      </c>
      <c r="L9" s="41">
        <v>75.2</v>
      </c>
      <c r="M9" s="41">
        <v>0.0456</v>
      </c>
      <c r="N9" s="41">
        <v>0.0217</v>
      </c>
      <c r="O9" s="41">
        <v>0.0605</v>
      </c>
      <c r="P9" s="41">
        <v>0.0666</v>
      </c>
      <c r="Q9" s="41">
        <v>7E-05</v>
      </c>
      <c r="R9" s="41" t="s">
        <v>97</v>
      </c>
      <c r="S9" s="41" t="s">
        <v>98</v>
      </c>
      <c r="T9" s="41">
        <v>0.0214</v>
      </c>
      <c r="U9" s="41">
        <v>22.7</v>
      </c>
      <c r="V9" s="41" t="s">
        <v>99</v>
      </c>
      <c r="W9" s="41">
        <v>0.00385</v>
      </c>
      <c r="X9" s="41">
        <v>0.113</v>
      </c>
      <c r="Y9" s="41">
        <v>0.107</v>
      </c>
      <c r="Z9" s="41">
        <v>0.0125</v>
      </c>
      <c r="AA9" s="41">
        <v>0.0035</v>
      </c>
      <c r="AB9" s="41">
        <v>4.48</v>
      </c>
      <c r="AC9" s="41">
        <v>4.07</v>
      </c>
      <c r="AD9" s="41" t="s">
        <v>101</v>
      </c>
      <c r="AE9" s="41" t="s">
        <v>118</v>
      </c>
      <c r="AF9" s="41">
        <v>0.0066</v>
      </c>
      <c r="AG9" s="41" t="s">
        <v>137</v>
      </c>
      <c r="AH9" s="41">
        <v>1.07</v>
      </c>
      <c r="AI9" s="41">
        <v>0.00017</v>
      </c>
      <c r="AJ9" s="41">
        <v>7.56</v>
      </c>
      <c r="AK9" s="41">
        <v>2.5E-05</v>
      </c>
      <c r="AL9" s="41">
        <v>1.1</v>
      </c>
      <c r="AM9" s="41">
        <v>0.0474</v>
      </c>
      <c r="AN9" s="41">
        <v>29</v>
      </c>
      <c r="AO9" s="41">
        <v>0.00013</v>
      </c>
      <c r="AP9" s="41">
        <v>0.00804</v>
      </c>
      <c r="AQ9" s="41" t="s">
        <v>100</v>
      </c>
      <c r="AR9" s="41">
        <v>1.2E-05</v>
      </c>
      <c r="AS9" s="41" t="s">
        <v>114</v>
      </c>
      <c r="AT9" s="41">
        <v>2.01</v>
      </c>
      <c r="AU9" s="41" t="s">
        <v>99</v>
      </c>
      <c r="AX9" s="17">
        <f>J9*2/96+I9*2/100+K9/35.5</f>
        <v>1.990618779342723</v>
      </c>
      <c r="AY9" s="17">
        <f>AL9/23+AH9/39.1+AB9*2/24.3+U9*2/40.08+AT9*2/65.3+AC9*2/54.9</f>
        <v>1.7864822291262683</v>
      </c>
      <c r="AZ9" s="17">
        <f>AY9-AX9</f>
        <v>-0.20413655021645472</v>
      </c>
      <c r="BA9" s="42">
        <f>AZ9/(AX9+AY9)</f>
        <v>-0.05404582767544237</v>
      </c>
    </row>
    <row r="10" spans="1:53" ht="12.75">
      <c r="A10" s="35">
        <f t="shared" si="0"/>
        <v>40064</v>
      </c>
      <c r="B10" s="1">
        <f t="shared" si="1"/>
        <v>4</v>
      </c>
      <c r="C10" s="16">
        <f t="shared" si="2"/>
        <v>500</v>
      </c>
      <c r="D10" s="1">
        <v>435</v>
      </c>
      <c r="E10" s="28">
        <v>5.41</v>
      </c>
      <c r="F10" s="39">
        <v>334.65</v>
      </c>
      <c r="G10" s="40"/>
      <c r="H10" s="40"/>
      <c r="I10" s="40"/>
      <c r="J10" s="3">
        <v>158</v>
      </c>
      <c r="AX10" s="17"/>
      <c r="AY10" s="17"/>
      <c r="AZ10" s="17"/>
      <c r="BA10" s="42"/>
    </row>
    <row r="11" spans="1:53" ht="12.75">
      <c r="A11" s="35">
        <f t="shared" si="0"/>
        <v>40071</v>
      </c>
      <c r="B11" s="1">
        <f t="shared" si="1"/>
        <v>5</v>
      </c>
      <c r="C11" s="16">
        <f t="shared" si="2"/>
        <v>500</v>
      </c>
      <c r="D11" s="1">
        <v>430</v>
      </c>
      <c r="E11" s="28">
        <v>5.39</v>
      </c>
      <c r="F11" s="39">
        <v>394.35</v>
      </c>
      <c r="G11" s="28" t="e">
        <f>NA()</f>
        <v>#N/A</v>
      </c>
      <c r="H11" s="40">
        <v>26.06</v>
      </c>
      <c r="I11" s="40">
        <v>1.92</v>
      </c>
      <c r="J11" s="3">
        <v>174</v>
      </c>
      <c r="K11" s="41" t="s">
        <v>134</v>
      </c>
      <c r="L11" s="41">
        <v>148</v>
      </c>
      <c r="M11" s="41">
        <v>0.151</v>
      </c>
      <c r="N11" s="41">
        <v>0.0278</v>
      </c>
      <c r="O11" s="41">
        <v>0.119</v>
      </c>
      <c r="P11" s="41">
        <v>0.0495</v>
      </c>
      <c r="Q11" s="41">
        <v>0.00019</v>
      </c>
      <c r="R11" s="41" t="s">
        <v>119</v>
      </c>
      <c r="S11" s="41" t="s">
        <v>120</v>
      </c>
      <c r="T11" s="41">
        <v>0.0543</v>
      </c>
      <c r="U11" s="41">
        <v>43</v>
      </c>
      <c r="V11" s="41" t="s">
        <v>100</v>
      </c>
      <c r="W11" s="41">
        <v>0.00956</v>
      </c>
      <c r="X11" s="41">
        <v>0.307</v>
      </c>
      <c r="Y11" s="41">
        <v>0.493</v>
      </c>
      <c r="Z11" s="41">
        <v>0.0152</v>
      </c>
      <c r="AA11" s="41">
        <v>0.006</v>
      </c>
      <c r="AB11" s="41">
        <v>9.91</v>
      </c>
      <c r="AC11" s="41">
        <v>9.49</v>
      </c>
      <c r="AD11" s="41" t="s">
        <v>98</v>
      </c>
      <c r="AE11" s="41" t="s">
        <v>115</v>
      </c>
      <c r="AF11" s="41">
        <v>0.0165</v>
      </c>
      <c r="AG11" s="41" t="s">
        <v>101</v>
      </c>
      <c r="AH11" s="41">
        <v>1.28</v>
      </c>
      <c r="AI11" s="41">
        <v>0.0002</v>
      </c>
      <c r="AJ11" s="41">
        <v>13.4</v>
      </c>
      <c r="AK11" s="41">
        <v>7E-05</v>
      </c>
      <c r="AL11" s="41">
        <v>0.93</v>
      </c>
      <c r="AM11" s="41">
        <v>0.0899</v>
      </c>
      <c r="AN11" s="41">
        <v>57</v>
      </c>
      <c r="AO11" s="41">
        <v>0.00012</v>
      </c>
      <c r="AP11" s="41">
        <v>0.028</v>
      </c>
      <c r="AQ11" s="41" t="s">
        <v>121</v>
      </c>
      <c r="AR11" s="41">
        <v>4E-05</v>
      </c>
      <c r="AS11" s="41" t="s">
        <v>103</v>
      </c>
      <c r="AT11" s="41">
        <v>5.45</v>
      </c>
      <c r="AU11" s="41" t="s">
        <v>100</v>
      </c>
      <c r="AX11" s="17">
        <f>J11*2/96+I11*2/100</f>
        <v>3.6634</v>
      </c>
      <c r="AY11" s="17">
        <f>AL11/23+AH11/39.1+AB11*2/24.3+U11*2/40.08+AT11*2/65.3+AC11*2/54.9</f>
        <v>3.5471591873251667</v>
      </c>
      <c r="AZ11" s="17">
        <f>AY11-AX11</f>
        <v>-0.11624081267483355</v>
      </c>
      <c r="BA11" s="42">
        <f>AZ11/(AX11+AY11)</f>
        <v>-0.016120915126688572</v>
      </c>
    </row>
    <row r="12" spans="1:10" ht="12.75">
      <c r="A12" s="35">
        <f t="shared" si="0"/>
        <v>40078</v>
      </c>
      <c r="B12" s="1">
        <f t="shared" si="1"/>
        <v>6</v>
      </c>
      <c r="C12" s="16">
        <f t="shared" si="2"/>
        <v>500</v>
      </c>
      <c r="D12" s="1">
        <v>445</v>
      </c>
      <c r="E12" s="46">
        <v>5.64</v>
      </c>
      <c r="F12" s="39">
        <v>340.45</v>
      </c>
      <c r="G12" s="28"/>
      <c r="H12" s="40"/>
      <c r="I12" s="40"/>
      <c r="J12" s="3">
        <v>162</v>
      </c>
    </row>
    <row r="13" spans="1:53" ht="12.75">
      <c r="A13" s="35">
        <f t="shared" si="0"/>
        <v>40085</v>
      </c>
      <c r="B13" s="1">
        <f t="shared" si="1"/>
        <v>7</v>
      </c>
      <c r="C13" s="16">
        <f t="shared" si="2"/>
        <v>500</v>
      </c>
      <c r="D13" s="1">
        <v>425</v>
      </c>
      <c r="E13" s="46">
        <v>4.99</v>
      </c>
      <c r="F13" s="39">
        <v>318.99</v>
      </c>
      <c r="G13" s="28" t="e">
        <f>NA()</f>
        <v>#N/A</v>
      </c>
      <c r="H13" s="40">
        <v>20.99</v>
      </c>
      <c r="I13" s="40">
        <v>0.45</v>
      </c>
      <c r="J13" s="3">
        <v>148</v>
      </c>
      <c r="K13" s="41" t="s">
        <v>134</v>
      </c>
      <c r="L13" s="41">
        <v>122</v>
      </c>
      <c r="M13" s="41">
        <v>0.131</v>
      </c>
      <c r="N13" s="41">
        <v>0.0264</v>
      </c>
      <c r="O13" s="41">
        <v>0.0967</v>
      </c>
      <c r="P13" s="41">
        <v>0.0267</v>
      </c>
      <c r="Q13" s="41">
        <v>0.00019</v>
      </c>
      <c r="R13" s="41" t="s">
        <v>97</v>
      </c>
      <c r="S13" s="41" t="s">
        <v>98</v>
      </c>
      <c r="T13" s="41">
        <v>0.0459</v>
      </c>
      <c r="U13" s="41">
        <v>34.5</v>
      </c>
      <c r="V13" s="41" t="s">
        <v>99</v>
      </c>
      <c r="W13" s="41">
        <v>0.00896</v>
      </c>
      <c r="X13" s="41">
        <v>0.264</v>
      </c>
      <c r="Y13" s="41">
        <v>0.539</v>
      </c>
      <c r="Z13" s="41">
        <v>0.00932</v>
      </c>
      <c r="AA13" s="41">
        <v>0.0064</v>
      </c>
      <c r="AB13" s="41">
        <v>8.8</v>
      </c>
      <c r="AC13" s="41">
        <v>8.14</v>
      </c>
      <c r="AD13" s="41" t="s">
        <v>101</v>
      </c>
      <c r="AE13" s="41" t="s">
        <v>118</v>
      </c>
      <c r="AF13" s="41">
        <v>0.0134</v>
      </c>
      <c r="AG13" s="41">
        <v>0.002</v>
      </c>
      <c r="AH13" s="41">
        <v>1.26</v>
      </c>
      <c r="AI13" s="41">
        <v>0.00014</v>
      </c>
      <c r="AJ13" s="41">
        <v>12.8</v>
      </c>
      <c r="AK13" s="41">
        <v>4E-05</v>
      </c>
      <c r="AL13" s="41">
        <v>0.59</v>
      </c>
      <c r="AM13" s="41">
        <v>0.0695</v>
      </c>
      <c r="AN13" s="41">
        <v>51</v>
      </c>
      <c r="AO13" s="41">
        <v>0.000106</v>
      </c>
      <c r="AP13" s="41">
        <v>0.0323</v>
      </c>
      <c r="AQ13" s="41" t="s">
        <v>100</v>
      </c>
      <c r="AR13" s="41">
        <v>3.2E-05</v>
      </c>
      <c r="AS13" s="41" t="s">
        <v>114</v>
      </c>
      <c r="AT13" s="41">
        <v>4.23</v>
      </c>
      <c r="AU13" s="41" t="s">
        <v>99</v>
      </c>
      <c r="AX13" s="17">
        <f>J13*2/96+I13*2/100</f>
        <v>3.0923333333333334</v>
      </c>
      <c r="AY13" s="17">
        <f>AL13/23+AH13/39.1+AB13*2/24.3+U13*2/40.08+AT13*2/65.3+AC13*2/54.9</f>
        <v>2.929809017448324</v>
      </c>
      <c r="AZ13" s="17">
        <f>AY13-AX13</f>
        <v>-0.1625243158850096</v>
      </c>
      <c r="BA13" s="42">
        <f>AZ13/(AX13+AY13)</f>
        <v>-0.02698779046030262</v>
      </c>
    </row>
    <row r="14" spans="1:10" ht="12.75">
      <c r="A14" s="35">
        <f t="shared" si="0"/>
        <v>40092</v>
      </c>
      <c r="B14" s="1">
        <f t="shared" si="1"/>
        <v>8</v>
      </c>
      <c r="C14" s="16">
        <f t="shared" si="2"/>
        <v>500</v>
      </c>
      <c r="D14" s="1">
        <v>470</v>
      </c>
      <c r="E14" s="48">
        <v>4.8</v>
      </c>
      <c r="F14" s="39">
        <v>334.54</v>
      </c>
      <c r="G14" s="40"/>
      <c r="H14" s="40"/>
      <c r="I14" s="40"/>
      <c r="J14" s="3">
        <v>172</v>
      </c>
    </row>
    <row r="15" spans="1:53" ht="12.75">
      <c r="A15" s="35">
        <f aca="true" t="shared" si="3" ref="A15:A22">A14+7</f>
        <v>40099</v>
      </c>
      <c r="B15" s="1">
        <f aca="true" t="shared" si="4" ref="B15:B22">B14+1</f>
        <v>9</v>
      </c>
      <c r="C15" s="16">
        <f aca="true" t="shared" si="5" ref="C15:C22">C14</f>
        <v>500</v>
      </c>
      <c r="D15" s="1">
        <v>470</v>
      </c>
      <c r="E15" s="48">
        <v>4.49</v>
      </c>
      <c r="F15" s="39">
        <v>460.1</v>
      </c>
      <c r="G15" s="40">
        <v>2.04</v>
      </c>
      <c r="H15" s="40">
        <v>32.38</v>
      </c>
      <c r="I15" s="40" t="e">
        <f>NA()</f>
        <v>#N/A</v>
      </c>
      <c r="J15" s="3">
        <v>245</v>
      </c>
      <c r="K15" s="41" t="s">
        <v>134</v>
      </c>
      <c r="L15" s="41">
        <v>179</v>
      </c>
      <c r="M15" s="41">
        <v>0.4</v>
      </c>
      <c r="N15" s="41">
        <v>0.0226</v>
      </c>
      <c r="O15" s="41">
        <v>0.0654</v>
      </c>
      <c r="P15" s="41">
        <v>0.0292</v>
      </c>
      <c r="Q15" s="41">
        <v>0.00049</v>
      </c>
      <c r="R15" s="41" t="s">
        <v>119</v>
      </c>
      <c r="S15" s="41" t="s">
        <v>120</v>
      </c>
      <c r="T15" s="41">
        <v>0.0936</v>
      </c>
      <c r="U15" s="41">
        <v>48.3</v>
      </c>
      <c r="V15" s="41" t="s">
        <v>100</v>
      </c>
      <c r="W15" s="41">
        <v>0.0153</v>
      </c>
      <c r="X15" s="41">
        <v>0.652</v>
      </c>
      <c r="Y15" s="41">
        <v>0.241</v>
      </c>
      <c r="Z15" s="41">
        <v>0.0126</v>
      </c>
      <c r="AA15" s="41">
        <v>0.007</v>
      </c>
      <c r="AB15" s="41">
        <v>14.1</v>
      </c>
      <c r="AC15" s="41">
        <v>12.9</v>
      </c>
      <c r="AD15" s="41" t="s">
        <v>98</v>
      </c>
      <c r="AE15" s="41" t="s">
        <v>115</v>
      </c>
      <c r="AF15" s="41">
        <v>0.0238</v>
      </c>
      <c r="AG15" s="41" t="s">
        <v>101</v>
      </c>
      <c r="AH15" s="41">
        <v>1.39</v>
      </c>
      <c r="AI15" s="41" t="s">
        <v>114</v>
      </c>
      <c r="AJ15" s="41">
        <v>12.2</v>
      </c>
      <c r="AK15" s="41">
        <v>0.00012</v>
      </c>
      <c r="AL15" s="41">
        <v>0.47</v>
      </c>
      <c r="AM15" s="41">
        <v>0.101</v>
      </c>
      <c r="AN15" s="41">
        <v>82</v>
      </c>
      <c r="AO15" s="41">
        <v>9E-05</v>
      </c>
      <c r="AP15" s="41">
        <v>0.0395</v>
      </c>
      <c r="AQ15" s="41" t="s">
        <v>121</v>
      </c>
      <c r="AR15" s="41">
        <v>8E-05</v>
      </c>
      <c r="AS15" s="41" t="s">
        <v>103</v>
      </c>
      <c r="AT15" s="41">
        <v>8.36</v>
      </c>
      <c r="AU15" s="41" t="s">
        <v>100</v>
      </c>
      <c r="AX15" s="17">
        <f>J15*2/96</f>
        <v>5.104166666666667</v>
      </c>
      <c r="AY15" s="17">
        <f>AB15*2/24.3+U15*2/40.08+AT15*2/65.3+AC15*2/54.9+Y15*3/55.85+X15*2/63.55+M15*3/27+10^(-E15)*1000</f>
        <v>4.4069363033983935</v>
      </c>
      <c r="AZ15" s="17">
        <f>AY15-AX15</f>
        <v>-0.6972303632682735</v>
      </c>
      <c r="BA15" s="42">
        <f>AZ15/(AX15+AY15)</f>
        <v>-0.0733069934646606</v>
      </c>
    </row>
    <row r="16" spans="1:10" ht="12.75">
      <c r="A16" s="35">
        <f t="shared" si="3"/>
        <v>40106</v>
      </c>
      <c r="B16" s="1">
        <f t="shared" si="4"/>
        <v>10</v>
      </c>
      <c r="C16" s="16">
        <f t="shared" si="5"/>
        <v>500</v>
      </c>
      <c r="D16" s="1">
        <v>450</v>
      </c>
      <c r="E16" s="48">
        <v>4.3</v>
      </c>
      <c r="F16" s="39">
        <v>460.45</v>
      </c>
      <c r="G16" s="40"/>
      <c r="H16" s="40"/>
      <c r="I16" s="40"/>
      <c r="J16" s="3">
        <v>234</v>
      </c>
    </row>
    <row r="17" spans="1:53" ht="12.75">
      <c r="A17" s="35">
        <f t="shared" si="3"/>
        <v>40113</v>
      </c>
      <c r="B17" s="1">
        <f t="shared" si="4"/>
        <v>11</v>
      </c>
      <c r="C17" s="16">
        <f t="shared" si="5"/>
        <v>500</v>
      </c>
      <c r="D17" s="1">
        <v>440</v>
      </c>
      <c r="E17" s="48">
        <v>4.18</v>
      </c>
      <c r="F17" s="39">
        <v>523.44</v>
      </c>
      <c r="G17" s="40">
        <v>6.1</v>
      </c>
      <c r="H17" s="40">
        <v>50.05</v>
      </c>
      <c r="I17" s="40" t="e">
        <f>NA()</f>
        <v>#N/A</v>
      </c>
      <c r="J17" s="3">
        <v>264</v>
      </c>
      <c r="K17" s="41" t="s">
        <v>134</v>
      </c>
      <c r="L17" s="41">
        <v>173</v>
      </c>
      <c r="M17" s="41">
        <v>0.742</v>
      </c>
      <c r="N17" s="41">
        <v>0.0246</v>
      </c>
      <c r="O17" s="41">
        <v>0.0885</v>
      </c>
      <c r="P17" s="41">
        <v>0.0214</v>
      </c>
      <c r="Q17" s="41">
        <v>0.001</v>
      </c>
      <c r="R17" s="41" t="s">
        <v>99</v>
      </c>
      <c r="S17" s="41" t="s">
        <v>139</v>
      </c>
      <c r="T17" s="41">
        <v>0.146</v>
      </c>
      <c r="U17" s="41">
        <v>45</v>
      </c>
      <c r="V17" s="41" t="s">
        <v>137</v>
      </c>
      <c r="W17" s="41">
        <v>0.0188</v>
      </c>
      <c r="X17" s="41">
        <v>1.23</v>
      </c>
      <c r="Y17" s="41">
        <v>0.508</v>
      </c>
      <c r="Z17" s="41">
        <v>0.0188</v>
      </c>
      <c r="AA17" s="41" t="s">
        <v>101</v>
      </c>
      <c r="AB17" s="41">
        <v>14.8</v>
      </c>
      <c r="AC17" s="41">
        <v>15.3</v>
      </c>
      <c r="AD17" s="41" t="s">
        <v>112</v>
      </c>
      <c r="AE17" s="41" t="s">
        <v>103</v>
      </c>
      <c r="AF17" s="41">
        <v>0.0308</v>
      </c>
      <c r="AG17" s="41" t="s">
        <v>140</v>
      </c>
      <c r="AH17" s="41">
        <v>1.5</v>
      </c>
      <c r="AI17" s="41" t="s">
        <v>141</v>
      </c>
      <c r="AJ17" s="41">
        <v>12.4</v>
      </c>
      <c r="AK17" s="41">
        <v>0.0002</v>
      </c>
      <c r="AL17" s="41">
        <v>0.5</v>
      </c>
      <c r="AM17" s="41">
        <v>0.114</v>
      </c>
      <c r="AN17" s="41">
        <v>82</v>
      </c>
      <c r="AO17" s="41">
        <v>0.0001</v>
      </c>
      <c r="AP17" s="41">
        <v>0.073</v>
      </c>
      <c r="AQ17" s="41" t="s">
        <v>101</v>
      </c>
      <c r="AR17" s="41">
        <v>0.00022</v>
      </c>
      <c r="AS17" s="41" t="s">
        <v>142</v>
      </c>
      <c r="AT17" s="41">
        <v>12.2</v>
      </c>
      <c r="AU17" s="41" t="s">
        <v>137</v>
      </c>
      <c r="AX17" s="17">
        <f>J17*2/96</f>
        <v>5.5</v>
      </c>
      <c r="AY17" s="17">
        <f>AB17*2/24.3+U17*2/40.08+AT17*2/65.3+AC17*2/54.9+Y17*3/55.85+X17*2/63.55+M17*3/27+10^(-E17)*1000</f>
        <v>4.609163901295877</v>
      </c>
      <c r="AZ17" s="17">
        <f>AY17-AX17</f>
        <v>-0.8908360987041233</v>
      </c>
      <c r="BA17" s="42">
        <f>AZ17/(AX17+AY17)</f>
        <v>-0.08812163967288418</v>
      </c>
    </row>
    <row r="18" spans="1:47" ht="12.75">
      <c r="A18" s="35">
        <f t="shared" si="3"/>
        <v>40120</v>
      </c>
      <c r="B18" s="1">
        <f t="shared" si="4"/>
        <v>12</v>
      </c>
      <c r="C18" s="16">
        <f t="shared" si="5"/>
        <v>500</v>
      </c>
      <c r="D18" s="1">
        <v>520</v>
      </c>
      <c r="E18" s="28">
        <v>4.21</v>
      </c>
      <c r="F18" s="39">
        <v>475.92</v>
      </c>
      <c r="G18" s="40"/>
      <c r="H18" s="40"/>
      <c r="I18" s="40"/>
      <c r="J18" s="3">
        <v>242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</row>
    <row r="19" spans="1:53" ht="12.75">
      <c r="A19" s="35">
        <f t="shared" si="3"/>
        <v>40127</v>
      </c>
      <c r="B19" s="1">
        <f t="shared" si="4"/>
        <v>13</v>
      </c>
      <c r="C19" s="16">
        <f t="shared" si="5"/>
        <v>500</v>
      </c>
      <c r="D19" s="1">
        <v>435</v>
      </c>
      <c r="E19" s="46">
        <v>4.72</v>
      </c>
      <c r="F19" s="39">
        <v>335.9</v>
      </c>
      <c r="G19" s="40" t="e">
        <f>NA()</f>
        <v>#N/A</v>
      </c>
      <c r="H19" s="40">
        <v>32.98</v>
      </c>
      <c r="I19" s="40">
        <v>1.03</v>
      </c>
      <c r="J19" s="3">
        <v>179</v>
      </c>
      <c r="K19" s="41" t="s">
        <v>134</v>
      </c>
      <c r="L19" s="41">
        <v>133</v>
      </c>
      <c r="M19" s="41">
        <v>0.645</v>
      </c>
      <c r="N19" s="41">
        <v>0.0173</v>
      </c>
      <c r="O19" s="41">
        <v>0.0028</v>
      </c>
      <c r="P19" s="41">
        <v>0.0158</v>
      </c>
      <c r="Q19" s="41">
        <v>0.001</v>
      </c>
      <c r="R19" s="41" t="s">
        <v>99</v>
      </c>
      <c r="S19" s="41" t="s">
        <v>139</v>
      </c>
      <c r="T19" s="41">
        <v>0.108</v>
      </c>
      <c r="U19" s="41">
        <v>32.8</v>
      </c>
      <c r="V19" s="41" t="s">
        <v>137</v>
      </c>
      <c r="W19" s="41">
        <v>0.0155</v>
      </c>
      <c r="X19" s="41">
        <v>1.09</v>
      </c>
      <c r="Y19" s="41">
        <v>1.61</v>
      </c>
      <c r="Z19" s="41">
        <v>0.0115</v>
      </c>
      <c r="AA19" s="41" t="s">
        <v>101</v>
      </c>
      <c r="AB19" s="41">
        <v>12.5</v>
      </c>
      <c r="AC19" s="41">
        <v>11.4</v>
      </c>
      <c r="AD19" s="41" t="s">
        <v>112</v>
      </c>
      <c r="AE19" s="41">
        <v>0.002</v>
      </c>
      <c r="AF19" s="41">
        <v>0.0205</v>
      </c>
      <c r="AG19" s="41" t="s">
        <v>140</v>
      </c>
      <c r="AH19" s="41">
        <v>1.7</v>
      </c>
      <c r="AI19" s="41" t="s">
        <v>141</v>
      </c>
      <c r="AJ19" s="41">
        <v>12.3</v>
      </c>
      <c r="AK19" s="41">
        <v>0.0001</v>
      </c>
      <c r="AL19" s="41">
        <v>0.4</v>
      </c>
      <c r="AM19" s="41">
        <v>0.084</v>
      </c>
      <c r="AN19" s="41">
        <v>74</v>
      </c>
      <c r="AO19" s="41">
        <v>0.00011</v>
      </c>
      <c r="AP19" s="41">
        <v>0.0777</v>
      </c>
      <c r="AQ19" s="41" t="s">
        <v>101</v>
      </c>
      <c r="AR19" s="41">
        <v>0.00021</v>
      </c>
      <c r="AS19" s="41">
        <v>0.006</v>
      </c>
      <c r="AT19" s="41">
        <v>8.74</v>
      </c>
      <c r="AU19" s="41" t="s">
        <v>137</v>
      </c>
      <c r="AX19" s="17">
        <f>J19*2/96</f>
        <v>3.7291666666666665</v>
      </c>
      <c r="AY19" s="17">
        <f>AB19*2/24.3+U19*2/40.08+AT19*2/65.3+AC19*2/54.9+Y19*3/55.85+X19*2/63.55+M19*3/27+10^(-E19)*1000</f>
        <v>3.5600278924199724</v>
      </c>
      <c r="AZ19" s="17">
        <f>AY19-AX19</f>
        <v>-0.1691387742466941</v>
      </c>
      <c r="BA19" s="42">
        <f>AZ19/(AX19+AY19)</f>
        <v>-0.023204041664088574</v>
      </c>
    </row>
    <row r="20" spans="1:47" ht="12.75">
      <c r="A20" s="35">
        <f t="shared" si="3"/>
        <v>40134</v>
      </c>
      <c r="B20" s="1">
        <f t="shared" si="4"/>
        <v>14</v>
      </c>
      <c r="C20" s="16">
        <f t="shared" si="5"/>
        <v>500</v>
      </c>
      <c r="D20" s="1">
        <v>455</v>
      </c>
      <c r="E20" s="31">
        <v>3.96</v>
      </c>
      <c r="F20" s="39">
        <v>441.79</v>
      </c>
      <c r="G20" s="40"/>
      <c r="H20" s="40"/>
      <c r="I20" s="40"/>
      <c r="J20" s="3">
        <v>186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</row>
    <row r="21" spans="1:53" ht="12.75">
      <c r="A21" s="35">
        <f t="shared" si="3"/>
        <v>40141</v>
      </c>
      <c r="B21" s="1">
        <f t="shared" si="4"/>
        <v>15</v>
      </c>
      <c r="C21" s="16">
        <f t="shared" si="5"/>
        <v>500</v>
      </c>
      <c r="D21" s="1">
        <v>510</v>
      </c>
      <c r="E21" s="31">
        <v>4.08</v>
      </c>
      <c r="F21" s="39">
        <v>382.62</v>
      </c>
      <c r="G21" s="40">
        <v>8.43</v>
      </c>
      <c r="H21" s="40">
        <v>41.4</v>
      </c>
      <c r="I21" s="40" t="e">
        <f>NA()</f>
        <v>#N/A</v>
      </c>
      <c r="J21" s="3">
        <v>181</v>
      </c>
      <c r="K21" s="41">
        <v>0.6</v>
      </c>
      <c r="L21" s="41">
        <v>111</v>
      </c>
      <c r="M21" s="41">
        <v>0.614</v>
      </c>
      <c r="N21" s="41">
        <v>0.01</v>
      </c>
      <c r="O21" s="41">
        <v>0.002</v>
      </c>
      <c r="P21" s="41">
        <v>0.016</v>
      </c>
      <c r="Q21" s="41">
        <v>0.0008</v>
      </c>
      <c r="R21" s="41" t="s">
        <v>115</v>
      </c>
      <c r="S21" s="41" t="s">
        <v>116</v>
      </c>
      <c r="T21" s="41">
        <v>0.107</v>
      </c>
      <c r="U21" s="41">
        <v>25.8</v>
      </c>
      <c r="V21" s="41" t="s">
        <v>102</v>
      </c>
      <c r="W21" s="41">
        <v>0.0153</v>
      </c>
      <c r="X21" s="41">
        <v>1.15</v>
      </c>
      <c r="Y21" s="41">
        <v>1.89</v>
      </c>
      <c r="Z21" s="41">
        <v>0.0115</v>
      </c>
      <c r="AA21" s="41" t="s">
        <v>117</v>
      </c>
      <c r="AB21" s="41">
        <v>11.3</v>
      </c>
      <c r="AC21" s="41">
        <v>10.1</v>
      </c>
      <c r="AD21" s="41" t="s">
        <v>134</v>
      </c>
      <c r="AE21" s="41" t="s">
        <v>121</v>
      </c>
      <c r="AF21" s="41">
        <v>0.017</v>
      </c>
      <c r="AG21" s="41" t="s">
        <v>111</v>
      </c>
      <c r="AH21" s="41">
        <v>1.2</v>
      </c>
      <c r="AI21" s="41" t="s">
        <v>137</v>
      </c>
      <c r="AJ21" s="41">
        <v>9.85</v>
      </c>
      <c r="AK21" s="41" t="s">
        <v>115</v>
      </c>
      <c r="AL21" s="41" t="s">
        <v>134</v>
      </c>
      <c r="AM21" s="41">
        <v>0.068</v>
      </c>
      <c r="AN21" s="41">
        <v>87</v>
      </c>
      <c r="AO21" s="41" t="s">
        <v>99</v>
      </c>
      <c r="AP21" s="41">
        <v>0.0568</v>
      </c>
      <c r="AQ21" s="41" t="s">
        <v>117</v>
      </c>
      <c r="AR21" s="41">
        <v>0.0002</v>
      </c>
      <c r="AS21" s="41" t="s">
        <v>101</v>
      </c>
      <c r="AT21" s="41">
        <v>8.04</v>
      </c>
      <c r="AU21" s="41" t="s">
        <v>102</v>
      </c>
      <c r="AX21" s="17">
        <f>J21*2/96</f>
        <v>3.7708333333333335</v>
      </c>
      <c r="AY21" s="17">
        <f>AB21*2/24.3+U21*2/40.08+AT21*2/65.3+AC21*2/54.9+Y21*3/55.85+X21*2/63.55+M21*3/27+10^(-E21)*1000</f>
        <v>3.120768607832603</v>
      </c>
      <c r="AZ21" s="17">
        <f>AY21-AX21</f>
        <v>-0.6500647255007306</v>
      </c>
      <c r="BA21" s="42">
        <f>AZ21/(AX21+AY21)</f>
        <v>-0.09432708549483507</v>
      </c>
    </row>
    <row r="22" spans="1:10" ht="12.75">
      <c r="A22" s="35">
        <f t="shared" si="3"/>
        <v>40148</v>
      </c>
      <c r="B22" s="1">
        <f t="shared" si="4"/>
        <v>16</v>
      </c>
      <c r="C22" s="16">
        <f t="shared" si="5"/>
        <v>500</v>
      </c>
      <c r="D22" s="1">
        <v>460</v>
      </c>
      <c r="E22" s="28">
        <v>3.84</v>
      </c>
      <c r="F22" s="39">
        <v>476.98</v>
      </c>
      <c r="G22" s="40"/>
      <c r="H22" s="40"/>
      <c r="I22" s="40"/>
      <c r="J22" s="3">
        <v>217</v>
      </c>
    </row>
    <row r="23" spans="1:53" ht="12.75">
      <c r="A23" s="35">
        <f aca="true" t="shared" si="6" ref="A23:A28">A22+7</f>
        <v>40155</v>
      </c>
      <c r="B23" s="1">
        <f aca="true" t="shared" si="7" ref="B23:B28">B22+1</f>
        <v>17</v>
      </c>
      <c r="C23" s="16">
        <f aca="true" t="shared" si="8" ref="C23:C28">C22</f>
        <v>500</v>
      </c>
      <c r="D23" s="1">
        <v>480</v>
      </c>
      <c r="E23" s="28">
        <v>3.66</v>
      </c>
      <c r="F23" s="39">
        <v>579.38</v>
      </c>
      <c r="G23" s="40">
        <v>24.31</v>
      </c>
      <c r="H23" s="40">
        <v>97.87</v>
      </c>
      <c r="I23" s="28" t="e">
        <f>NA()</f>
        <v>#N/A</v>
      </c>
      <c r="J23" s="3">
        <v>269</v>
      </c>
      <c r="K23" s="41" t="s">
        <v>134</v>
      </c>
      <c r="L23" s="41">
        <v>164</v>
      </c>
      <c r="M23" s="41">
        <v>2.63</v>
      </c>
      <c r="N23" s="41">
        <v>0.011</v>
      </c>
      <c r="O23" s="41">
        <v>0.013</v>
      </c>
      <c r="P23" s="41">
        <v>0.014</v>
      </c>
      <c r="Q23" s="41">
        <v>0.0028</v>
      </c>
      <c r="R23" s="41" t="s">
        <v>115</v>
      </c>
      <c r="S23" s="41" t="s">
        <v>116</v>
      </c>
      <c r="T23" s="41">
        <v>0.225</v>
      </c>
      <c r="U23" s="41">
        <v>35.3</v>
      </c>
      <c r="V23" s="41" t="s">
        <v>102</v>
      </c>
      <c r="W23" s="41">
        <v>0.0273</v>
      </c>
      <c r="X23" s="41">
        <v>3.35</v>
      </c>
      <c r="Y23" s="41">
        <v>5.77</v>
      </c>
      <c r="Z23" s="41">
        <v>0.0553</v>
      </c>
      <c r="AA23" s="41" t="s">
        <v>117</v>
      </c>
      <c r="AB23" s="41">
        <v>18.4</v>
      </c>
      <c r="AC23" s="41">
        <v>16.6</v>
      </c>
      <c r="AD23" s="41" t="s">
        <v>134</v>
      </c>
      <c r="AE23" s="41" t="s">
        <v>121</v>
      </c>
      <c r="AF23" s="41">
        <v>0.032</v>
      </c>
      <c r="AG23" s="41" t="s">
        <v>111</v>
      </c>
      <c r="AH23" s="41">
        <v>1.8</v>
      </c>
      <c r="AI23" s="41" t="s">
        <v>137</v>
      </c>
      <c r="AJ23" s="41">
        <v>12.1</v>
      </c>
      <c r="AK23" s="41">
        <v>0.0004</v>
      </c>
      <c r="AL23" s="41" t="s">
        <v>134</v>
      </c>
      <c r="AM23" s="41">
        <v>0.11</v>
      </c>
      <c r="AN23" s="41">
        <v>80</v>
      </c>
      <c r="AO23" s="41">
        <v>0.0002</v>
      </c>
      <c r="AP23" s="41">
        <v>0.108</v>
      </c>
      <c r="AQ23" s="41" t="s">
        <v>117</v>
      </c>
      <c r="AR23" s="41">
        <v>0.0009</v>
      </c>
      <c r="AS23" s="41" t="s">
        <v>101</v>
      </c>
      <c r="AT23" s="41">
        <v>14.9</v>
      </c>
      <c r="AU23" s="41" t="s">
        <v>102</v>
      </c>
      <c r="AX23" s="17">
        <f>J23*2/96</f>
        <v>5.604166666666667</v>
      </c>
      <c r="AY23" s="17">
        <f>AB23*2/24.3+U23*2/40.08+AT23*2/65.3+AC23*2/54.9+Y23*3/55.85+X23*2/63.55+M23*3/27+10^(-E23)*1000</f>
        <v>5.263336017801755</v>
      </c>
      <c r="AZ23" s="17">
        <f>AY23-AX23</f>
        <v>-0.34083064886491155</v>
      </c>
      <c r="BA23" s="42">
        <f>AZ23/(AX23+AY23)</f>
        <v>-0.03136237080042489</v>
      </c>
    </row>
    <row r="24" spans="1:10" ht="12.75">
      <c r="A24" s="35">
        <f t="shared" si="6"/>
        <v>40162</v>
      </c>
      <c r="B24" s="1">
        <f t="shared" si="7"/>
        <v>18</v>
      </c>
      <c r="C24" s="16">
        <f t="shared" si="8"/>
        <v>500</v>
      </c>
      <c r="D24" s="1">
        <v>470</v>
      </c>
      <c r="E24" s="28">
        <v>3.62</v>
      </c>
      <c r="F24" s="39">
        <v>651.95</v>
      </c>
      <c r="G24" s="40"/>
      <c r="H24" s="40"/>
      <c r="I24" s="28"/>
      <c r="J24" s="3">
        <v>304</v>
      </c>
    </row>
    <row r="25" spans="1:53" ht="12.75">
      <c r="A25" s="35">
        <f t="shared" si="6"/>
        <v>40169</v>
      </c>
      <c r="B25" s="1">
        <f t="shared" si="7"/>
        <v>19</v>
      </c>
      <c r="C25" s="16">
        <f t="shared" si="8"/>
        <v>500</v>
      </c>
      <c r="D25" s="1">
        <v>470</v>
      </c>
      <c r="E25" s="31">
        <v>3.25</v>
      </c>
      <c r="F25" s="39">
        <v>816.03</v>
      </c>
      <c r="G25" s="40">
        <v>60.03</v>
      </c>
      <c r="H25" s="40">
        <v>206.85</v>
      </c>
      <c r="I25" s="28" t="e">
        <f>NA()</f>
        <v>#N/A</v>
      </c>
      <c r="J25" s="3">
        <v>455</v>
      </c>
      <c r="K25" s="41" t="s">
        <v>134</v>
      </c>
      <c r="L25" s="41">
        <v>207</v>
      </c>
      <c r="M25" s="41">
        <v>10.9</v>
      </c>
      <c r="N25" s="41">
        <v>0.019</v>
      </c>
      <c r="O25" s="41">
        <v>0.065</v>
      </c>
      <c r="P25" s="41">
        <v>0.013</v>
      </c>
      <c r="Q25" s="41">
        <v>0.007</v>
      </c>
      <c r="R25" s="41" t="s">
        <v>100</v>
      </c>
      <c r="S25" s="41" t="s">
        <v>110</v>
      </c>
      <c r="T25" s="41">
        <v>0.489</v>
      </c>
      <c r="U25" s="41">
        <v>43</v>
      </c>
      <c r="V25" s="41" t="s">
        <v>101</v>
      </c>
      <c r="W25" s="41">
        <v>0.0463</v>
      </c>
      <c r="X25" s="41">
        <v>8.08</v>
      </c>
      <c r="Y25" s="41">
        <v>13.6</v>
      </c>
      <c r="Z25" s="41">
        <v>0.033</v>
      </c>
      <c r="AA25" s="41" t="s">
        <v>98</v>
      </c>
      <c r="AB25" s="41">
        <v>24</v>
      </c>
      <c r="AC25" s="41">
        <v>23.9</v>
      </c>
      <c r="AD25" s="41" t="s">
        <v>139</v>
      </c>
      <c r="AE25" s="41" t="s">
        <v>102</v>
      </c>
      <c r="AF25" s="41">
        <v>0.066</v>
      </c>
      <c r="AG25" s="41" t="s">
        <v>112</v>
      </c>
      <c r="AH25" s="41">
        <v>2</v>
      </c>
      <c r="AI25" s="41" t="s">
        <v>142</v>
      </c>
      <c r="AJ25" s="41">
        <v>14.4</v>
      </c>
      <c r="AK25" s="41">
        <v>0.0006</v>
      </c>
      <c r="AL25" s="41">
        <v>2</v>
      </c>
      <c r="AM25" s="41">
        <v>0.155</v>
      </c>
      <c r="AN25" s="41">
        <v>133</v>
      </c>
      <c r="AO25" s="41">
        <v>0.0002</v>
      </c>
      <c r="AP25" s="41">
        <v>0.169</v>
      </c>
      <c r="AQ25" s="41" t="s">
        <v>98</v>
      </c>
      <c r="AR25" s="41">
        <v>0.004</v>
      </c>
      <c r="AS25" s="41" t="s">
        <v>109</v>
      </c>
      <c r="AT25" s="41">
        <v>26.2</v>
      </c>
      <c r="AU25" s="41" t="s">
        <v>101</v>
      </c>
      <c r="AX25" s="17">
        <f>J25*2/96</f>
        <v>9.479166666666666</v>
      </c>
      <c r="AY25" s="17">
        <f>AB25*2/24.3+U25*2/40.08+AT25*2/65.3+AC25*2/54.9+Y25*3/55.85+X25*2/63.55+M25*3/27+10^(-E25)*1000</f>
        <v>8.552410006232915</v>
      </c>
      <c r="AZ25" s="17">
        <f>AY25-AX25</f>
        <v>-0.9267566604337514</v>
      </c>
      <c r="BA25" s="42">
        <f>AZ25/(AX25+AY25)</f>
        <v>-0.05139631864952847</v>
      </c>
    </row>
    <row r="26" spans="1:10" ht="12.75">
      <c r="A26" s="35">
        <f t="shared" si="6"/>
        <v>40176</v>
      </c>
      <c r="B26" s="1">
        <f t="shared" si="7"/>
        <v>20</v>
      </c>
      <c r="C26" s="16">
        <f t="shared" si="8"/>
        <v>500</v>
      </c>
      <c r="D26" s="1">
        <v>465</v>
      </c>
      <c r="E26" s="46">
        <v>3.04</v>
      </c>
      <c r="F26" s="39">
        <v>1253.31</v>
      </c>
      <c r="G26" s="40"/>
      <c r="H26" s="40"/>
      <c r="I26" s="28"/>
      <c r="J26" s="3">
        <v>522</v>
      </c>
    </row>
    <row r="27" spans="1:53" ht="12.75">
      <c r="A27" s="35">
        <f t="shared" si="6"/>
        <v>40183</v>
      </c>
      <c r="B27" s="1">
        <f t="shared" si="7"/>
        <v>21</v>
      </c>
      <c r="C27" s="16">
        <f t="shared" si="8"/>
        <v>500</v>
      </c>
      <c r="D27" s="1">
        <v>420</v>
      </c>
      <c r="E27" s="28">
        <v>2.87</v>
      </c>
      <c r="F27" s="39">
        <v>1927.29</v>
      </c>
      <c r="G27" s="40">
        <v>382.18</v>
      </c>
      <c r="H27" s="40">
        <v>905.93</v>
      </c>
      <c r="I27" s="28" t="e">
        <f>NA()</f>
        <v>#N/A</v>
      </c>
      <c r="J27" s="3">
        <v>981</v>
      </c>
      <c r="K27" s="41" t="s">
        <v>134</v>
      </c>
      <c r="L27" s="41">
        <v>193</v>
      </c>
      <c r="M27" s="41">
        <v>50.6</v>
      </c>
      <c r="N27" s="41">
        <v>0.044</v>
      </c>
      <c r="O27" s="41">
        <v>1.3</v>
      </c>
      <c r="P27" s="41">
        <v>0.01</v>
      </c>
      <c r="Q27" s="41">
        <v>0.015</v>
      </c>
      <c r="R27" s="41" t="s">
        <v>100</v>
      </c>
      <c r="S27" s="41" t="s">
        <v>110</v>
      </c>
      <c r="T27" s="41">
        <v>1.2</v>
      </c>
      <c r="U27" s="41">
        <v>37</v>
      </c>
      <c r="V27" s="41">
        <v>0.044</v>
      </c>
      <c r="W27" s="41">
        <v>0.0844</v>
      </c>
      <c r="X27" s="41">
        <v>16.4</v>
      </c>
      <c r="Y27" s="41">
        <v>58.9</v>
      </c>
      <c r="Z27" s="41">
        <v>0.095</v>
      </c>
      <c r="AA27" s="41" t="s">
        <v>98</v>
      </c>
      <c r="AB27" s="41">
        <v>24</v>
      </c>
      <c r="AC27" s="41">
        <v>43.7</v>
      </c>
      <c r="AD27" s="41" t="s">
        <v>139</v>
      </c>
      <c r="AE27" s="41" t="s">
        <v>102</v>
      </c>
      <c r="AF27" s="41">
        <v>0.092</v>
      </c>
      <c r="AG27" s="41" t="s">
        <v>112</v>
      </c>
      <c r="AH27" s="41">
        <v>1</v>
      </c>
      <c r="AI27" s="41" t="s">
        <v>142</v>
      </c>
      <c r="AJ27" s="41">
        <v>22</v>
      </c>
      <c r="AK27" s="41">
        <v>0.0017</v>
      </c>
      <c r="AL27" s="41" t="s">
        <v>139</v>
      </c>
      <c r="AM27" s="41">
        <v>0.18</v>
      </c>
      <c r="AN27" s="41">
        <v>218</v>
      </c>
      <c r="AO27" s="41" t="s">
        <v>114</v>
      </c>
      <c r="AP27" s="41">
        <v>0.278</v>
      </c>
      <c r="AQ27" s="41" t="s">
        <v>98</v>
      </c>
      <c r="AR27" s="41">
        <v>0.0214</v>
      </c>
      <c r="AS27" s="41" t="s">
        <v>109</v>
      </c>
      <c r="AT27" s="41">
        <v>70.8</v>
      </c>
      <c r="AU27" s="41" t="s">
        <v>101</v>
      </c>
      <c r="AX27" s="17">
        <f>J27*2/96</f>
        <v>20.4375</v>
      </c>
      <c r="AY27" s="17">
        <f>AB27*2/24.3+U27*2/40.08+AT27*2/65.3+AC27*2/54.9+Y27*3/55.85+X27*2/63.55+M27*3/27+10^(-E27)*1000</f>
        <v>18.23320057685619</v>
      </c>
      <c r="AZ27" s="17">
        <f>AY27-AX27</f>
        <v>-2.2042994231438087</v>
      </c>
      <c r="BA27" s="42">
        <f>AZ27/(AX27+AY27)</f>
        <v>-0.05700179697450445</v>
      </c>
    </row>
    <row r="28" spans="1:10" ht="12.75">
      <c r="A28" s="35">
        <f t="shared" si="6"/>
        <v>40190</v>
      </c>
      <c r="B28" s="1">
        <f t="shared" si="7"/>
        <v>22</v>
      </c>
      <c r="C28" s="16">
        <f t="shared" si="8"/>
        <v>500</v>
      </c>
      <c r="D28" s="1">
        <v>430</v>
      </c>
      <c r="E28" s="28">
        <v>2.53</v>
      </c>
      <c r="F28" s="39">
        <v>2344.54</v>
      </c>
      <c r="J28" s="3">
        <v>1432</v>
      </c>
    </row>
    <row r="29" spans="1:53" ht="12.75">
      <c r="A29" s="35">
        <f aca="true" t="shared" si="9" ref="A29:A35">A28+7</f>
        <v>40197</v>
      </c>
      <c r="B29" s="1">
        <f aca="true" t="shared" si="10" ref="B29:B35">B28+1</f>
        <v>23</v>
      </c>
      <c r="C29" s="16">
        <f aca="true" t="shared" si="11" ref="C29:C35">C28</f>
        <v>500</v>
      </c>
      <c r="D29" s="1">
        <v>440</v>
      </c>
      <c r="E29" s="17">
        <v>2.63</v>
      </c>
      <c r="F29" s="1">
        <v>3290</v>
      </c>
      <c r="G29" s="4">
        <v>675</v>
      </c>
      <c r="H29" s="3">
        <v>1075</v>
      </c>
      <c r="I29" s="28" t="e">
        <f>NA()</f>
        <v>#N/A</v>
      </c>
      <c r="J29" s="3">
        <v>1219</v>
      </c>
      <c r="K29" s="41" t="s">
        <v>134</v>
      </c>
      <c r="L29" s="41">
        <v>108</v>
      </c>
      <c r="M29" s="41">
        <v>68.2</v>
      </c>
      <c r="N29" s="41">
        <v>0.057</v>
      </c>
      <c r="O29" s="41">
        <v>2.94</v>
      </c>
      <c r="P29" s="41">
        <v>0.008</v>
      </c>
      <c r="Q29" s="41">
        <v>0.0137</v>
      </c>
      <c r="R29" s="41" t="s">
        <v>115</v>
      </c>
      <c r="S29" s="41" t="s">
        <v>116</v>
      </c>
      <c r="T29" s="41">
        <v>1.61</v>
      </c>
      <c r="U29" s="41">
        <v>18.4</v>
      </c>
      <c r="V29" s="41">
        <v>0.093</v>
      </c>
      <c r="W29" s="41">
        <v>0.112</v>
      </c>
      <c r="X29" s="41">
        <v>13.9</v>
      </c>
      <c r="Y29" s="41">
        <v>137</v>
      </c>
      <c r="Z29" s="41">
        <v>0.0946</v>
      </c>
      <c r="AA29" s="41" t="s">
        <v>117</v>
      </c>
      <c r="AB29" s="41">
        <v>15.1</v>
      </c>
      <c r="AC29" s="41">
        <v>69.3</v>
      </c>
      <c r="AD29" s="41" t="s">
        <v>134</v>
      </c>
      <c r="AE29" s="41">
        <v>0.008</v>
      </c>
      <c r="AF29" s="41">
        <v>0.067</v>
      </c>
      <c r="AG29" s="41" t="s">
        <v>111</v>
      </c>
      <c r="AH29" s="41">
        <v>1</v>
      </c>
      <c r="AI29" s="41" t="s">
        <v>137</v>
      </c>
      <c r="AJ29" s="41">
        <v>25.3</v>
      </c>
      <c r="AK29" s="41">
        <v>0.0014</v>
      </c>
      <c r="AL29" s="41">
        <v>0.8</v>
      </c>
      <c r="AM29" s="41">
        <v>0.145</v>
      </c>
      <c r="AN29" s="41">
        <v>452</v>
      </c>
      <c r="AO29" s="41">
        <v>0.0002</v>
      </c>
      <c r="AP29" s="41">
        <v>0.309</v>
      </c>
      <c r="AQ29" s="41" t="s">
        <v>117</v>
      </c>
      <c r="AR29" s="41">
        <v>0.0294</v>
      </c>
      <c r="AS29" s="41" t="s">
        <v>101</v>
      </c>
      <c r="AT29" s="41">
        <v>113</v>
      </c>
      <c r="AU29" s="41" t="s">
        <v>102</v>
      </c>
      <c r="AX29" s="17">
        <f>J29*2/96</f>
        <v>25.395833333333332</v>
      </c>
      <c r="AY29" s="17">
        <f>AB29*2/24.3+U29*2/40.08+AT29*2/65.3+AC29*2/54.9+Y29*3/55.85+X29*2/63.55+M29*3/27+10^(-E29)*1000</f>
        <v>25.864956387964252</v>
      </c>
      <c r="AZ29" s="17">
        <f>AY29-AX29</f>
        <v>0.46912305463091997</v>
      </c>
      <c r="BA29" s="42">
        <f>AZ29/(AX29+AY29)</f>
        <v>0.009151693861556155</v>
      </c>
    </row>
    <row r="30" spans="1:10" ht="12.75">
      <c r="A30" s="35">
        <f t="shared" si="9"/>
        <v>40204</v>
      </c>
      <c r="B30" s="1">
        <f t="shared" si="10"/>
        <v>24</v>
      </c>
      <c r="C30" s="16">
        <f t="shared" si="11"/>
        <v>500</v>
      </c>
      <c r="D30" s="1">
        <v>435</v>
      </c>
      <c r="E30" s="17">
        <v>2.71</v>
      </c>
      <c r="F30" s="1">
        <v>2900</v>
      </c>
      <c r="J30" s="3">
        <v>1545</v>
      </c>
    </row>
    <row r="31" spans="1:53" ht="12.75">
      <c r="A31" s="35">
        <f t="shared" si="9"/>
        <v>40211</v>
      </c>
      <c r="B31" s="1">
        <f t="shared" si="10"/>
        <v>25</v>
      </c>
      <c r="C31" s="16">
        <f t="shared" si="11"/>
        <v>500</v>
      </c>
      <c r="D31" s="1">
        <v>450</v>
      </c>
      <c r="E31" s="17">
        <v>2.89</v>
      </c>
      <c r="F31" s="1">
        <v>3190</v>
      </c>
      <c r="G31" s="4">
        <v>800</v>
      </c>
      <c r="H31" s="3">
        <v>1275</v>
      </c>
      <c r="I31" s="28" t="e">
        <f>NA()</f>
        <v>#N/A</v>
      </c>
      <c r="J31" s="3">
        <v>1636</v>
      </c>
      <c r="K31" s="41" t="s">
        <v>134</v>
      </c>
      <c r="L31" s="41">
        <v>72.9</v>
      </c>
      <c r="M31" s="41">
        <v>64.4</v>
      </c>
      <c r="N31" s="41">
        <v>0.073</v>
      </c>
      <c r="O31" s="41">
        <v>8.09</v>
      </c>
      <c r="P31" s="41">
        <v>0.007</v>
      </c>
      <c r="Q31" s="41">
        <v>0.0086</v>
      </c>
      <c r="R31" s="41" t="s">
        <v>115</v>
      </c>
      <c r="S31" s="41" t="s">
        <v>116</v>
      </c>
      <c r="T31" s="41">
        <v>1.64</v>
      </c>
      <c r="U31" s="41">
        <v>7.4</v>
      </c>
      <c r="V31" s="41">
        <v>0.115</v>
      </c>
      <c r="W31" s="41">
        <v>0.0919</v>
      </c>
      <c r="X31" s="41">
        <v>9.6</v>
      </c>
      <c r="Y31" s="41">
        <v>266</v>
      </c>
      <c r="Z31" s="41">
        <v>0.0725</v>
      </c>
      <c r="AA31" s="41" t="s">
        <v>117</v>
      </c>
      <c r="AB31" s="41">
        <v>13.2</v>
      </c>
      <c r="AC31" s="41">
        <v>41.9</v>
      </c>
      <c r="AD31" s="41" t="s">
        <v>134</v>
      </c>
      <c r="AE31" s="41" t="s">
        <v>121</v>
      </c>
      <c r="AF31" s="41">
        <v>0.054</v>
      </c>
      <c r="AG31" s="41" t="s">
        <v>111</v>
      </c>
      <c r="AH31" s="41">
        <v>0.8</v>
      </c>
      <c r="AI31" s="41" t="s">
        <v>137</v>
      </c>
      <c r="AJ31" s="41">
        <v>26.8</v>
      </c>
      <c r="AK31" s="41">
        <v>0.0017</v>
      </c>
      <c r="AL31" s="41">
        <v>0.9</v>
      </c>
      <c r="AM31" s="41">
        <v>0.098</v>
      </c>
      <c r="AN31" s="41">
        <v>592</v>
      </c>
      <c r="AO31" s="41">
        <v>0.0002</v>
      </c>
      <c r="AP31" s="41">
        <v>0.266</v>
      </c>
      <c r="AQ31" s="41" t="s">
        <v>117</v>
      </c>
      <c r="AR31" s="41">
        <v>0.0284</v>
      </c>
      <c r="AS31" s="41">
        <v>0.019</v>
      </c>
      <c r="AT31" s="41">
        <v>129</v>
      </c>
      <c r="AU31" s="41" t="s">
        <v>102</v>
      </c>
      <c r="AX31" s="17">
        <f>J31*2/96</f>
        <v>34.083333333333336</v>
      </c>
      <c r="AY31" s="17">
        <f>AB31*2/24.3+U31*2/40.08+AT31*2/65.3+AC31*2/54.9+Y31*3/55.85+X31*2/63.55+M31*3/27+10^(-E31)*1000</f>
        <v>29.967289869890113</v>
      </c>
      <c r="AZ31" s="17">
        <f>AY31-AX31</f>
        <v>-4.116043463443223</v>
      </c>
      <c r="BA31" s="42">
        <f>AZ31/(AX31+AY31)</f>
        <v>-0.06426234839875963</v>
      </c>
    </row>
    <row r="32" spans="1:10" ht="12.75">
      <c r="A32" s="35">
        <f t="shared" si="9"/>
        <v>40218</v>
      </c>
      <c r="B32" s="1">
        <f t="shared" si="10"/>
        <v>26</v>
      </c>
      <c r="C32" s="16">
        <f t="shared" si="11"/>
        <v>500</v>
      </c>
      <c r="D32" s="1">
        <v>415</v>
      </c>
      <c r="E32" s="17">
        <v>2.1</v>
      </c>
      <c r="F32" s="1">
        <v>3400</v>
      </c>
      <c r="J32" s="3">
        <v>1803</v>
      </c>
    </row>
    <row r="33" spans="1:53" ht="12.75">
      <c r="A33" s="35">
        <f t="shared" si="9"/>
        <v>40225</v>
      </c>
      <c r="B33" s="1">
        <f t="shared" si="10"/>
        <v>27</v>
      </c>
      <c r="C33" s="16">
        <f t="shared" si="11"/>
        <v>500</v>
      </c>
      <c r="D33" s="1">
        <v>460</v>
      </c>
      <c r="E33" s="17">
        <v>2.41</v>
      </c>
      <c r="F33" s="1">
        <v>2790</v>
      </c>
      <c r="G33" s="4">
        <v>850</v>
      </c>
      <c r="H33" s="3">
        <v>1375</v>
      </c>
      <c r="I33" s="28" t="e">
        <f>NA()</f>
        <v>#N/A</v>
      </c>
      <c r="J33" s="3">
        <v>1483</v>
      </c>
      <c r="K33" s="41" t="s">
        <v>134</v>
      </c>
      <c r="L33" s="41">
        <v>68</v>
      </c>
      <c r="M33" s="41">
        <v>41</v>
      </c>
      <c r="N33" s="41">
        <v>0.067</v>
      </c>
      <c r="O33" s="41">
        <v>4.82</v>
      </c>
      <c r="P33" s="41">
        <v>0.003</v>
      </c>
      <c r="Q33" s="41">
        <v>0.005</v>
      </c>
      <c r="R33" s="41" t="s">
        <v>100</v>
      </c>
      <c r="S33" s="41" t="s">
        <v>110</v>
      </c>
      <c r="T33" s="41">
        <v>1.23</v>
      </c>
      <c r="U33" s="41">
        <v>5</v>
      </c>
      <c r="V33" s="41">
        <v>0.082</v>
      </c>
      <c r="W33" s="41">
        <v>0.0602</v>
      </c>
      <c r="X33" s="41">
        <v>6.3</v>
      </c>
      <c r="Y33" s="41">
        <v>328</v>
      </c>
      <c r="Z33" s="41">
        <v>0.0238</v>
      </c>
      <c r="AA33" s="41" t="s">
        <v>98</v>
      </c>
      <c r="AB33" s="41">
        <v>13</v>
      </c>
      <c r="AC33" s="41">
        <v>15.6</v>
      </c>
      <c r="AD33" s="41" t="s">
        <v>139</v>
      </c>
      <c r="AE33" s="41" t="s">
        <v>102</v>
      </c>
      <c r="AF33" s="41">
        <v>0.036</v>
      </c>
      <c r="AG33" s="41" t="s">
        <v>112</v>
      </c>
      <c r="AH33" s="41" t="s">
        <v>139</v>
      </c>
      <c r="AI33" s="41" t="s">
        <v>142</v>
      </c>
      <c r="AJ33" s="41">
        <v>34.8</v>
      </c>
      <c r="AK33" s="41">
        <v>0.0014</v>
      </c>
      <c r="AL33" s="41" t="s">
        <v>139</v>
      </c>
      <c r="AM33" s="41">
        <v>0.052</v>
      </c>
      <c r="AN33" s="41">
        <v>380</v>
      </c>
      <c r="AO33" s="41" t="s">
        <v>114</v>
      </c>
      <c r="AP33" s="41">
        <v>0.205</v>
      </c>
      <c r="AQ33" s="41" t="s">
        <v>98</v>
      </c>
      <c r="AR33" s="41">
        <v>0.0164</v>
      </c>
      <c r="AS33" s="41" t="s">
        <v>109</v>
      </c>
      <c r="AT33" s="41">
        <v>94.3</v>
      </c>
      <c r="AU33" s="41" t="s">
        <v>101</v>
      </c>
      <c r="AX33" s="17">
        <f>J33*2/96</f>
        <v>30.895833333333332</v>
      </c>
      <c r="AY33" s="17">
        <f>AB33*2/24.3+U33*2/40.08+AT33*2/65.3+AC33*2/54.9+Y33*3/55.85+X33*2/63.55+M33*3/27+10^(-E33)*1000</f>
        <v>31.038871518230707</v>
      </c>
      <c r="AZ33" s="17">
        <f>AY33-AX33</f>
        <v>0.14303818489737452</v>
      </c>
      <c r="BA33" s="42">
        <f>AZ33/(AX33+AY33)</f>
        <v>0.0023094997423526494</v>
      </c>
    </row>
    <row r="34" spans="1:10" ht="12.75">
      <c r="A34" s="35">
        <f t="shared" si="9"/>
        <v>40232</v>
      </c>
      <c r="B34" s="1">
        <f t="shared" si="10"/>
        <v>28</v>
      </c>
      <c r="C34" s="16">
        <f t="shared" si="11"/>
        <v>500</v>
      </c>
      <c r="D34" s="1">
        <v>485</v>
      </c>
      <c r="E34" s="17">
        <v>2.21</v>
      </c>
      <c r="F34" s="1">
        <v>2410</v>
      </c>
      <c r="J34" s="3">
        <v>1415</v>
      </c>
    </row>
    <row r="35" spans="1:53" ht="12.75">
      <c r="A35" s="35">
        <f t="shared" si="9"/>
        <v>40239</v>
      </c>
      <c r="B35" s="1">
        <f t="shared" si="10"/>
        <v>29</v>
      </c>
      <c r="C35" s="16">
        <f t="shared" si="11"/>
        <v>500</v>
      </c>
      <c r="D35" s="1">
        <v>395</v>
      </c>
      <c r="E35" s="17">
        <v>2.2</v>
      </c>
      <c r="F35" s="1">
        <v>2430</v>
      </c>
      <c r="G35" s="3">
        <v>1450</v>
      </c>
      <c r="H35" s="3">
        <v>2375</v>
      </c>
      <c r="I35" s="28" t="e">
        <f>NA()</f>
        <v>#N/A</v>
      </c>
      <c r="J35" s="3">
        <v>2254</v>
      </c>
      <c r="K35" s="41" t="s">
        <v>134</v>
      </c>
      <c r="L35" s="41">
        <v>87.2</v>
      </c>
      <c r="M35" s="41">
        <v>58.2</v>
      </c>
      <c r="N35" s="41">
        <v>0.107</v>
      </c>
      <c r="O35" s="41">
        <v>21.2</v>
      </c>
      <c r="P35" s="41">
        <v>0.004</v>
      </c>
      <c r="Q35" s="41">
        <v>0.006</v>
      </c>
      <c r="R35" s="41" t="s">
        <v>100</v>
      </c>
      <c r="S35" s="41" t="s">
        <v>110</v>
      </c>
      <c r="T35" s="41">
        <v>1.62</v>
      </c>
      <c r="U35" s="41">
        <v>4</v>
      </c>
      <c r="V35" s="41">
        <v>0.14</v>
      </c>
      <c r="W35" s="41">
        <v>0.0961</v>
      </c>
      <c r="X35" s="41">
        <v>7.87</v>
      </c>
      <c r="Y35" s="41">
        <v>540</v>
      </c>
      <c r="Z35" s="41">
        <v>0.0299</v>
      </c>
      <c r="AA35" s="41" t="s">
        <v>98</v>
      </c>
      <c r="AB35" s="41">
        <v>18</v>
      </c>
      <c r="AC35" s="41">
        <v>9.22</v>
      </c>
      <c r="AD35" s="41" t="s">
        <v>139</v>
      </c>
      <c r="AE35" s="41" t="s">
        <v>102</v>
      </c>
      <c r="AF35" s="41">
        <v>0.065</v>
      </c>
      <c r="AG35" s="41">
        <v>0.274</v>
      </c>
      <c r="AH35" s="41" t="s">
        <v>139</v>
      </c>
      <c r="AI35" s="41" t="s">
        <v>142</v>
      </c>
      <c r="AJ35" s="41">
        <v>28.9</v>
      </c>
      <c r="AK35" s="41">
        <v>0.0027</v>
      </c>
      <c r="AL35" s="41" t="s">
        <v>139</v>
      </c>
      <c r="AM35" s="41">
        <v>0.05</v>
      </c>
      <c r="AN35" s="41">
        <v>692</v>
      </c>
      <c r="AO35" s="41" t="s">
        <v>114</v>
      </c>
      <c r="AP35" s="41">
        <v>0.22</v>
      </c>
      <c r="AQ35" s="41" t="s">
        <v>98</v>
      </c>
      <c r="AR35" s="41">
        <v>0.0179</v>
      </c>
      <c r="AS35" s="41">
        <v>0.049</v>
      </c>
      <c r="AT35" s="41">
        <v>120</v>
      </c>
      <c r="AU35" s="41" t="s">
        <v>101</v>
      </c>
      <c r="AX35" s="17">
        <f>J35*2/96</f>
        <v>46.958333333333336</v>
      </c>
      <c r="AY35" s="17">
        <f>AB35*2/24.3+U35*2/40.08+AT35*2/65.3+AC35*2/54.9+Y35*3/55.85+X35*2/63.55+M35*3/27+10^(-E35)*1000</f>
        <v>47.7224961582671</v>
      </c>
      <c r="AZ35" s="17">
        <f>AY35-AX35</f>
        <v>0.7641628249337629</v>
      </c>
      <c r="BA35" s="42">
        <f>AZ35/(AX35+AY35)</f>
        <v>0.008070935046059722</v>
      </c>
    </row>
    <row r="36" spans="1:10" ht="12.75">
      <c r="A36" s="35">
        <f aca="true" t="shared" si="12" ref="A36:A41">A35+7</f>
        <v>40246</v>
      </c>
      <c r="B36" s="1">
        <f aca="true" t="shared" si="13" ref="B36:B41">B35+1</f>
        <v>30</v>
      </c>
      <c r="C36" s="16">
        <f aca="true" t="shared" si="14" ref="C36:C41">C35</f>
        <v>500</v>
      </c>
      <c r="D36" s="1">
        <v>480</v>
      </c>
      <c r="E36" s="17">
        <v>2.33</v>
      </c>
      <c r="F36" s="1">
        <v>4170</v>
      </c>
      <c r="J36" s="3">
        <v>1656</v>
      </c>
    </row>
    <row r="37" spans="1:53" ht="12.75">
      <c r="A37" s="35">
        <f t="shared" si="12"/>
        <v>40253</v>
      </c>
      <c r="B37" s="1">
        <f t="shared" si="13"/>
        <v>31</v>
      </c>
      <c r="C37" s="16">
        <f t="shared" si="14"/>
        <v>500</v>
      </c>
      <c r="D37" s="1">
        <v>445</v>
      </c>
      <c r="E37" s="17">
        <v>2.46</v>
      </c>
      <c r="F37" s="1">
        <v>3190</v>
      </c>
      <c r="G37" s="3">
        <v>1050</v>
      </c>
      <c r="H37" s="3">
        <v>1775</v>
      </c>
      <c r="I37" s="28" t="e">
        <f>NA()</f>
        <v>#N/A</v>
      </c>
      <c r="J37" s="3">
        <v>2225</v>
      </c>
      <c r="K37" s="41" t="s">
        <v>134</v>
      </c>
      <c r="L37" s="41">
        <v>67</v>
      </c>
      <c r="M37" s="41">
        <v>43</v>
      </c>
      <c r="N37" s="41">
        <v>0.09</v>
      </c>
      <c r="O37" s="41">
        <v>16.6</v>
      </c>
      <c r="P37" s="41">
        <v>0.014</v>
      </c>
      <c r="Q37" s="41">
        <v>0.005</v>
      </c>
      <c r="R37" s="41" t="s">
        <v>100</v>
      </c>
      <c r="S37" s="41" t="s">
        <v>110</v>
      </c>
      <c r="T37" s="41">
        <v>1.35</v>
      </c>
      <c r="U37" s="41" t="s">
        <v>110</v>
      </c>
      <c r="V37" s="41">
        <v>0.114</v>
      </c>
      <c r="W37" s="41">
        <v>0.0859</v>
      </c>
      <c r="X37" s="41">
        <v>6.76</v>
      </c>
      <c r="Y37" s="41">
        <v>556</v>
      </c>
      <c r="Z37" s="41">
        <v>0.0177</v>
      </c>
      <c r="AA37" s="41" t="s">
        <v>98</v>
      </c>
      <c r="AB37" s="41">
        <v>16</v>
      </c>
      <c r="AC37" s="41">
        <v>6.01</v>
      </c>
      <c r="AD37" s="41" t="s">
        <v>139</v>
      </c>
      <c r="AE37" s="41" t="s">
        <v>102</v>
      </c>
      <c r="AF37" s="41">
        <v>0.06</v>
      </c>
      <c r="AG37" s="41">
        <v>0.285</v>
      </c>
      <c r="AH37" s="41" t="s">
        <v>110</v>
      </c>
      <c r="AI37" s="41" t="s">
        <v>142</v>
      </c>
      <c r="AJ37" s="41">
        <v>26.8</v>
      </c>
      <c r="AK37" s="41">
        <v>0.0027</v>
      </c>
      <c r="AL37" s="41" t="s">
        <v>110</v>
      </c>
      <c r="AM37" s="41">
        <v>0.04</v>
      </c>
      <c r="AN37" s="41" t="s">
        <v>145</v>
      </c>
      <c r="AO37" s="41" t="s">
        <v>114</v>
      </c>
      <c r="AP37" s="41">
        <v>0.207</v>
      </c>
      <c r="AQ37" s="41" t="s">
        <v>98</v>
      </c>
      <c r="AR37" s="41">
        <v>0.0125</v>
      </c>
      <c r="AS37" s="41">
        <v>0.057</v>
      </c>
      <c r="AT37" s="41">
        <v>94.8</v>
      </c>
      <c r="AU37" s="41" t="s">
        <v>101</v>
      </c>
      <c r="AX37" s="17">
        <f>J37*2/96</f>
        <v>46.354166666666664</v>
      </c>
      <c r="AY37" s="17">
        <f>AB37*2/24.3+AT37*2/65.3+AC37*2/54.9+Y37*3/55.85+X37*2/63.55+M37*3/27+10^(-E37)*1000</f>
        <v>42.76294204642762</v>
      </c>
      <c r="AZ37" s="17">
        <f>AY37-AX37</f>
        <v>-3.5912246202390463</v>
      </c>
      <c r="BA37" s="42">
        <f>AZ37/(AX37+AY37)</f>
        <v>-0.04029781342885258</v>
      </c>
    </row>
    <row r="38" spans="1:10" ht="12.75">
      <c r="A38" s="35">
        <f t="shared" si="12"/>
        <v>40260</v>
      </c>
      <c r="B38" s="1">
        <f t="shared" si="13"/>
        <v>32</v>
      </c>
      <c r="C38" s="16">
        <f t="shared" si="14"/>
        <v>500</v>
      </c>
      <c r="D38" s="1">
        <v>485</v>
      </c>
      <c r="E38" s="17">
        <v>2.58</v>
      </c>
      <c r="F38" s="1">
        <v>3840</v>
      </c>
      <c r="G38" s="3"/>
      <c r="H38" s="3"/>
      <c r="J38" s="3">
        <v>1357</v>
      </c>
    </row>
    <row r="39" spans="1:53" ht="12.75">
      <c r="A39" s="35">
        <f t="shared" si="12"/>
        <v>40267</v>
      </c>
      <c r="B39" s="1">
        <f t="shared" si="13"/>
        <v>33</v>
      </c>
      <c r="C39" s="16">
        <f t="shared" si="14"/>
        <v>500</v>
      </c>
      <c r="D39" s="1">
        <v>430</v>
      </c>
      <c r="E39" s="17">
        <v>2.51</v>
      </c>
      <c r="F39" s="1">
        <v>3710</v>
      </c>
      <c r="G39" s="3">
        <v>1100</v>
      </c>
      <c r="H39" s="3">
        <v>1725</v>
      </c>
      <c r="I39" s="28" t="e">
        <f>NA()</f>
        <v>#N/A</v>
      </c>
      <c r="J39" s="3">
        <v>2538</v>
      </c>
      <c r="K39" s="41" t="s">
        <v>134</v>
      </c>
      <c r="L39" s="41">
        <v>68.2</v>
      </c>
      <c r="M39" s="41">
        <v>41.3</v>
      </c>
      <c r="N39" s="41">
        <v>0.089</v>
      </c>
      <c r="O39" s="41">
        <v>17.8</v>
      </c>
      <c r="P39" s="41">
        <v>0.013</v>
      </c>
      <c r="Q39" s="41">
        <v>0.004</v>
      </c>
      <c r="R39" s="41" t="s">
        <v>100</v>
      </c>
      <c r="S39" s="41" t="s">
        <v>110</v>
      </c>
      <c r="T39" s="41">
        <v>1.17</v>
      </c>
      <c r="U39" s="41">
        <v>3</v>
      </c>
      <c r="V39" s="41">
        <v>0.107</v>
      </c>
      <c r="W39" s="41">
        <v>0.0903</v>
      </c>
      <c r="X39" s="41">
        <v>6.78</v>
      </c>
      <c r="Y39" s="41">
        <v>570</v>
      </c>
      <c r="Z39" s="41">
        <v>0.0142</v>
      </c>
      <c r="AA39" s="41" t="s">
        <v>98</v>
      </c>
      <c r="AB39" s="41">
        <v>15</v>
      </c>
      <c r="AC39" s="41">
        <v>4.73</v>
      </c>
      <c r="AD39" s="41" t="s">
        <v>139</v>
      </c>
      <c r="AE39" s="41" t="s">
        <v>102</v>
      </c>
      <c r="AF39" s="41">
        <v>0.047</v>
      </c>
      <c r="AG39" s="41">
        <v>0.51</v>
      </c>
      <c r="AH39" s="41" t="s">
        <v>139</v>
      </c>
      <c r="AI39" s="41" t="s">
        <v>142</v>
      </c>
      <c r="AJ39" s="41">
        <v>20.2</v>
      </c>
      <c r="AK39" s="41">
        <v>0.0044</v>
      </c>
      <c r="AL39" s="41" t="s">
        <v>139</v>
      </c>
      <c r="AM39" s="41">
        <v>0.044</v>
      </c>
      <c r="AN39" s="41">
        <v>665</v>
      </c>
      <c r="AO39" s="41" t="s">
        <v>114</v>
      </c>
      <c r="AP39" s="41">
        <v>0.203</v>
      </c>
      <c r="AQ39" s="41" t="s">
        <v>98</v>
      </c>
      <c r="AR39" s="41">
        <v>0.0117</v>
      </c>
      <c r="AS39" s="41">
        <v>0.051</v>
      </c>
      <c r="AT39" s="41">
        <v>76</v>
      </c>
      <c r="AU39" s="41" t="s">
        <v>101</v>
      </c>
      <c r="AX39" s="17">
        <f>J39*2/96</f>
        <v>52.875</v>
      </c>
      <c r="AY39" s="17">
        <f>AB39*2/24.3+U39*2/40.08+AT39*2/65.3+AC39*2/54.9+Y39*3/55.85+X39*2/63.55+M39*3/27+10^(-E39)*1000</f>
        <v>42.39458568889444</v>
      </c>
      <c r="AZ39" s="17">
        <f>AY39-AX39</f>
        <v>-10.480414311105562</v>
      </c>
      <c r="BA39" s="42">
        <f>AZ39/(AX39+AY39)</f>
        <v>-0.11000797615862061</v>
      </c>
    </row>
    <row r="40" spans="1:10" ht="12.75">
      <c r="A40" s="35">
        <f t="shared" si="12"/>
        <v>40274</v>
      </c>
      <c r="B40" s="1">
        <f t="shared" si="13"/>
        <v>34</v>
      </c>
      <c r="C40" s="16">
        <f t="shared" si="14"/>
        <v>500</v>
      </c>
      <c r="D40" s="1">
        <v>470</v>
      </c>
      <c r="E40" s="17">
        <v>2.3</v>
      </c>
      <c r="F40" s="1">
        <v>3700</v>
      </c>
      <c r="H40" s="3"/>
      <c r="J40" s="3">
        <v>1266</v>
      </c>
    </row>
    <row r="41" spans="1:53" ht="12.75">
      <c r="A41" s="35">
        <f t="shared" si="12"/>
        <v>40281</v>
      </c>
      <c r="B41" s="1">
        <f t="shared" si="13"/>
        <v>35</v>
      </c>
      <c r="C41" s="16">
        <f t="shared" si="14"/>
        <v>500</v>
      </c>
      <c r="D41" s="1">
        <v>485</v>
      </c>
      <c r="E41" s="17">
        <v>2.29</v>
      </c>
      <c r="F41" s="1">
        <v>3680</v>
      </c>
      <c r="G41" s="4">
        <v>825</v>
      </c>
      <c r="H41" s="3">
        <v>1775</v>
      </c>
      <c r="I41" s="28" t="e">
        <f>NA()</f>
        <v>#N/A</v>
      </c>
      <c r="J41" s="3">
        <v>1430</v>
      </c>
      <c r="K41" s="41" t="s">
        <v>134</v>
      </c>
      <c r="L41" s="41">
        <v>43.3</v>
      </c>
      <c r="M41" s="41">
        <v>17.8</v>
      </c>
      <c r="N41" s="41">
        <v>0.058</v>
      </c>
      <c r="O41" s="41">
        <v>3.21</v>
      </c>
      <c r="P41" s="41">
        <v>0.004</v>
      </c>
      <c r="Q41" s="41">
        <v>0.0024</v>
      </c>
      <c r="R41" s="41" t="s">
        <v>99</v>
      </c>
      <c r="S41" s="41" t="s">
        <v>139</v>
      </c>
      <c r="T41" s="41">
        <v>0.616</v>
      </c>
      <c r="U41" s="41">
        <v>3</v>
      </c>
      <c r="V41" s="41">
        <v>0.053</v>
      </c>
      <c r="W41" s="41">
        <v>0.0462</v>
      </c>
      <c r="X41" s="41">
        <v>4.28</v>
      </c>
      <c r="Y41" s="41">
        <v>282</v>
      </c>
      <c r="Z41" s="41">
        <v>0.006</v>
      </c>
      <c r="AA41" s="41" t="s">
        <v>101</v>
      </c>
      <c r="AB41" s="41">
        <v>9</v>
      </c>
      <c r="AC41" s="41">
        <v>2.78</v>
      </c>
      <c r="AD41" s="41" t="s">
        <v>112</v>
      </c>
      <c r="AE41" s="41" t="s">
        <v>103</v>
      </c>
      <c r="AF41" s="41">
        <v>0.0292</v>
      </c>
      <c r="AG41" s="41">
        <v>0.075</v>
      </c>
      <c r="AH41" s="41" t="s">
        <v>139</v>
      </c>
      <c r="AI41" s="41" t="s">
        <v>141</v>
      </c>
      <c r="AJ41" s="41">
        <v>18.6</v>
      </c>
      <c r="AK41" s="41">
        <v>0.0014</v>
      </c>
      <c r="AL41" s="41" t="s">
        <v>139</v>
      </c>
      <c r="AM41" s="41">
        <v>0.031</v>
      </c>
      <c r="AN41" s="41">
        <v>329</v>
      </c>
      <c r="AO41" s="41">
        <v>0.00033</v>
      </c>
      <c r="AP41" s="41">
        <v>0.107</v>
      </c>
      <c r="AQ41" s="41">
        <v>0.011</v>
      </c>
      <c r="AR41" s="41">
        <v>0.00609</v>
      </c>
      <c r="AS41" s="41">
        <v>0.037</v>
      </c>
      <c r="AT41" s="41">
        <v>37.7</v>
      </c>
      <c r="AU41" s="41" t="s">
        <v>137</v>
      </c>
      <c r="AX41" s="17">
        <f>J41*2/96</f>
        <v>29.791666666666668</v>
      </c>
      <c r="AY41" s="17">
        <f>AB41*2/24.3+U41*2/40.08+AT41*2/65.3+AC41*2/54.9+Y41*3/55.85+X41*2/63.55+M41*3/27+10^(-E41)*1000</f>
        <v>24.535192941434442</v>
      </c>
      <c r="AZ41" s="17">
        <f>AY41-AX41</f>
        <v>-5.256473725232226</v>
      </c>
      <c r="BA41" s="42">
        <f>AZ41/(AX41+AY41)</f>
        <v>-0.09675644355574699</v>
      </c>
    </row>
    <row r="42" spans="1:10" ht="12.75">
      <c r="A42" s="35">
        <f aca="true" t="shared" si="15" ref="A42:A47">A41+7</f>
        <v>40288</v>
      </c>
      <c r="B42" s="1">
        <f aca="true" t="shared" si="16" ref="B42:B47">B41+1</f>
        <v>36</v>
      </c>
      <c r="C42" s="16">
        <f aca="true" t="shared" si="17" ref="C42:C47">C41</f>
        <v>500</v>
      </c>
      <c r="D42" s="1">
        <v>480</v>
      </c>
      <c r="E42" s="17">
        <v>2.4</v>
      </c>
      <c r="F42" s="1">
        <v>4160</v>
      </c>
      <c r="H42" s="3"/>
      <c r="J42" s="3">
        <v>1875</v>
      </c>
    </row>
    <row r="43" spans="1:53" ht="12.75">
      <c r="A43" s="35">
        <f t="shared" si="15"/>
        <v>40295</v>
      </c>
      <c r="B43" s="1">
        <f t="shared" si="16"/>
        <v>37</v>
      </c>
      <c r="C43" s="16">
        <f t="shared" si="17"/>
        <v>500</v>
      </c>
      <c r="D43" s="1">
        <v>445</v>
      </c>
      <c r="E43" s="17">
        <v>2.44</v>
      </c>
      <c r="F43" s="1">
        <v>4370</v>
      </c>
      <c r="G43" s="4">
        <v>850</v>
      </c>
      <c r="H43" s="3">
        <v>1725</v>
      </c>
      <c r="I43" s="28" t="e">
        <f>NA()</f>
        <v>#N/A</v>
      </c>
      <c r="J43" s="3">
        <v>1862</v>
      </c>
      <c r="K43" s="41" t="s">
        <v>134</v>
      </c>
      <c r="L43" s="41">
        <v>35.8</v>
      </c>
      <c r="M43" s="41">
        <v>33.2</v>
      </c>
      <c r="N43" s="41">
        <v>0.077</v>
      </c>
      <c r="O43" s="41">
        <v>12</v>
      </c>
      <c r="P43" s="41">
        <v>0.004</v>
      </c>
      <c r="Q43" s="41">
        <v>0.0028</v>
      </c>
      <c r="R43" s="41" t="s">
        <v>115</v>
      </c>
      <c r="S43" s="41" t="s">
        <v>116</v>
      </c>
      <c r="T43" s="41">
        <v>0.731</v>
      </c>
      <c r="U43" s="41" t="s">
        <v>116</v>
      </c>
      <c r="V43" s="41">
        <v>0.085</v>
      </c>
      <c r="W43" s="41">
        <v>0.0756</v>
      </c>
      <c r="X43" s="41">
        <v>5.69</v>
      </c>
      <c r="Y43" s="41">
        <v>456</v>
      </c>
      <c r="Z43" s="41">
        <v>0.0052</v>
      </c>
      <c r="AA43" s="41" t="s">
        <v>117</v>
      </c>
      <c r="AB43" s="41">
        <v>9</v>
      </c>
      <c r="AC43" s="41">
        <v>2.69</v>
      </c>
      <c r="AD43" s="41" t="s">
        <v>134</v>
      </c>
      <c r="AE43" s="41" t="s">
        <v>121</v>
      </c>
      <c r="AF43" s="41">
        <v>0.042</v>
      </c>
      <c r="AG43" s="41">
        <v>0.424</v>
      </c>
      <c r="AH43" s="41" t="s">
        <v>116</v>
      </c>
      <c r="AI43" s="41" t="s">
        <v>137</v>
      </c>
      <c r="AJ43" s="41">
        <v>22.6</v>
      </c>
      <c r="AK43" s="41">
        <v>0.0038</v>
      </c>
      <c r="AL43" s="41" t="s">
        <v>116</v>
      </c>
      <c r="AM43" s="41">
        <v>0.037</v>
      </c>
      <c r="AN43" s="41">
        <v>549</v>
      </c>
      <c r="AO43" s="41">
        <v>0.0001</v>
      </c>
      <c r="AP43" s="41">
        <v>0.153</v>
      </c>
      <c r="AQ43" s="41" t="s">
        <v>117</v>
      </c>
      <c r="AR43" s="41">
        <v>0.0078</v>
      </c>
      <c r="AS43" s="41">
        <v>0.043</v>
      </c>
      <c r="AT43" s="41">
        <v>40.4</v>
      </c>
      <c r="AU43" s="41" t="s">
        <v>102</v>
      </c>
      <c r="AX43" s="17">
        <f>J43*2/96</f>
        <v>38.791666666666664</v>
      </c>
      <c r="AY43" s="17">
        <f>AT43*2/65.3+AC43*2/54.9+Y43*3/55.85+X43*2/63.55+M43*3/27+10^(-E43)*1000</f>
        <v>33.32828423537286</v>
      </c>
      <c r="AZ43" s="17">
        <f>AY43-AX43</f>
        <v>-5.463382431293802</v>
      </c>
      <c r="BA43" s="42">
        <f>AZ43/(AX43+AY43)</f>
        <v>-0.07575410635976042</v>
      </c>
    </row>
    <row r="44" spans="1:10" ht="12.75">
      <c r="A44" s="35">
        <f t="shared" si="15"/>
        <v>40302</v>
      </c>
      <c r="B44" s="1">
        <f t="shared" si="16"/>
        <v>38</v>
      </c>
      <c r="C44" s="16">
        <f t="shared" si="17"/>
        <v>500</v>
      </c>
      <c r="D44" s="1">
        <v>485</v>
      </c>
      <c r="E44" s="17">
        <v>2.45</v>
      </c>
      <c r="F44" s="1">
        <v>3120</v>
      </c>
      <c r="H44" s="3"/>
      <c r="J44" s="3">
        <v>1501</v>
      </c>
    </row>
    <row r="45" spans="1:53" ht="12.75">
      <c r="A45" s="35">
        <f t="shared" si="15"/>
        <v>40309</v>
      </c>
      <c r="B45" s="1">
        <f t="shared" si="16"/>
        <v>39</v>
      </c>
      <c r="C45" s="16">
        <f t="shared" si="17"/>
        <v>500</v>
      </c>
      <c r="D45" s="1">
        <v>425</v>
      </c>
      <c r="E45" s="17">
        <v>2.62</v>
      </c>
      <c r="F45" s="1">
        <v>2930</v>
      </c>
      <c r="G45" s="3">
        <v>1225</v>
      </c>
      <c r="H45" s="3">
        <v>1700</v>
      </c>
      <c r="I45" s="28" t="e">
        <f>NA()</f>
        <v>#N/A</v>
      </c>
      <c r="J45" s="3">
        <v>2205</v>
      </c>
      <c r="K45" s="41" t="s">
        <v>134</v>
      </c>
      <c r="L45" s="41">
        <v>36.1</v>
      </c>
      <c r="M45" s="41">
        <v>33.1</v>
      </c>
      <c r="N45" s="41">
        <v>0.092</v>
      </c>
      <c r="O45" s="41">
        <v>17</v>
      </c>
      <c r="P45" s="41">
        <v>0.003</v>
      </c>
      <c r="Q45" s="41">
        <v>0.0029</v>
      </c>
      <c r="R45" s="41" t="s">
        <v>115</v>
      </c>
      <c r="S45" s="41" t="s">
        <v>116</v>
      </c>
      <c r="T45" s="41">
        <v>0.685</v>
      </c>
      <c r="U45" s="41">
        <v>4</v>
      </c>
      <c r="V45" s="41">
        <v>0.087</v>
      </c>
      <c r="W45" s="41">
        <v>0.0839</v>
      </c>
      <c r="X45" s="41">
        <v>5.81</v>
      </c>
      <c r="Y45" s="41">
        <v>518</v>
      </c>
      <c r="Z45" s="41">
        <v>0.0057</v>
      </c>
      <c r="AA45" s="41" t="s">
        <v>117</v>
      </c>
      <c r="AB45" s="41">
        <v>6</v>
      </c>
      <c r="AC45" s="41">
        <v>2.15</v>
      </c>
      <c r="AD45" s="41" t="s">
        <v>134</v>
      </c>
      <c r="AE45" s="41" t="s">
        <v>121</v>
      </c>
      <c r="AF45" s="41">
        <v>0.043</v>
      </c>
      <c r="AG45" s="41">
        <v>0.562</v>
      </c>
      <c r="AH45" s="41" t="s">
        <v>116</v>
      </c>
      <c r="AI45" s="41" t="s">
        <v>137</v>
      </c>
      <c r="AJ45" s="41">
        <v>22.1</v>
      </c>
      <c r="AK45" s="41">
        <v>0.0039</v>
      </c>
      <c r="AL45" s="41" t="s">
        <v>116</v>
      </c>
      <c r="AM45" s="41">
        <v>0.041</v>
      </c>
      <c r="AN45" s="41">
        <v>651</v>
      </c>
      <c r="AO45" s="41" t="s">
        <v>99</v>
      </c>
      <c r="AP45" s="41">
        <v>0.147</v>
      </c>
      <c r="AQ45" s="41" t="s">
        <v>117</v>
      </c>
      <c r="AR45" s="41">
        <v>0.0072</v>
      </c>
      <c r="AS45" s="41">
        <v>0.031</v>
      </c>
      <c r="AT45" s="41">
        <v>35.2</v>
      </c>
      <c r="AU45" s="41" t="s">
        <v>102</v>
      </c>
      <c r="AX45" s="17">
        <f>J45*2/96</f>
        <v>45.9375</v>
      </c>
      <c r="AY45" s="17">
        <f>AB45*2/24.3+U45*2/40.08+AT45*2/65.3+AC45*2/54.9+Y45*3/55.85+X45*2/63.55+M45*3/27+10^(-E45)*1000</f>
        <v>35.9338420956446</v>
      </c>
      <c r="AZ45" s="17">
        <f>AY45-AX45</f>
        <v>-10.0036579043554</v>
      </c>
      <c r="BA45" s="42">
        <f>AZ45/(AX45+AY45)</f>
        <v>-0.12218754020996532</v>
      </c>
    </row>
    <row r="46" spans="1:10" ht="12.75">
      <c r="A46" s="35">
        <f t="shared" si="15"/>
        <v>40316</v>
      </c>
      <c r="B46" s="1">
        <f t="shared" si="16"/>
        <v>40</v>
      </c>
      <c r="C46" s="16">
        <f t="shared" si="17"/>
        <v>500</v>
      </c>
      <c r="D46" s="1">
        <v>405</v>
      </c>
      <c r="E46" s="17">
        <v>2.49</v>
      </c>
      <c r="F46" s="1">
        <v>3240</v>
      </c>
      <c r="G46" s="3"/>
      <c r="H46" s="3"/>
      <c r="J46" s="3">
        <v>1704</v>
      </c>
    </row>
    <row r="47" spans="1:53" ht="12.75">
      <c r="A47" s="35">
        <f t="shared" si="15"/>
        <v>40323</v>
      </c>
      <c r="B47" s="1">
        <f t="shared" si="16"/>
        <v>41</v>
      </c>
      <c r="C47" s="16">
        <f t="shared" si="17"/>
        <v>500</v>
      </c>
      <c r="D47" s="1">
        <v>435</v>
      </c>
      <c r="E47" s="17">
        <v>2.25</v>
      </c>
      <c r="F47" s="1">
        <v>3350</v>
      </c>
      <c r="G47" s="3">
        <v>1450</v>
      </c>
      <c r="H47" s="3">
        <v>1775</v>
      </c>
      <c r="I47" s="28" t="e">
        <f>NA()</f>
        <v>#N/A</v>
      </c>
      <c r="J47" s="3">
        <v>1277</v>
      </c>
      <c r="K47" s="41" t="s">
        <v>134</v>
      </c>
      <c r="L47" s="41">
        <v>27.1</v>
      </c>
      <c r="M47" s="41">
        <v>27.5</v>
      </c>
      <c r="N47" s="41">
        <v>0.075</v>
      </c>
      <c r="O47" s="41">
        <v>11.7</v>
      </c>
      <c r="P47" s="41">
        <v>0.003</v>
      </c>
      <c r="Q47" s="41">
        <v>0.0022</v>
      </c>
      <c r="R47" s="41" t="s">
        <v>115</v>
      </c>
      <c r="S47" s="41" t="s">
        <v>116</v>
      </c>
      <c r="T47" s="41">
        <v>0.494</v>
      </c>
      <c r="U47" s="41">
        <v>3</v>
      </c>
      <c r="V47" s="41">
        <v>0.075</v>
      </c>
      <c r="W47" s="41">
        <v>0.0763</v>
      </c>
      <c r="X47" s="41">
        <v>4.96</v>
      </c>
      <c r="Y47" s="41">
        <v>438</v>
      </c>
      <c r="Z47" s="41">
        <v>0.0033</v>
      </c>
      <c r="AA47" s="41" t="s">
        <v>117</v>
      </c>
      <c r="AB47" s="41">
        <v>5</v>
      </c>
      <c r="AC47" s="41">
        <v>1.85</v>
      </c>
      <c r="AD47" s="41" t="s">
        <v>134</v>
      </c>
      <c r="AE47" s="41" t="s">
        <v>121</v>
      </c>
      <c r="AF47" s="41">
        <v>0.039</v>
      </c>
      <c r="AG47" s="41">
        <v>0.471</v>
      </c>
      <c r="AH47" s="41" t="s">
        <v>116</v>
      </c>
      <c r="AI47" s="41" t="s">
        <v>137</v>
      </c>
      <c r="AJ47" s="41">
        <v>18</v>
      </c>
      <c r="AK47" s="41">
        <v>0.0065</v>
      </c>
      <c r="AL47" s="41" t="s">
        <v>116</v>
      </c>
      <c r="AM47" s="41">
        <v>0.038</v>
      </c>
      <c r="AN47" s="41">
        <v>531</v>
      </c>
      <c r="AO47" s="41">
        <v>0.0001</v>
      </c>
      <c r="AP47" s="41">
        <v>0.112</v>
      </c>
      <c r="AQ47" s="41" t="s">
        <v>117</v>
      </c>
      <c r="AR47" s="41">
        <v>0.007</v>
      </c>
      <c r="AS47" s="41">
        <v>0.032</v>
      </c>
      <c r="AT47" s="41">
        <v>23.7</v>
      </c>
      <c r="AU47" s="41" t="s">
        <v>102</v>
      </c>
      <c r="AX47" s="17">
        <f>J47*2/96</f>
        <v>26.604166666666668</v>
      </c>
      <c r="AY47" s="17">
        <f>AB47*2/24.3+U47*2/40.08+AT47*2/65.3+AC47*2/54.9+Y47*3/55.85+X47*2/63.55+M47*3/27+10^(-E47)*1000</f>
        <v>33.716870698405536</v>
      </c>
      <c r="AZ47" s="17">
        <f>AY47-AX47</f>
        <v>7.112704031738868</v>
      </c>
      <c r="BA47" s="42">
        <f>AZ47/(AX47+AY47)</f>
        <v>0.11791415304567275</v>
      </c>
    </row>
    <row r="48" spans="1:10" ht="12.75">
      <c r="A48" s="35">
        <f>A47+7</f>
        <v>40330</v>
      </c>
      <c r="B48" s="1">
        <f>B47+1</f>
        <v>42</v>
      </c>
      <c r="C48" s="16">
        <f>C47</f>
        <v>500</v>
      </c>
      <c r="D48" s="1">
        <v>480</v>
      </c>
      <c r="E48" s="17">
        <v>2.68</v>
      </c>
      <c r="F48" s="1">
        <v>3890</v>
      </c>
      <c r="J48" s="3">
        <v>1266</v>
      </c>
    </row>
    <row r="49" spans="1:53" ht="12.75">
      <c r="A49" s="35">
        <f>A48+7</f>
        <v>40337</v>
      </c>
      <c r="B49" s="1">
        <f>B48+1</f>
        <v>43</v>
      </c>
      <c r="C49" s="16">
        <f>C48</f>
        <v>500</v>
      </c>
      <c r="D49" s="1">
        <v>405</v>
      </c>
      <c r="E49" s="17">
        <v>2.17</v>
      </c>
      <c r="F49" s="1">
        <v>4740</v>
      </c>
      <c r="G49" s="3">
        <v>1775</v>
      </c>
      <c r="H49" s="3">
        <v>2225</v>
      </c>
      <c r="I49" s="28" t="e">
        <f>NA()</f>
        <v>#N/A</v>
      </c>
      <c r="J49" s="3">
        <v>1818</v>
      </c>
      <c r="K49" s="41">
        <v>0.7</v>
      </c>
      <c r="L49" s="41">
        <v>36.8</v>
      </c>
      <c r="M49" s="41">
        <v>38.4</v>
      </c>
      <c r="N49" s="41">
        <v>0.088</v>
      </c>
      <c r="O49" s="41">
        <v>26.3</v>
      </c>
      <c r="P49" s="41">
        <v>0.006</v>
      </c>
      <c r="Q49" s="41">
        <v>0.003</v>
      </c>
      <c r="R49" s="41" t="s">
        <v>100</v>
      </c>
      <c r="S49" s="41" t="s">
        <v>110</v>
      </c>
      <c r="T49" s="41">
        <v>0.535</v>
      </c>
      <c r="U49" s="41">
        <v>6</v>
      </c>
      <c r="V49" s="41">
        <v>0.105</v>
      </c>
      <c r="W49" s="41">
        <v>0.105</v>
      </c>
      <c r="X49" s="41">
        <v>5.25</v>
      </c>
      <c r="Y49" s="41">
        <v>666</v>
      </c>
      <c r="Z49" s="41">
        <v>0.0054</v>
      </c>
      <c r="AA49" s="41" t="s">
        <v>98</v>
      </c>
      <c r="AB49" s="41">
        <v>5</v>
      </c>
      <c r="AC49" s="41">
        <v>1.94</v>
      </c>
      <c r="AD49" s="41" t="s">
        <v>139</v>
      </c>
      <c r="AE49" s="41" t="s">
        <v>102</v>
      </c>
      <c r="AF49" s="41">
        <v>0.063</v>
      </c>
      <c r="AG49" s="41">
        <v>1.3</v>
      </c>
      <c r="AH49" s="41" t="s">
        <v>110</v>
      </c>
      <c r="AI49" s="41" t="s">
        <v>142</v>
      </c>
      <c r="AJ49" s="41">
        <v>25.9</v>
      </c>
      <c r="AK49" s="41">
        <v>0.0066</v>
      </c>
      <c r="AL49" s="41" t="s">
        <v>110</v>
      </c>
      <c r="AM49" s="41">
        <v>0.041</v>
      </c>
      <c r="AN49" s="41" t="s">
        <v>145</v>
      </c>
      <c r="AO49" s="41" t="s">
        <v>114</v>
      </c>
      <c r="AP49" s="41">
        <v>0.126</v>
      </c>
      <c r="AQ49" s="41" t="s">
        <v>98</v>
      </c>
      <c r="AR49" s="41">
        <v>0.0076</v>
      </c>
      <c r="AS49" s="41">
        <v>0.041</v>
      </c>
      <c r="AT49" s="41">
        <v>25.1</v>
      </c>
      <c r="AU49" s="41" t="s">
        <v>101</v>
      </c>
      <c r="AX49" s="17">
        <f>J49*2/96</f>
        <v>37.875</v>
      </c>
      <c r="AY49" s="17">
        <f>AB49*2/24.3+U49*2/40.08+AT49*2/65.3+AC49*2/54.9+Y49*3/55.85+X49*2/63.55+M49*3/27+10^(-E49)*1000</f>
        <v>48.51747371144987</v>
      </c>
      <c r="AZ49" s="17">
        <f>AY49-AX49</f>
        <v>10.642473711449867</v>
      </c>
      <c r="BA49" s="42">
        <f>AZ49/(AX49+AY49)</f>
        <v>0.1231875099096669</v>
      </c>
    </row>
    <row r="50" spans="1:10" ht="12.75">
      <c r="A50" s="35">
        <f aca="true" t="shared" si="18" ref="A50:A55">A49+7</f>
        <v>40344</v>
      </c>
      <c r="B50" s="1">
        <f aca="true" t="shared" si="19" ref="B50:B55">B49+1</f>
        <v>44</v>
      </c>
      <c r="C50" s="16">
        <f aca="true" t="shared" si="20" ref="C50:C55">C49</f>
        <v>500</v>
      </c>
      <c r="D50" s="1">
        <v>445</v>
      </c>
      <c r="E50" s="17">
        <v>2.69</v>
      </c>
      <c r="F50" s="1">
        <v>3360</v>
      </c>
      <c r="J50" s="3">
        <v>1432</v>
      </c>
    </row>
    <row r="51" spans="1:53" ht="12.75">
      <c r="A51" s="35">
        <f t="shared" si="18"/>
        <v>40351</v>
      </c>
      <c r="B51" s="1">
        <f t="shared" si="19"/>
        <v>45</v>
      </c>
      <c r="C51" s="16">
        <f t="shared" si="20"/>
        <v>500</v>
      </c>
      <c r="D51" s="1">
        <v>430</v>
      </c>
      <c r="E51" s="17">
        <v>2.09</v>
      </c>
      <c r="F51" s="1">
        <v>2380</v>
      </c>
      <c r="G51" s="3">
        <v>1100</v>
      </c>
      <c r="H51" s="3">
        <v>1275</v>
      </c>
      <c r="I51" s="28" t="e">
        <f>NA()</f>
        <v>#N/A</v>
      </c>
      <c r="J51" s="3">
        <v>1215</v>
      </c>
      <c r="K51" s="41" t="s">
        <v>134</v>
      </c>
      <c r="L51" s="41">
        <v>19.3</v>
      </c>
      <c r="M51" s="41">
        <v>18.1</v>
      </c>
      <c r="N51" s="41">
        <v>0.047</v>
      </c>
      <c r="O51" s="41">
        <v>12.4</v>
      </c>
      <c r="P51" s="41">
        <v>0.003</v>
      </c>
      <c r="Q51" s="41">
        <v>0.0012</v>
      </c>
      <c r="R51" s="41" t="s">
        <v>115</v>
      </c>
      <c r="S51" s="41" t="s">
        <v>116</v>
      </c>
      <c r="T51" s="41">
        <v>0.292</v>
      </c>
      <c r="U51" s="41">
        <v>4</v>
      </c>
      <c r="V51" s="41">
        <v>0.058</v>
      </c>
      <c r="W51" s="41">
        <v>0.0596</v>
      </c>
      <c r="X51" s="41">
        <v>2.81</v>
      </c>
      <c r="Y51" s="41">
        <v>362</v>
      </c>
      <c r="Z51" s="41">
        <v>0.0049</v>
      </c>
      <c r="AA51" s="41" t="s">
        <v>117</v>
      </c>
      <c r="AB51" s="41" t="s">
        <v>116</v>
      </c>
      <c r="AC51" s="41">
        <v>1.21</v>
      </c>
      <c r="AD51" s="41" t="s">
        <v>134</v>
      </c>
      <c r="AE51" s="41" t="s">
        <v>121</v>
      </c>
      <c r="AF51" s="41">
        <v>0.029</v>
      </c>
      <c r="AG51" s="41">
        <v>0.642</v>
      </c>
      <c r="AH51" s="41" t="s">
        <v>116</v>
      </c>
      <c r="AI51" s="41" t="s">
        <v>137</v>
      </c>
      <c r="AJ51" s="41">
        <v>12.7</v>
      </c>
      <c r="AK51" s="41">
        <v>0.0078</v>
      </c>
      <c r="AL51" s="41" t="s">
        <v>116</v>
      </c>
      <c r="AM51" s="41">
        <v>0.023</v>
      </c>
      <c r="AN51" s="41" t="s">
        <v>144</v>
      </c>
      <c r="AO51" s="41">
        <v>0.0001</v>
      </c>
      <c r="AP51" s="41">
        <v>0.0699</v>
      </c>
      <c r="AQ51" s="41" t="s">
        <v>117</v>
      </c>
      <c r="AR51" s="41">
        <v>0.0045</v>
      </c>
      <c r="AS51" s="41">
        <v>0.02</v>
      </c>
      <c r="AT51" s="41">
        <v>13.5</v>
      </c>
      <c r="AU51" s="41" t="s">
        <v>102</v>
      </c>
      <c r="AX51" s="17">
        <f>J51*2/96</f>
        <v>25.3125</v>
      </c>
      <c r="AY51" s="17">
        <f>AT51*2/65.3+AC51*2/54.9+Y51*3/55.85+X51*2/63.55+M51*3/27+10^(-E51)*1000</f>
        <v>30.13034879398456</v>
      </c>
      <c r="AZ51" s="17">
        <f>AY51-AX51</f>
        <v>4.81784879398456</v>
      </c>
      <c r="BA51" s="42">
        <f>AZ51/(AX51+AY51)</f>
        <v>0.08689756927691072</v>
      </c>
    </row>
    <row r="52" spans="1:10" ht="12.75">
      <c r="A52" s="35">
        <f t="shared" si="18"/>
        <v>40358</v>
      </c>
      <c r="B52" s="1">
        <f t="shared" si="19"/>
        <v>46</v>
      </c>
      <c r="C52" s="16">
        <f t="shared" si="20"/>
        <v>500</v>
      </c>
      <c r="D52" s="1">
        <v>475</v>
      </c>
      <c r="E52" s="17">
        <v>2.39</v>
      </c>
      <c r="F52" s="1">
        <v>2450</v>
      </c>
      <c r="J52" s="3">
        <v>895</v>
      </c>
    </row>
    <row r="53" spans="1:53" ht="12.75">
      <c r="A53" s="35">
        <f t="shared" si="18"/>
        <v>40365</v>
      </c>
      <c r="B53" s="1">
        <f t="shared" si="19"/>
        <v>47</v>
      </c>
      <c r="C53" s="16">
        <f t="shared" si="20"/>
        <v>500</v>
      </c>
      <c r="D53" s="1">
        <v>435</v>
      </c>
      <c r="E53" s="17">
        <v>2.28</v>
      </c>
      <c r="F53" s="1">
        <v>3660</v>
      </c>
      <c r="G53" s="3">
        <v>1675</v>
      </c>
      <c r="H53" s="3">
        <v>1925</v>
      </c>
      <c r="I53" s="28" t="e">
        <f>NA()</f>
        <v>#N/A</v>
      </c>
      <c r="J53" s="3">
        <v>1582</v>
      </c>
      <c r="K53" s="41" t="s">
        <v>134</v>
      </c>
      <c r="L53" s="41">
        <v>32.9</v>
      </c>
      <c r="M53" s="41">
        <v>33</v>
      </c>
      <c r="N53" s="41">
        <v>0.062</v>
      </c>
      <c r="O53" s="41">
        <v>20.4</v>
      </c>
      <c r="P53" s="41">
        <v>0.002</v>
      </c>
      <c r="Q53" s="41">
        <v>0.0022</v>
      </c>
      <c r="R53" s="41" t="s">
        <v>115</v>
      </c>
      <c r="S53" s="41" t="s">
        <v>116</v>
      </c>
      <c r="T53" s="41">
        <v>0.427</v>
      </c>
      <c r="U53" s="41">
        <v>7</v>
      </c>
      <c r="V53" s="41">
        <v>0.093</v>
      </c>
      <c r="W53" s="41">
        <v>0.0933</v>
      </c>
      <c r="X53" s="41">
        <v>4.26</v>
      </c>
      <c r="Y53" s="41">
        <v>550</v>
      </c>
      <c r="Z53" s="41">
        <v>0.0014</v>
      </c>
      <c r="AA53" s="41" t="s">
        <v>117</v>
      </c>
      <c r="AB53" s="41">
        <v>4</v>
      </c>
      <c r="AC53" s="41">
        <v>1.98</v>
      </c>
      <c r="AD53" s="41" t="s">
        <v>134</v>
      </c>
      <c r="AE53" s="41" t="s">
        <v>121</v>
      </c>
      <c r="AF53" s="41">
        <v>0.047</v>
      </c>
      <c r="AG53" s="41">
        <v>1.31</v>
      </c>
      <c r="AH53" s="41" t="s">
        <v>116</v>
      </c>
      <c r="AI53" s="41" t="s">
        <v>137</v>
      </c>
      <c r="AJ53" s="41">
        <v>20.4</v>
      </c>
      <c r="AK53" s="41">
        <v>0.003</v>
      </c>
      <c r="AL53" s="41" t="s">
        <v>116</v>
      </c>
      <c r="AM53" s="41">
        <v>0.042</v>
      </c>
      <c r="AN53" s="41">
        <v>643</v>
      </c>
      <c r="AO53" s="41" t="s">
        <v>99</v>
      </c>
      <c r="AP53" s="41">
        <v>0.104</v>
      </c>
      <c r="AQ53" s="41" t="s">
        <v>117</v>
      </c>
      <c r="AR53" s="41">
        <v>0.0065</v>
      </c>
      <c r="AS53" s="41">
        <v>0.03</v>
      </c>
      <c r="AT53" s="41">
        <v>18.8</v>
      </c>
      <c r="AU53" s="41" t="s">
        <v>102</v>
      </c>
      <c r="AX53" s="17">
        <f>J53*2/96</f>
        <v>32.958333333333336</v>
      </c>
      <c r="AY53" s="17">
        <f>AB53*2/24.3+U53*2/40.08+AT53*2/65.3+AC53*2/54.9+Y53*3/55.85+X53*2/63.55+M53*3/27+10^(-E53)*1000</f>
        <v>39.91868344045168</v>
      </c>
      <c r="AZ53" s="17">
        <f>AY53-AX53</f>
        <v>6.9603501071183445</v>
      </c>
      <c r="BA53" s="42">
        <f>AZ53/(AX53+AY53)</f>
        <v>0.09550816451123023</v>
      </c>
    </row>
    <row r="54" spans="1:10" ht="12.75">
      <c r="A54" s="35">
        <f t="shared" si="18"/>
        <v>40372</v>
      </c>
      <c r="B54" s="1">
        <f t="shared" si="19"/>
        <v>48</v>
      </c>
      <c r="C54" s="16">
        <f t="shared" si="20"/>
        <v>500</v>
      </c>
      <c r="D54" s="1">
        <v>470</v>
      </c>
      <c r="E54" s="17">
        <v>2.4</v>
      </c>
      <c r="F54" s="1">
        <v>3840</v>
      </c>
      <c r="J54" s="3">
        <v>1023</v>
      </c>
    </row>
    <row r="55" spans="1:53" ht="12.75">
      <c r="A55" s="35">
        <f t="shared" si="18"/>
        <v>40379</v>
      </c>
      <c r="B55" s="1">
        <f t="shared" si="19"/>
        <v>49</v>
      </c>
      <c r="C55" s="16">
        <f t="shared" si="20"/>
        <v>500</v>
      </c>
      <c r="D55" s="1">
        <v>445</v>
      </c>
      <c r="E55" s="17">
        <v>2.3</v>
      </c>
      <c r="F55" s="1">
        <v>4390</v>
      </c>
      <c r="G55" s="4">
        <v>975</v>
      </c>
      <c r="H55" s="3">
        <v>1300</v>
      </c>
      <c r="I55" s="28" t="e">
        <f>NA()</f>
        <v>#N/A</v>
      </c>
      <c r="J55" s="3">
        <v>1325</v>
      </c>
      <c r="K55" s="41" t="s">
        <v>134</v>
      </c>
      <c r="L55" s="41">
        <v>21.8</v>
      </c>
      <c r="M55" s="41">
        <v>23.1</v>
      </c>
      <c r="N55" s="41">
        <v>0.0515</v>
      </c>
      <c r="O55" s="41">
        <v>15.7</v>
      </c>
      <c r="P55" s="41">
        <v>0.0024</v>
      </c>
      <c r="Q55" s="41">
        <v>0.0017</v>
      </c>
      <c r="R55" s="41" t="s">
        <v>99</v>
      </c>
      <c r="S55" s="41" t="s">
        <v>139</v>
      </c>
      <c r="T55" s="41">
        <v>0.249</v>
      </c>
      <c r="U55" s="41">
        <v>5</v>
      </c>
      <c r="V55" s="41">
        <v>0.067</v>
      </c>
      <c r="W55" s="41">
        <v>0.0774</v>
      </c>
      <c r="X55" s="41">
        <v>3.12</v>
      </c>
      <c r="Y55" s="41">
        <v>469</v>
      </c>
      <c r="Z55" s="41">
        <v>0.0013</v>
      </c>
      <c r="AA55" s="41" t="s">
        <v>101</v>
      </c>
      <c r="AB55" s="41">
        <v>2</v>
      </c>
      <c r="AC55" s="41">
        <v>1.15</v>
      </c>
      <c r="AD55" s="41" t="s">
        <v>112</v>
      </c>
      <c r="AE55" s="41" t="s">
        <v>103</v>
      </c>
      <c r="AF55" s="41">
        <v>0.0404</v>
      </c>
      <c r="AG55" s="41">
        <v>0.918</v>
      </c>
      <c r="AH55" s="41" t="s">
        <v>139</v>
      </c>
      <c r="AI55" s="41" t="s">
        <v>141</v>
      </c>
      <c r="AJ55" s="41">
        <v>15.3</v>
      </c>
      <c r="AK55" s="41">
        <v>0.0019</v>
      </c>
      <c r="AL55" s="41" t="s">
        <v>139</v>
      </c>
      <c r="AM55" s="41">
        <v>0.033</v>
      </c>
      <c r="AN55" s="41">
        <v>479</v>
      </c>
      <c r="AO55" s="41">
        <v>7E-05</v>
      </c>
      <c r="AP55" s="41">
        <v>0.0936</v>
      </c>
      <c r="AQ55" s="41" t="s">
        <v>101</v>
      </c>
      <c r="AR55" s="41">
        <v>0.0046</v>
      </c>
      <c r="AS55" s="41">
        <v>0.024</v>
      </c>
      <c r="AT55" s="41">
        <v>10.7</v>
      </c>
      <c r="AU55" s="41" t="s">
        <v>137</v>
      </c>
      <c r="AX55" s="17">
        <f>J55*2/96</f>
        <v>27.604166666666668</v>
      </c>
      <c r="AY55" s="17">
        <f>AB55*2/24.3+U55*2/40.08+AT55*2/65.3+AC55*2/54.9+Y55*3/55.85+X55*2/63.55+M55*3/27+10^(-E55)*1000</f>
        <v>33.65293188941257</v>
      </c>
      <c r="AZ55" s="17">
        <f>AY55-AX55</f>
        <v>6.048765222745903</v>
      </c>
      <c r="BA55" s="42">
        <f>AZ55/(AX55+AY55)</f>
        <v>0.0987439066708068</v>
      </c>
    </row>
    <row r="56" spans="1:10" ht="12.75">
      <c r="A56" s="35">
        <f aca="true" t="shared" si="21" ref="A56:A62">A55+7</f>
        <v>40386</v>
      </c>
      <c r="B56" s="1">
        <f aca="true" t="shared" si="22" ref="B56:B62">B55+1</f>
        <v>50</v>
      </c>
      <c r="C56" s="16">
        <f aca="true" t="shared" si="23" ref="C56:C62">C55</f>
        <v>500</v>
      </c>
      <c r="D56" s="1">
        <v>460</v>
      </c>
      <c r="E56" s="17">
        <v>2.22</v>
      </c>
      <c r="F56" s="1">
        <v>3970</v>
      </c>
      <c r="J56" s="3">
        <v>1449</v>
      </c>
    </row>
    <row r="57" spans="1:53" ht="12.75">
      <c r="A57" s="35">
        <f t="shared" si="21"/>
        <v>40393</v>
      </c>
      <c r="B57" s="1">
        <f t="shared" si="22"/>
        <v>51</v>
      </c>
      <c r="C57" s="16">
        <f t="shared" si="23"/>
        <v>500</v>
      </c>
      <c r="D57" s="1">
        <v>425</v>
      </c>
      <c r="E57" s="17">
        <v>2.25</v>
      </c>
      <c r="F57" s="1">
        <v>3270</v>
      </c>
      <c r="G57" s="3">
        <v>1025</v>
      </c>
      <c r="H57" s="3">
        <v>1325</v>
      </c>
      <c r="I57" s="28" t="e">
        <f>NA()</f>
        <v>#N/A</v>
      </c>
      <c r="J57" s="3">
        <v>1196</v>
      </c>
      <c r="K57" s="41" t="s">
        <v>134</v>
      </c>
      <c r="L57" s="41">
        <v>14.8</v>
      </c>
      <c r="M57" s="41">
        <v>15.1</v>
      </c>
      <c r="N57" s="41">
        <v>0.0358</v>
      </c>
      <c r="O57" s="41">
        <v>13.7</v>
      </c>
      <c r="P57" s="41">
        <v>0.0016</v>
      </c>
      <c r="Q57" s="41">
        <v>0.0011</v>
      </c>
      <c r="R57" s="41" t="s">
        <v>99</v>
      </c>
      <c r="S57" s="41" t="s">
        <v>139</v>
      </c>
      <c r="T57" s="41">
        <v>0.161</v>
      </c>
      <c r="U57" s="41">
        <v>4</v>
      </c>
      <c r="V57" s="41">
        <v>0.048</v>
      </c>
      <c r="W57" s="41">
        <v>0.0588</v>
      </c>
      <c r="X57" s="41">
        <v>2.05</v>
      </c>
      <c r="Y57" s="41">
        <v>344</v>
      </c>
      <c r="Z57" s="41">
        <v>0.0031</v>
      </c>
      <c r="AA57" s="41" t="s">
        <v>101</v>
      </c>
      <c r="AB57" s="41">
        <v>1</v>
      </c>
      <c r="AC57" s="41">
        <v>0.709</v>
      </c>
      <c r="AD57" s="41" t="s">
        <v>112</v>
      </c>
      <c r="AE57" s="41" t="s">
        <v>103</v>
      </c>
      <c r="AF57" s="41">
        <v>0.031</v>
      </c>
      <c r="AG57" s="41">
        <v>0.872</v>
      </c>
      <c r="AH57" s="41" t="s">
        <v>139</v>
      </c>
      <c r="AI57" s="41" t="s">
        <v>141</v>
      </c>
      <c r="AJ57" s="41">
        <v>11</v>
      </c>
      <c r="AK57" s="41">
        <v>0.0027</v>
      </c>
      <c r="AL57" s="41" t="s">
        <v>139</v>
      </c>
      <c r="AM57" s="41">
        <v>0.023</v>
      </c>
      <c r="AN57" s="41">
        <v>434</v>
      </c>
      <c r="AO57" s="41">
        <v>0.00013</v>
      </c>
      <c r="AP57" s="41">
        <v>0.0599</v>
      </c>
      <c r="AQ57" s="41" t="s">
        <v>101</v>
      </c>
      <c r="AR57" s="41">
        <v>0.00299</v>
      </c>
      <c r="AS57" s="41">
        <v>0.011</v>
      </c>
      <c r="AT57" s="41">
        <v>7.85</v>
      </c>
      <c r="AU57" s="41" t="s">
        <v>137</v>
      </c>
      <c r="AX57" s="17">
        <f>J57*2/96</f>
        <v>24.916666666666668</v>
      </c>
      <c r="AY57" s="17">
        <f>AT57*2/65.3+AC57*2/54.9+Y57*3/55.85+X57*2/63.55+M57*3/27+10^(-E57)*1000</f>
        <v>26.110030977392807</v>
      </c>
      <c r="AZ57" s="17">
        <f>AY57-AX57</f>
        <v>1.193364310726139</v>
      </c>
      <c r="BA57" s="42">
        <f>AZ57/(AX57+AY57)</f>
        <v>0.02338705747823503</v>
      </c>
    </row>
    <row r="58" spans="1:10" ht="12.75">
      <c r="A58" s="35">
        <f t="shared" si="21"/>
        <v>40400</v>
      </c>
      <c r="B58" s="1">
        <f t="shared" si="22"/>
        <v>52</v>
      </c>
      <c r="C58" s="16">
        <f t="shared" si="23"/>
        <v>500</v>
      </c>
      <c r="D58" s="1">
        <v>435</v>
      </c>
      <c r="E58" s="17">
        <v>2.17</v>
      </c>
      <c r="F58" s="1">
        <v>4580</v>
      </c>
      <c r="J58" s="3">
        <v>2273</v>
      </c>
    </row>
    <row r="59" spans="1:53" ht="12.75">
      <c r="A59" s="35">
        <f t="shared" si="21"/>
        <v>40407</v>
      </c>
      <c r="B59" s="1">
        <f t="shared" si="22"/>
        <v>53</v>
      </c>
      <c r="C59" s="16">
        <f t="shared" si="23"/>
        <v>500</v>
      </c>
      <c r="D59" s="1">
        <v>440</v>
      </c>
      <c r="E59" s="17">
        <v>2.25</v>
      </c>
      <c r="F59" s="1">
        <v>3150</v>
      </c>
      <c r="G59" s="3">
        <v>1050</v>
      </c>
      <c r="H59" s="3">
        <v>1325</v>
      </c>
      <c r="I59" s="28" t="e">
        <f>NA()</f>
        <v>#N/A</v>
      </c>
      <c r="J59" s="3">
        <v>1080</v>
      </c>
      <c r="K59" s="41" t="s">
        <v>134</v>
      </c>
      <c r="L59" s="41">
        <v>12.3</v>
      </c>
      <c r="M59" s="41">
        <v>11.3</v>
      </c>
      <c r="N59" s="41">
        <v>0.0307</v>
      </c>
      <c r="O59" s="41">
        <v>11.1</v>
      </c>
      <c r="P59" s="41">
        <v>0.0011</v>
      </c>
      <c r="Q59" s="41">
        <v>0.00088</v>
      </c>
      <c r="R59" s="41" t="s">
        <v>119</v>
      </c>
      <c r="S59" s="41" t="s">
        <v>120</v>
      </c>
      <c r="T59" s="41">
        <v>0.116</v>
      </c>
      <c r="U59" s="41">
        <v>3.2</v>
      </c>
      <c r="V59" s="41">
        <v>0.0335</v>
      </c>
      <c r="W59" s="41">
        <v>0.0445</v>
      </c>
      <c r="X59" s="41">
        <v>1.39</v>
      </c>
      <c r="Y59" s="41">
        <v>264</v>
      </c>
      <c r="Z59" s="41">
        <v>0.00099</v>
      </c>
      <c r="AA59" s="41">
        <v>0.004</v>
      </c>
      <c r="AB59" s="41">
        <v>1</v>
      </c>
      <c r="AC59" s="41">
        <v>0.513</v>
      </c>
      <c r="AD59" s="41" t="s">
        <v>98</v>
      </c>
      <c r="AE59" s="41">
        <v>0.0006</v>
      </c>
      <c r="AF59" s="41">
        <v>0.0202</v>
      </c>
      <c r="AG59" s="41">
        <v>0.804</v>
      </c>
      <c r="AH59" s="41" t="s">
        <v>120</v>
      </c>
      <c r="AI59" s="41">
        <v>0.0002</v>
      </c>
      <c r="AJ59" s="41">
        <v>8.84</v>
      </c>
      <c r="AK59" s="41">
        <v>0.00165</v>
      </c>
      <c r="AL59" s="41" t="s">
        <v>120</v>
      </c>
      <c r="AM59" s="41">
        <v>0.0179</v>
      </c>
      <c r="AN59" s="41">
        <v>352</v>
      </c>
      <c r="AO59" s="41">
        <v>6E-05</v>
      </c>
      <c r="AP59" s="41">
        <v>0.0426</v>
      </c>
      <c r="AQ59" s="41" t="s">
        <v>121</v>
      </c>
      <c r="AR59" s="41">
        <v>0.00209</v>
      </c>
      <c r="AS59" s="41">
        <v>0.009</v>
      </c>
      <c r="AT59" s="41">
        <v>5.47</v>
      </c>
      <c r="AU59" s="41" t="s">
        <v>100</v>
      </c>
      <c r="AX59" s="17">
        <f>J59*2/96</f>
        <v>22.5</v>
      </c>
      <c r="AY59" s="17">
        <f>AT59*2/65.3+AC59*2/54.9+Y59*3/55.85+X59*2/63.55+M59*3/27+10^(-E59)*1000</f>
        <v>21.289778410855458</v>
      </c>
      <c r="AZ59" s="17">
        <f>AY59-AX59</f>
        <v>-1.2102215891445418</v>
      </c>
      <c r="BA59" s="42">
        <f>AZ59/(AX59+AY59)</f>
        <v>-0.027637079543762398</v>
      </c>
    </row>
    <row r="60" spans="1:10" ht="12.75">
      <c r="A60" s="35">
        <f t="shared" si="21"/>
        <v>40414</v>
      </c>
      <c r="B60" s="1">
        <f t="shared" si="22"/>
        <v>54</v>
      </c>
      <c r="C60" s="16">
        <f t="shared" si="23"/>
        <v>500</v>
      </c>
      <c r="D60" s="1">
        <v>495</v>
      </c>
      <c r="E60" s="17">
        <v>2.13</v>
      </c>
      <c r="F60" s="1">
        <v>1940</v>
      </c>
      <c r="J60" s="3">
        <v>346</v>
      </c>
    </row>
    <row r="61" spans="1:53" ht="12.75">
      <c r="A61" s="35">
        <f t="shared" si="21"/>
        <v>40421</v>
      </c>
      <c r="B61" s="1">
        <f t="shared" si="22"/>
        <v>55</v>
      </c>
      <c r="C61" s="16">
        <f t="shared" si="23"/>
        <v>500</v>
      </c>
      <c r="D61" s="1">
        <v>430</v>
      </c>
      <c r="E61" s="17">
        <v>2.21</v>
      </c>
      <c r="F61" s="1">
        <v>2120</v>
      </c>
      <c r="G61" s="3">
        <v>1025</v>
      </c>
      <c r="H61" s="3">
        <v>1300</v>
      </c>
      <c r="I61" s="28" t="e">
        <f>NA()</f>
        <v>#N/A</v>
      </c>
      <c r="J61" s="3">
        <v>989</v>
      </c>
      <c r="K61" s="41" t="s">
        <v>134</v>
      </c>
      <c r="L61" s="41">
        <v>11.5</v>
      </c>
      <c r="M61" s="41">
        <v>10.2</v>
      </c>
      <c r="N61" s="41">
        <v>0.02</v>
      </c>
      <c r="O61" s="41">
        <v>10.5</v>
      </c>
      <c r="P61" s="41">
        <v>0.0006</v>
      </c>
      <c r="Q61" s="41">
        <v>0.0008</v>
      </c>
      <c r="R61" s="41" t="s">
        <v>118</v>
      </c>
      <c r="S61" s="41" t="s">
        <v>134</v>
      </c>
      <c r="T61" s="41">
        <v>0.0894</v>
      </c>
      <c r="U61" s="41">
        <v>3</v>
      </c>
      <c r="V61" s="41">
        <v>0.034</v>
      </c>
      <c r="W61" s="41">
        <v>0.0399</v>
      </c>
      <c r="X61" s="41">
        <v>1.28</v>
      </c>
      <c r="Y61" s="41">
        <v>223</v>
      </c>
      <c r="Z61" s="41">
        <v>0.00055</v>
      </c>
      <c r="AA61" s="41" t="s">
        <v>102</v>
      </c>
      <c r="AB61" s="41">
        <v>1</v>
      </c>
      <c r="AC61" s="41">
        <v>0.524</v>
      </c>
      <c r="AD61" s="41" t="s">
        <v>111</v>
      </c>
      <c r="AE61" s="41" t="s">
        <v>100</v>
      </c>
      <c r="AF61" s="41">
        <v>0.0176</v>
      </c>
      <c r="AG61" s="41">
        <v>0.836</v>
      </c>
      <c r="AH61" s="41" t="s">
        <v>134</v>
      </c>
      <c r="AI61" s="41" t="s">
        <v>138</v>
      </c>
      <c r="AJ61" s="41">
        <v>6.45</v>
      </c>
      <c r="AK61" s="41">
        <v>0.00144</v>
      </c>
      <c r="AL61" s="41" t="s">
        <v>134</v>
      </c>
      <c r="AM61" s="41">
        <v>0.0135</v>
      </c>
      <c r="AN61" s="41">
        <v>288</v>
      </c>
      <c r="AO61" s="41">
        <v>5E-05</v>
      </c>
      <c r="AP61" s="41">
        <v>0.0342</v>
      </c>
      <c r="AQ61" s="41" t="s">
        <v>102</v>
      </c>
      <c r="AR61" s="41">
        <v>0.00197</v>
      </c>
      <c r="AS61" s="41">
        <v>0.006</v>
      </c>
      <c r="AT61" s="41">
        <v>4.45</v>
      </c>
      <c r="AU61" s="41" t="s">
        <v>103</v>
      </c>
      <c r="AX61" s="17">
        <f>J61*2/96</f>
        <v>20.604166666666668</v>
      </c>
      <c r="AY61" s="17">
        <f>AT61*2/65.3+AC61*2/54.9+Y61*3/55.85+X61*2/63.55+M61*3/27+10^(-E61)*1000</f>
        <v>19.473463750697732</v>
      </c>
      <c r="AZ61" s="17">
        <f>AY61-AX61</f>
        <v>-1.1307029159689357</v>
      </c>
      <c r="BA61" s="42">
        <f>AZ61/(AX61+AY61)</f>
        <v>-0.028212818577194047</v>
      </c>
    </row>
    <row r="62" spans="1:10" ht="12.75">
      <c r="A62" s="35">
        <f t="shared" si="21"/>
        <v>40428</v>
      </c>
      <c r="B62" s="1">
        <f t="shared" si="22"/>
        <v>56</v>
      </c>
      <c r="C62" s="16">
        <f t="shared" si="23"/>
        <v>500</v>
      </c>
      <c r="D62" s="1">
        <v>430</v>
      </c>
      <c r="E62" s="17">
        <v>2.37</v>
      </c>
      <c r="F62" s="1">
        <v>2570</v>
      </c>
      <c r="J62" s="3">
        <v>1029</v>
      </c>
    </row>
    <row r="63" spans="1:53" ht="12.75">
      <c r="A63" s="35">
        <f>A62+7</f>
        <v>40435</v>
      </c>
      <c r="B63" s="1">
        <f>B62+1</f>
        <v>57</v>
      </c>
      <c r="C63" s="16">
        <f>C62</f>
        <v>500</v>
      </c>
      <c r="D63" s="1">
        <v>445</v>
      </c>
      <c r="E63" s="17">
        <v>2.17</v>
      </c>
      <c r="F63" s="1">
        <v>2260</v>
      </c>
      <c r="G63" s="3">
        <v>1000</v>
      </c>
      <c r="H63" s="3">
        <v>1275</v>
      </c>
      <c r="I63" s="40" t="e">
        <f>NA()</f>
        <v>#N/A</v>
      </c>
      <c r="J63" s="3">
        <v>957</v>
      </c>
      <c r="K63" s="41" t="s">
        <v>134</v>
      </c>
      <c r="L63" s="41">
        <v>30.3</v>
      </c>
      <c r="M63" s="41">
        <v>11.3</v>
      </c>
      <c r="N63" s="41">
        <v>0.0195</v>
      </c>
      <c r="O63" s="41">
        <v>14.5</v>
      </c>
      <c r="P63" s="41" t="s">
        <v>138</v>
      </c>
      <c r="Q63" s="41">
        <v>0.0009</v>
      </c>
      <c r="R63" s="41" t="s">
        <v>99</v>
      </c>
      <c r="S63" s="41" t="s">
        <v>139</v>
      </c>
      <c r="T63" s="41">
        <v>0.0895</v>
      </c>
      <c r="U63" s="41">
        <v>10</v>
      </c>
      <c r="V63" s="41">
        <v>0.039</v>
      </c>
      <c r="W63" s="41">
        <v>0.0445</v>
      </c>
      <c r="X63" s="41">
        <v>1.32</v>
      </c>
      <c r="Y63" s="41">
        <v>264</v>
      </c>
      <c r="Z63" s="41">
        <v>0.0003</v>
      </c>
      <c r="AA63" s="41" t="s">
        <v>101</v>
      </c>
      <c r="AB63" s="41">
        <v>1</v>
      </c>
      <c r="AC63" s="41">
        <v>0.591</v>
      </c>
      <c r="AD63" s="41" t="s">
        <v>112</v>
      </c>
      <c r="AE63" s="41" t="s">
        <v>103</v>
      </c>
      <c r="AF63" s="41">
        <v>0.0279</v>
      </c>
      <c r="AG63" s="41">
        <v>1.32</v>
      </c>
      <c r="AH63" s="41" t="s">
        <v>139</v>
      </c>
      <c r="AI63" s="41" t="s">
        <v>141</v>
      </c>
      <c r="AJ63" s="41">
        <v>7.66</v>
      </c>
      <c r="AK63" s="41">
        <v>0.0009</v>
      </c>
      <c r="AL63" s="41" t="s">
        <v>139</v>
      </c>
      <c r="AM63" s="41">
        <v>0.014</v>
      </c>
      <c r="AN63" s="41">
        <v>313</v>
      </c>
      <c r="AO63" s="41">
        <v>6E-05</v>
      </c>
      <c r="AP63" s="41">
        <v>0.0408</v>
      </c>
      <c r="AQ63" s="41">
        <v>0.023</v>
      </c>
      <c r="AR63" s="41">
        <v>0.00325</v>
      </c>
      <c r="AS63" s="41">
        <v>0.007</v>
      </c>
      <c r="AT63" s="41">
        <v>4.32</v>
      </c>
      <c r="AU63" s="41" t="s">
        <v>137</v>
      </c>
      <c r="AX63" s="17">
        <f>J63*2/96</f>
        <v>19.9375</v>
      </c>
      <c r="AY63" s="17">
        <f>AT63*2/65.3+AC63*2/54.9+Y63*3/55.85+X63*2/63.55+M63*3/27+10^(-E63)*1000</f>
        <v>22.392611401087215</v>
      </c>
      <c r="AZ63" s="17">
        <f>AY63-AX63</f>
        <v>2.4551114010872155</v>
      </c>
      <c r="BA63" s="42">
        <f>AZ63/(AX63+AY63)</f>
        <v>0.0579991717438324</v>
      </c>
    </row>
    <row r="64" spans="1:10" ht="12.75">
      <c r="A64" s="35">
        <f>A63+7</f>
        <v>40442</v>
      </c>
      <c r="B64" s="1">
        <f>B63+1</f>
        <v>58</v>
      </c>
      <c r="C64" s="16">
        <f>C63</f>
        <v>500</v>
      </c>
      <c r="D64" s="1">
        <v>465</v>
      </c>
      <c r="E64" s="17">
        <v>2.3</v>
      </c>
      <c r="F64" s="1">
        <v>2590</v>
      </c>
      <c r="J64" s="3">
        <v>960</v>
      </c>
    </row>
    <row r="65" spans="1:53" ht="12.75">
      <c r="A65" s="35">
        <f>A64+7</f>
        <v>40449</v>
      </c>
      <c r="B65" s="1">
        <f>B64+1</f>
        <v>59</v>
      </c>
      <c r="C65" s="16">
        <f>C64</f>
        <v>500</v>
      </c>
      <c r="D65" s="1">
        <v>455</v>
      </c>
      <c r="E65" s="17">
        <v>2.39</v>
      </c>
      <c r="F65" s="1">
        <v>2420</v>
      </c>
      <c r="G65" s="3">
        <v>1025</v>
      </c>
      <c r="H65" s="3">
        <v>1275</v>
      </c>
      <c r="I65" s="40" t="e">
        <f>NA()</f>
        <v>#N/A</v>
      </c>
      <c r="J65" s="3">
        <v>946</v>
      </c>
      <c r="K65" s="41">
        <v>0.7</v>
      </c>
      <c r="L65" s="41">
        <v>15.5</v>
      </c>
      <c r="M65" s="41">
        <v>11.5</v>
      </c>
      <c r="N65" s="41">
        <v>0.0205</v>
      </c>
      <c r="O65" s="41">
        <v>15.9</v>
      </c>
      <c r="P65" s="41">
        <v>0.0005</v>
      </c>
      <c r="Q65" s="41">
        <v>0.001</v>
      </c>
      <c r="R65" s="41" t="s">
        <v>99</v>
      </c>
      <c r="S65" s="41" t="s">
        <v>139</v>
      </c>
      <c r="T65" s="41">
        <v>0.0914</v>
      </c>
      <c r="U65" s="41">
        <v>4</v>
      </c>
      <c r="V65" s="41">
        <v>0.042</v>
      </c>
      <c r="W65" s="41">
        <v>0.0451</v>
      </c>
      <c r="X65" s="41">
        <v>1.38</v>
      </c>
      <c r="Y65" s="41">
        <v>270</v>
      </c>
      <c r="Z65" s="41">
        <v>0.0008</v>
      </c>
      <c r="AA65" s="41" t="s">
        <v>101</v>
      </c>
      <c r="AB65" s="41">
        <v>1</v>
      </c>
      <c r="AC65" s="41">
        <v>0.601</v>
      </c>
      <c r="AD65" s="41" t="s">
        <v>112</v>
      </c>
      <c r="AE65" s="41" t="s">
        <v>103</v>
      </c>
      <c r="AF65" s="41">
        <v>0.0231</v>
      </c>
      <c r="AG65" s="41">
        <v>1.41</v>
      </c>
      <c r="AH65" s="41" t="s">
        <v>139</v>
      </c>
      <c r="AI65" s="41" t="s">
        <v>141</v>
      </c>
      <c r="AJ65" s="41">
        <v>7.72</v>
      </c>
      <c r="AK65" s="41">
        <v>0.0006</v>
      </c>
      <c r="AL65" s="41" t="s">
        <v>139</v>
      </c>
      <c r="AM65" s="41">
        <v>0.013</v>
      </c>
      <c r="AN65" s="41">
        <v>312</v>
      </c>
      <c r="AO65" s="41" t="s">
        <v>135</v>
      </c>
      <c r="AP65" s="41">
        <v>0.0409</v>
      </c>
      <c r="AQ65" s="41" t="s">
        <v>101</v>
      </c>
      <c r="AR65" s="41">
        <v>0.00271</v>
      </c>
      <c r="AS65" s="41">
        <v>0.006</v>
      </c>
      <c r="AT65" s="41">
        <v>4.3</v>
      </c>
      <c r="AU65" s="41" t="s">
        <v>137</v>
      </c>
      <c r="AX65" s="17">
        <f>J65*2/96</f>
        <v>19.708333333333332</v>
      </c>
      <c r="AY65" s="17">
        <f>AT65*2/65.3+AC65*2/54.9+Y65*3/55.85+X65*2/63.55+M65*3/27+10^(-E65)*1000</f>
        <v>20.051738518853885</v>
      </c>
      <c r="AZ65" s="17">
        <f>AY65-AX65</f>
        <v>0.34340518552055244</v>
      </c>
      <c r="BA65" s="42">
        <f>AZ65/(AX65+AY65)</f>
        <v>0.008636935737872959</v>
      </c>
    </row>
    <row r="66" spans="1:3" ht="12.75">
      <c r="A66" s="35"/>
      <c r="C66" s="16"/>
    </row>
    <row r="67" spans="1:3" ht="12.75">
      <c r="A67" s="51" t="s">
        <v>147</v>
      </c>
      <c r="C67" s="16"/>
    </row>
    <row r="68" spans="1:3" ht="12.75">
      <c r="A68" s="35"/>
      <c r="C68" s="16"/>
    </row>
    <row r="69" spans="1:3" ht="12.75">
      <c r="A69" s="56" t="s">
        <v>152</v>
      </c>
      <c r="C69" s="16"/>
    </row>
  </sheetData>
  <mergeCells count="1">
    <mergeCell ref="C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Sohan Basra</dc:creator>
  <cp:keywords/>
  <dc:description/>
  <cp:lastModifiedBy>Carolyn_Jones</cp:lastModifiedBy>
  <cp:lastPrinted>2007-04-18T21:21:30Z</cp:lastPrinted>
  <dcterms:created xsi:type="dcterms:W3CDTF">2005-10-06T21:36:04Z</dcterms:created>
  <dcterms:modified xsi:type="dcterms:W3CDTF">2011-07-14T21:59:33Z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NewReviewCyc">
    <vt:lpwstr/>
  </property>
</Properties>
</file>