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666" yWindow="60" windowWidth="19440" windowHeight="8580" tabRatio="522" activeTab="1"/>
  </bookViews>
  <sheets>
    <sheet name="Summary" sheetId="1" r:id="rId1"/>
    <sheet name="Detail Costs" sheetId="2" r:id="rId2"/>
    <sheet name="Basis of Estimate" sheetId="3" r:id="rId3"/>
  </sheets>
  <externalReferences>
    <externalReference r:id="rId6"/>
    <externalReference r:id="rId7"/>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AREA">#REF!</definedName>
    <definedName name="Area_Precast_Section">#REF!</definedName>
    <definedName name="CLIENTS">'[1]PICK LISTS'!$B$22:$B$25</definedName>
    <definedName name="CONTRACT">#REF!</definedName>
    <definedName name="ESTIMATE">#REF!</definedName>
    <definedName name="Length_Precast_Unit">#REF!</definedName>
    <definedName name="_xlnm.Print_Area" localSheetId="1">'Detail Costs'!$B$3:$V$64</definedName>
    <definedName name="_xlnm.Print_Titles" localSheetId="2">'Basis of Estimate'!$3:$12</definedName>
    <definedName name="_xlnm.Print_Titles" localSheetId="1">'Detail Costs'!$1:$10</definedName>
    <definedName name="TITLES">#REF!</definedName>
    <definedName name="Unit_Price_Precast_Unit">#REF!</definedName>
    <definedName name="Volume_Precast_Unit">#REF!</definedName>
    <definedName name="WAGEPROD">#REF!</definedName>
    <definedName name="Zone_impres_MI" localSheetId="2">#REF!</definedName>
    <definedName name="Zone_impres_MI" localSheetId="0">#REF!</definedName>
    <definedName name="Zone_impres_MI">#REF!</definedName>
  </definedNames>
  <calcPr fullCalcOnLoad="1"/>
</workbook>
</file>

<file path=xl/sharedStrings.xml><?xml version="1.0" encoding="utf-8"?>
<sst xmlns="http://schemas.openxmlformats.org/spreadsheetml/2006/main" count="194" uniqueCount="166">
  <si>
    <t>Mhr/Unit</t>
  </si>
  <si>
    <t>Unit</t>
  </si>
  <si>
    <t>Description</t>
  </si>
  <si>
    <t>Qty</t>
  </si>
  <si>
    <t>Remarks</t>
  </si>
  <si>
    <t>Other/Unit ($)</t>
  </si>
  <si>
    <t>Total ($)</t>
  </si>
  <si>
    <t>CLIENT:</t>
  </si>
  <si>
    <t>PROJECT TITLE:</t>
  </si>
  <si>
    <t>DATE:</t>
  </si>
  <si>
    <t>AUTHOR:</t>
  </si>
  <si>
    <t>MTO No.:</t>
  </si>
  <si>
    <t>PROJECT No.:</t>
  </si>
  <si>
    <t>REVISION:</t>
  </si>
  <si>
    <t>Sub Area</t>
  </si>
  <si>
    <t>CONTINGENCY</t>
  </si>
  <si>
    <t>Mhr Total</t>
  </si>
  <si>
    <t>Material/Unit ($)</t>
  </si>
  <si>
    <t>Mhr Cost ($)</t>
  </si>
  <si>
    <t>Material Total ($)</t>
  </si>
  <si>
    <t>Other Total ($)</t>
  </si>
  <si>
    <t>Contingency %</t>
  </si>
  <si>
    <t>Contingency ($)</t>
  </si>
  <si>
    <t>Allowance ($)</t>
  </si>
  <si>
    <t>Allowance %</t>
  </si>
  <si>
    <t>ACCURACY:</t>
  </si>
  <si>
    <t>DESCRIPTION</t>
  </si>
  <si>
    <t>REFERENCE</t>
  </si>
  <si>
    <t>TOTAL COSTS</t>
  </si>
  <si>
    <t>TOTAL COST</t>
  </si>
  <si>
    <t>USE hourly rate:</t>
  </si>
  <si>
    <t>DIRECT CONSTRUCTION COSTS (see detail sheet for breakdown)</t>
  </si>
  <si>
    <t>INDIRECT COSTS (see detail sheet for breakdown)</t>
  </si>
  <si>
    <t>OWNERS COSTS</t>
  </si>
  <si>
    <t>EPCM COSTS</t>
  </si>
  <si>
    <t>SUB TOTAL COSTS</t>
  </si>
  <si>
    <t>Sub Total ($)</t>
  </si>
  <si>
    <t>ESCALATION</t>
  </si>
  <si>
    <t>DIRECT COST SUB TOTAL</t>
  </si>
  <si>
    <t>DIRECT COSTS</t>
  </si>
  <si>
    <t>INDIRECT COST SUB TOTAL</t>
  </si>
  <si>
    <t>OTHER COSTS</t>
  </si>
  <si>
    <t>OTHER COST SUB TOTAL</t>
  </si>
  <si>
    <t>EPCM</t>
  </si>
  <si>
    <t>Area / WBS</t>
  </si>
  <si>
    <t>TOTAL</t>
  </si>
  <si>
    <t>INDIRECT COSTS</t>
  </si>
  <si>
    <t xml:space="preserve">TEMPORARY FACILITIES AND CONSTRUCTION SITE SERVICES </t>
  </si>
  <si>
    <t xml:space="preserve">OVERTIME PREMIUM FOR COMPRESSED WORK WEEK </t>
  </si>
  <si>
    <t xml:space="preserve">NON-PRODUCTIVE TIME </t>
  </si>
  <si>
    <t xml:space="preserve">SPOT OVERTIME </t>
  </si>
  <si>
    <t xml:space="preserve">CONTRACTOR LOA AND TRAVEL </t>
  </si>
  <si>
    <t xml:space="preserve">HEAVY LIFT </t>
  </si>
  <si>
    <t xml:space="preserve">TRANSPORTATION AND FREIGHT </t>
  </si>
  <si>
    <t xml:space="preserve">CAPITAL SPARE PARTS </t>
  </si>
  <si>
    <t xml:space="preserve">VENDOR ERECTION SUPERVISION </t>
  </si>
  <si>
    <t xml:space="preserve">FIRST FILLS </t>
  </si>
  <si>
    <t xml:space="preserve">ENVIRONMENTAL ASSESSMENT, MONITORING AND TESTING SERVICES </t>
  </si>
  <si>
    <t xml:space="preserve">CONSTRUCTION INSURANCE </t>
  </si>
  <si>
    <t xml:space="preserve">BUILDING PERMITS </t>
  </si>
  <si>
    <t>ESTIMATE - DIRECT/INDIRECT/OTHER CONSTRUCTION COSTS DETAIL</t>
  </si>
  <si>
    <t>ESTIMATE - SUMMARY</t>
  </si>
  <si>
    <t>TEMPORARY CONSTRUCTION CAMP</t>
  </si>
  <si>
    <t xml:space="preserve">                                                                                                                                                                                                                                                                                                                                                                                                                                                                                                                                                                                                                                                    </t>
  </si>
  <si>
    <t xml:space="preserve">GEOTECHNICAL INVESTIGATIONS AND RECOMMENDATIONS </t>
  </si>
  <si>
    <t>307071-00895</t>
  </si>
  <si>
    <t xml:space="preserve"> +/-50%</t>
  </si>
  <si>
    <t>MW</t>
  </si>
  <si>
    <t>SNOW REMOVAL</t>
  </si>
  <si>
    <t>MDY</t>
  </si>
  <si>
    <t>Equipment Mob / Demob</t>
  </si>
  <si>
    <t>Day</t>
  </si>
  <si>
    <t>M3</t>
  </si>
  <si>
    <t>EA</t>
  </si>
  <si>
    <t>Excavator &amp; Loader + 6men</t>
  </si>
  <si>
    <t>incl salvage 50% rock.</t>
  </si>
  <si>
    <t>Round Trip</t>
  </si>
  <si>
    <t>Assume 230M3 per drop structure.</t>
  </si>
  <si>
    <t>Fuel Transportation</t>
  </si>
  <si>
    <t>Transport from Dawson City to site (approx 110km one-way).</t>
  </si>
  <si>
    <t>Truck &amp; Driver</t>
  </si>
  <si>
    <t>27,000 liter tanker</t>
  </si>
  <si>
    <t>Load</t>
  </si>
  <si>
    <t>BASIS OF ESTIMATE</t>
  </si>
  <si>
    <t>PROJECT DETAILS:</t>
  </si>
  <si>
    <t>PROJ # (GBS):</t>
  </si>
  <si>
    <t>DOC NUMBER:</t>
  </si>
  <si>
    <t>ACCURACY LEVEL:</t>
  </si>
  <si>
    <t>SCOPE OF ESTIMATE:</t>
  </si>
  <si>
    <t>REFERENCE DOCUMENTS:</t>
  </si>
  <si>
    <t xml:space="preserve"> - Email from Stephen Clark, Nov 07, 2013</t>
  </si>
  <si>
    <t>KEY QUALIFICATIONS</t>
  </si>
  <si>
    <t>Utilized Equipment:</t>
  </si>
  <si>
    <t xml:space="preserve"> - All equipment, camp and facilities will be able to be demobilized from site after completion of the project.</t>
  </si>
  <si>
    <t>ASSUMPTIONS OF COST ESTIMATE</t>
  </si>
  <si>
    <t>EXCLUSIONS FROM COST ESTIMATE</t>
  </si>
  <si>
    <t xml:space="preserve"> - Clearing &amp; grubbing over waste dump excavation area.</t>
  </si>
  <si>
    <t xml:space="preserve"> - Dewatering</t>
  </si>
  <si>
    <t xml:space="preserve"> - Snow removal</t>
  </si>
  <si>
    <t xml:space="preserve"> - Lost time to severe weather of force majeure.</t>
  </si>
  <si>
    <t xml:space="preserve"> - Costs related to environmental habitat compensation and social impacts.</t>
  </si>
  <si>
    <t xml:space="preserve"> - Extended periods of industrial / labour unrest.</t>
  </si>
  <si>
    <t xml:space="preserve"> - All permitting and associated costs.</t>
  </si>
  <si>
    <t xml:space="preserve"> - Construction insurance</t>
  </si>
  <si>
    <t xml:space="preserve"> - Escalation</t>
  </si>
  <si>
    <t xml:space="preserve"> - All Owners costs</t>
  </si>
  <si>
    <t xml:space="preserve"> - All taxes and duties</t>
  </si>
  <si>
    <t>QUANTITY DERIVATION</t>
  </si>
  <si>
    <t xml:space="preserve"> - Material take-offs provided by engineering discipline(s) and the estimator.</t>
  </si>
  <si>
    <t>COST BASIS</t>
  </si>
  <si>
    <t xml:space="preserve"> - Earthwork rates derived from minning models and built-up earthwork calculations utiliziting BC Road Builder rates and historical data. </t>
  </si>
  <si>
    <t xml:space="preserve"> - Rates include all labour and equipment costs to operate and maintain equipment, including all contractor overhead, profit and indirects; supervision, survey, support equipment.</t>
  </si>
  <si>
    <t xml:space="preserve"> - Diesel fuel rate of $1.60/liter allowed for all earthwork based on Yukon Government - Energy, Mines and Resources, surveyed October 30, 2013. </t>
  </si>
  <si>
    <t>- Fuel consumption rates and maintainence costs obtained from historic data or interpolated.</t>
  </si>
  <si>
    <t>LABOUR RATES</t>
  </si>
  <si>
    <t xml:space="preserve"> - Average operator rate of approximately $50/hr allowed for within all earthwork unit costs. Based on AB CLRA Collective Agreements (2011 - 2015).</t>
  </si>
  <si>
    <t>INDIRECTS:</t>
  </si>
  <si>
    <t xml:space="preserve"> - Contractor indirect costs have been included within all direct costs.</t>
  </si>
  <si>
    <t xml:space="preserve"> - A 15 man temporary camp has been allowed for the duration of the work. Camp costs were estimated from quotes and historical data base.</t>
  </si>
  <si>
    <t xml:space="preserve"> - An allowance of 5% of the total direct cost has been included for contractor Temporary Facilities.</t>
  </si>
  <si>
    <t xml:space="preserve"> - An allowance of 2% of the total direct cost has been included for Environmental Monitoring and Testing.</t>
  </si>
  <si>
    <t xml:space="preserve"> - One gabion drop structure can be demolished and replaced in 30 days.</t>
  </si>
  <si>
    <t xml:space="preserve"> - Geotechnical investigations and recommendations.</t>
  </si>
  <si>
    <t xml:space="preserve"> - Sufficient site preparations have been completed previously to accommodate camp and site facilities.</t>
  </si>
  <si>
    <t xml:space="preserve"> - Traffic safety and control to existing site road.</t>
  </si>
  <si>
    <t xml:space="preserve"> - First nations contracts or work agreements.</t>
  </si>
  <si>
    <t>Gabion drop structures replacement.</t>
  </si>
  <si>
    <t xml:space="preserve"> - One drop structure requires 230 cubic meters of gabion rock.</t>
  </si>
  <si>
    <t xml:space="preserve"> - Workforce will be flown into Dawson City from Edmonton, AB, then transported to site by chartered bus.</t>
  </si>
  <si>
    <t xml:space="preserve"> - All heavy equipment, camp and facilities will be able to cross the river via existing ferry.</t>
  </si>
  <si>
    <t xml:space="preserve"> - Road improvements to existing site road.</t>
  </si>
  <si>
    <t>Drop Structures (2ea):</t>
  </si>
  <si>
    <t>Gabion rock material</t>
  </si>
  <si>
    <t>5 return trips x 15 men. Edm to Dawson City (Flight) to Site  (Charter Bus).</t>
  </si>
  <si>
    <t>Demolish existing drop structure (2ea)</t>
  </si>
  <si>
    <t>Install new drop structure (2ea)</t>
  </si>
  <si>
    <t>Whitehorse to Dawson City 1,284km round trip. Dawson City to Site approx 110km. Excavator, Loader.</t>
  </si>
  <si>
    <t xml:space="preserve">Construction cost estimate to replace two gabion drop structures. This cost estimate includes labour and equipment to demolish existing  drop structures and replacement. Indirect costs such as camp, monitoring and travel were also included. </t>
  </si>
  <si>
    <t xml:space="preserve"> - Half of the gabion rock from the existing drop structures will be salvageable for re-use. </t>
  </si>
  <si>
    <t xml:space="preserve"> - 1ea - 45ton excavator, 1ea - wheel loader.</t>
  </si>
  <si>
    <t xml:space="preserve"> - New gabion rock material will have been stock-piled on site previously.</t>
  </si>
  <si>
    <t xml:space="preserve"> - All earthwork equipment mobilized to site from Whitehorse YT through Dawson City.</t>
  </si>
  <si>
    <t xml:space="preserve"> - Drill &amp; blast, sorting/screening and load and hauling from quarry to site.</t>
  </si>
  <si>
    <t xml:space="preserve"> - Demolition, removal, disposal and/or relocation of existing structures and facilities other than existing drop structures being replaced.</t>
  </si>
  <si>
    <t xml:space="preserve"> - Work will commence using 40hrs per week, with 14 days on and 7 days off.</t>
  </si>
  <si>
    <t xml:space="preserve"> - All work will be performed in single 12hr shifts over 56 day period in the summer, no down time has been factored into costs.</t>
  </si>
  <si>
    <t xml:space="preserve"> - 15 man camp has been allowed for to accommodate all contractor, engineering and owner field personnel for 56 day construction period.</t>
  </si>
  <si>
    <t xml:space="preserve"> - Flights for a 15 man turnaround every two weeks for 56 days has been allowed for site personnel.</t>
  </si>
  <si>
    <t>Assessment and Abandoned Mines</t>
  </si>
  <si>
    <t>n/a</t>
  </si>
  <si>
    <t>Subcontract Costs/Unit ($)</t>
  </si>
  <si>
    <t>Subcontract Total ($)</t>
  </si>
  <si>
    <t>RV rental, 2men per unit + per diem. 15men x 60 days.</t>
  </si>
  <si>
    <t>Aquadam - supply &amp; install</t>
  </si>
  <si>
    <t>6' x 100' lg</t>
  </si>
  <si>
    <t>Geotextile 10oz</t>
  </si>
  <si>
    <t>Under cobble layer.</t>
  </si>
  <si>
    <t>M2</t>
  </si>
  <si>
    <t>Clinton Creek Site LCCA - Replace 2 Drop Structures</t>
  </si>
  <si>
    <t>Asbestos Control</t>
  </si>
  <si>
    <t>Equipment washdown equip &amp; labour</t>
  </si>
  <si>
    <t>Assume existing building of 1ea - 80'x120' temprorary building , 300mm SOG. 1ea - 4.5 GPM pressure washers w/ 600Gal tanks, 2man hours / day.</t>
  </si>
  <si>
    <t>Equipment / vehicle heppa filters,</t>
  </si>
  <si>
    <t>LS</t>
  </si>
  <si>
    <t>PPE; respirators, overalls</t>
  </si>
  <si>
    <t>Water Management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</si>
</sst>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 #,##0.00_);_(* \(#,##0.00\);_(* &quot;-&quot;??_);_(@_)"/>
    <numFmt numFmtId="166" formatCode="General_)"/>
    <numFmt numFmtId="167" formatCode="#.00"/>
    <numFmt numFmtId="168" formatCode="#,##0."/>
    <numFmt numFmtId="169" formatCode="&quot;$&quot;#."/>
    <numFmt numFmtId="170" formatCode="0.0"/>
    <numFmt numFmtId="171" formatCode="_(* #,##0_);_(* \(#,##0\);_(* &quot;-&quot;??_);_(@_)"/>
    <numFmt numFmtId="172" formatCode="0.000"/>
    <numFmt numFmtId="173" formatCode="&quot;$&quot;#,##0"/>
    <numFmt numFmtId="174" formatCode="0.0%"/>
    <numFmt numFmtId="175" formatCode="0.00000%"/>
    <numFmt numFmtId="176" formatCode="&quot;$&quot;#,##0.00_);[Red]\(&quot;$&quot;#,##0.00\)"/>
    <numFmt numFmtId="177" formatCode="&quot;$&quot;#,##0_);[Red]\(&quot;$&quot;#,##0\)"/>
    <numFmt numFmtId="178" formatCode="0_)"/>
    <numFmt numFmtId="179" formatCode="0.0_)"/>
    <numFmt numFmtId="180" formatCode="#,##0.000"/>
    <numFmt numFmtId="181" formatCode="_-&quot;$&quot;* #,##0.000_-;\-&quot;$&quot;* #,##0.000_-;_-&quot;$&quot;* &quot;-&quot;???_-;_-@_-"/>
    <numFmt numFmtId="182" formatCode="_-* #,##0.000_-;\-* #,##0.000_-;_-* &quot;-&quot;???_-;_-@_-"/>
    <numFmt numFmtId="183" formatCode="_-&quot;$&quot;* #,##0.000_-;\-&quot;$&quot;* #,##0.000_-;_-&quot;$&quot;* &quot;-&quot;??_-;_-@_-"/>
    <numFmt numFmtId="184" formatCode="_-&quot;$&quot;* #,##0.0_-;\-&quot;$&quot;* #,##0.0_-;_-&quot;$&quot;* &quot;-&quot;??_-;_-@_-"/>
    <numFmt numFmtId="185" formatCode="_-&quot;$&quot;* #,##0_-;\-&quot;$&quot;* #,##0_-;_-&quot;$&quot;* &quot;-&quot;??_-;_-@_-"/>
    <numFmt numFmtId="186" formatCode="#,##0.0000"/>
    <numFmt numFmtId="187" formatCode="#,##0.0"/>
    <numFmt numFmtId="188" formatCode="_(* #,##0.000_);_(* \(#,##0.000\);_(* &quot;-&quot;??_);_(@_)"/>
    <numFmt numFmtId="189" formatCode="_(* #,##0.0_);_(* \(#,##0.0\);_(* &quot;-&quot;??_);_(@_)"/>
    <numFmt numFmtId="190" formatCode="_(&quot;$&quot;* #,##0_);_(&quot;$&quot;* \(#,##0\);_(&quot;$&quot;* &quot;-&quot;??_);_(@_)"/>
    <numFmt numFmtId="191" formatCode="_-&quot;$&quot;* #,##0.0000_-;\-&quot;$&quot;* #,##0.0000_-;_-&quot;$&quot;* &quot;-&quot;??_-;_-@_-"/>
    <numFmt numFmtId="192" formatCode="_-&quot;$&quot;* #,##0.0000_-;\-&quot;$&quot;* #,##0.0000_-;_-&quot;$&quot;* &quot;-&quot;????_-;_-@_-"/>
    <numFmt numFmtId="193" formatCode="_-&quot;$&quot;* #,##0.0_-;\-&quot;$&quot;* #,##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quot;$&quot;#,##0.00"/>
    <numFmt numFmtId="200" formatCode="_ * #,##0.00_)\ &quot;$&quot;_ ;_ * \(#,##0.00\)\ &quot;$&quot;_ ;_ * &quot;-&quot;??_)\ &quot;$&quot;_ ;_ @_ "/>
    <numFmt numFmtId="201" formatCode="_(&quot;$&quot;* #,##0.00_);_(&quot;$&quot;* \(#,##0.00\);_(&quot;$&quot;* &quot;-&quot;??_);_(@_)"/>
    <numFmt numFmtId="202" formatCode="[$-1009]mmmm\-dd\-yy"/>
    <numFmt numFmtId="203" formatCode="[$-409]h:mm:ss\ AM/PM"/>
    <numFmt numFmtId="204" formatCode="[$-1009]d\-mmm\-yy;@"/>
    <numFmt numFmtId="205" formatCode="0.0000"/>
    <numFmt numFmtId="206" formatCode="_ * #,##0.00_)\ _$_ ;_ * \(#,##0.00\)\ _$_ ;_ * &quot;-&quot;??_)\ _$_ ;_ @_ "/>
    <numFmt numFmtId="207" formatCode="_([$€-2]* #,##0.00_);_([$€-2]* \(#,##0.00\);_([$€-2]* &quot;-&quot;??_)"/>
    <numFmt numFmtId="208" formatCode="_-* #,##0_-;\-* #,##0_-;_-* &quot;-&quot;??_-;_-@_-"/>
  </numFmts>
  <fonts count="70">
    <font>
      <sz val="8"/>
      <name val="Arial"/>
      <family val="2"/>
    </font>
    <font>
      <sz val="10"/>
      <color indexed="8"/>
      <name val="Arial"/>
      <family val="2"/>
    </font>
    <font>
      <sz val="10"/>
      <name val="MS Sans Serif"/>
      <family val="2"/>
    </font>
    <font>
      <sz val="10"/>
      <name val="Arial"/>
      <family val="2"/>
    </font>
    <font>
      <sz val="1"/>
      <color indexed="8"/>
      <name val="Courier"/>
      <family val="3"/>
    </font>
    <font>
      <u val="single"/>
      <sz val="6.4"/>
      <color indexed="12"/>
      <name val="Arial"/>
      <family val="2"/>
    </font>
    <font>
      <sz val="10"/>
      <name val="LinePrinter"/>
      <family val="0"/>
    </font>
    <font>
      <b/>
      <u val="single"/>
      <sz val="10"/>
      <name val="Arial"/>
      <family val="2"/>
    </font>
    <font>
      <b/>
      <sz val="10"/>
      <color indexed="9"/>
      <name val="Arial"/>
      <family val="2"/>
    </font>
    <font>
      <b/>
      <sz val="18"/>
      <color indexed="62"/>
      <name val="Cambria"/>
      <family val="2"/>
    </font>
    <font>
      <sz val="11"/>
      <color indexed="8"/>
      <name val="Calibri"/>
      <family val="2"/>
    </font>
    <font>
      <u val="single"/>
      <sz val="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6"/>
      <name val="Arial"/>
      <family val="2"/>
    </font>
    <font>
      <b/>
      <sz val="8"/>
      <name val="Arial"/>
      <family val="2"/>
    </font>
    <font>
      <b/>
      <u val="single"/>
      <sz val="8"/>
      <name val="Arial"/>
      <family val="2"/>
    </font>
    <font>
      <b/>
      <u val="single"/>
      <sz val="12"/>
      <name val="Calibri"/>
      <family val="2"/>
    </font>
    <font>
      <b/>
      <sz val="11"/>
      <name val="Calibri"/>
      <family val="2"/>
    </font>
    <font>
      <sz val="11"/>
      <name val="Calibri"/>
      <family val="2"/>
    </font>
    <font>
      <i/>
      <sz val="8"/>
      <name val="Arial"/>
      <family val="2"/>
    </font>
    <font>
      <sz val="10"/>
      <color indexed="9"/>
      <name val="Arial"/>
      <family val="2"/>
    </font>
    <font>
      <sz val="10"/>
      <color indexed="20"/>
      <name val="Arial"/>
      <family val="2"/>
    </font>
    <font>
      <b/>
      <sz val="10"/>
      <color indexed="10"/>
      <name val="Arial"/>
      <family val="2"/>
    </font>
    <font>
      <i/>
      <sz val="10"/>
      <color indexed="23"/>
      <name val="Arial"/>
      <family val="2"/>
    </font>
    <font>
      <u val="single"/>
      <sz val="6"/>
      <color indexed="20"/>
      <name val="Arial"/>
      <family val="2"/>
    </font>
    <font>
      <sz val="10"/>
      <color indexed="17"/>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11"/>
      <color indexed="30"/>
      <name val="Calibri"/>
      <family val="2"/>
    </font>
    <font>
      <b/>
      <sz val="11"/>
      <color indexed="30"/>
      <name val="Calibri"/>
      <family val="2"/>
    </font>
    <font>
      <sz val="8"/>
      <color indexed="30"/>
      <name val="Arial"/>
      <family val="2"/>
    </font>
    <font>
      <i/>
      <sz val="11"/>
      <color indexed="3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6"/>
      <color theme="11"/>
      <name val="Arial"/>
      <family val="2"/>
    </font>
    <font>
      <sz val="10"/>
      <color rgb="FF006100"/>
      <name val="Arial"/>
      <family val="2"/>
    </font>
    <font>
      <b/>
      <sz val="13"/>
      <color theme="3"/>
      <name val="Calibri"/>
      <family val="2"/>
    </font>
    <font>
      <b/>
      <sz val="11"/>
      <color theme="3"/>
      <name val="Arial"/>
      <family val="2"/>
    </font>
    <font>
      <sz val="10"/>
      <color rgb="FF3F3F76"/>
      <name val="Arial"/>
      <family val="2"/>
    </font>
    <font>
      <sz val="11"/>
      <color rgb="FF3F3F76"/>
      <name val="Calibri"/>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1"/>
      <color rgb="FF3F3F3F"/>
      <name val="Calibri"/>
      <family val="2"/>
    </font>
    <font>
      <sz val="10"/>
      <color rgb="FFFF0000"/>
      <name val="Arial"/>
      <family val="2"/>
    </font>
    <font>
      <sz val="11"/>
      <color rgb="FF0070C0"/>
      <name val="Calibri"/>
      <family val="2"/>
    </font>
    <font>
      <b/>
      <sz val="11"/>
      <color rgb="FF0070C0"/>
      <name val="Calibri"/>
      <family val="2"/>
    </font>
    <font>
      <sz val="8"/>
      <color rgb="FF0070C0"/>
      <name val="Arial"/>
      <family val="2"/>
    </font>
    <font>
      <i/>
      <sz val="11"/>
      <color rgb="FF0070C0"/>
      <name val="Calibri"/>
      <family val="2"/>
    </font>
  </fonts>
  <fills count="4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double"/>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color indexed="63"/>
      </left>
      <right style="medium"/>
      <top>
        <color indexed="63"/>
      </top>
      <bottom style="mediu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2" fillId="6"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13" fillId="0" borderId="0" applyNumberFormat="0" applyFill="0" applyBorder="0" applyAlignment="0" applyProtection="0"/>
    <xf numFmtId="0" fontId="49" fillId="35" borderId="0" applyNumberFormat="0" applyBorder="0" applyAlignment="0" applyProtection="0"/>
    <xf numFmtId="0" fontId="14" fillId="36" borderId="1" applyNumberFormat="0" applyAlignment="0" applyProtection="0"/>
    <xf numFmtId="0" fontId="50" fillId="37" borderId="2" applyNumberFormat="0" applyAlignment="0" applyProtection="0"/>
    <xf numFmtId="0" fontId="13" fillId="0" borderId="3" applyNumberFormat="0" applyFill="0" applyAlignment="0" applyProtection="0"/>
    <xf numFmtId="0" fontId="51" fillId="38" borderId="4" applyNumberFormat="0" applyAlignment="0" applyProtection="0"/>
    <xf numFmtId="165" fontId="2" fillId="0" borderId="0" applyFont="0" applyFill="0" applyBorder="0" applyAlignment="0" applyProtection="0"/>
    <xf numFmtId="41" fontId="0" fillId="0" borderId="0" applyFont="0" applyFill="0" applyBorder="0" applyAlignment="0" applyProtection="0"/>
    <xf numFmtId="206" fontId="3" fillId="0" borderId="0" applyFont="0" applyFill="0" applyBorder="0" applyAlignment="0" applyProtection="0"/>
    <xf numFmtId="168" fontId="4" fillId="0" borderId="0">
      <alignment/>
      <protection locked="0"/>
    </xf>
    <xf numFmtId="0" fontId="3" fillId="4" borderId="5" applyNumberFormat="0" applyFont="0" applyAlignment="0" applyProtection="0"/>
    <xf numFmtId="0" fontId="3" fillId="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201" fontId="3" fillId="0" borderId="0" applyFont="0" applyFill="0" applyBorder="0" applyAlignment="0" applyProtection="0"/>
    <xf numFmtId="169" fontId="4" fillId="0" borderId="0">
      <alignment/>
      <protection locked="0"/>
    </xf>
    <xf numFmtId="0" fontId="4" fillId="0" borderId="0">
      <alignment/>
      <protection locked="0"/>
    </xf>
    <xf numFmtId="0" fontId="15" fillId="13" borderId="1" applyNumberFormat="0" applyAlignment="0" applyProtection="0"/>
    <xf numFmtId="207" fontId="3" fillId="0" borderId="0" applyFont="0" applyFill="0" applyBorder="0" applyAlignment="0" applyProtection="0"/>
    <xf numFmtId="207" fontId="3" fillId="0" borderId="0" applyFont="0" applyFill="0" applyBorder="0" applyAlignment="0" applyProtection="0"/>
    <xf numFmtId="0" fontId="52" fillId="0" borderId="0" applyNumberFormat="0" applyFill="0" applyBorder="0" applyAlignment="0" applyProtection="0"/>
    <xf numFmtId="167" fontId="4" fillId="0" borderId="0">
      <alignment/>
      <protection locked="0"/>
    </xf>
    <xf numFmtId="0" fontId="53" fillId="0" borderId="0" applyNumberFormat="0" applyFill="0" applyBorder="0" applyAlignment="0" applyProtection="0"/>
    <xf numFmtId="0" fontId="54" fillId="39" borderId="0" applyNumberFormat="0" applyBorder="0" applyAlignment="0" applyProtection="0"/>
    <xf numFmtId="0" fontId="4" fillId="0" borderId="0">
      <alignment/>
      <protection locked="0"/>
    </xf>
    <xf numFmtId="0" fontId="4" fillId="0" borderId="0">
      <alignment/>
      <protection locked="0"/>
    </xf>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40" borderId="2" applyNumberFormat="0" applyAlignment="0" applyProtection="0"/>
    <xf numFmtId="0" fontId="58" fillId="40" borderId="2" applyNumberFormat="0" applyAlignment="0" applyProtection="0"/>
    <xf numFmtId="0" fontId="16" fillId="41" borderId="0" applyNumberFormat="0" applyBorder="0" applyAlignment="0" applyProtection="0"/>
    <xf numFmtId="0" fontId="59" fillId="0" borderId="8" applyNumberFormat="0" applyFill="0" applyAlignment="0" applyProtection="0"/>
    <xf numFmtId="200" fontId="3" fillId="0" borderId="0" applyFont="0" applyFill="0" applyBorder="0" applyAlignment="0" applyProtection="0"/>
    <xf numFmtId="0" fontId="60" fillId="42" borderId="0" applyNumberFormat="0" applyBorder="0" applyAlignment="0" applyProtection="0"/>
    <xf numFmtId="0" fontId="17" fillId="13" borderId="0" applyNumberFormat="0" applyBorder="0" applyAlignment="0" applyProtection="0"/>
    <xf numFmtId="0" fontId="3" fillId="0" borderId="0">
      <alignment/>
      <protection/>
    </xf>
    <xf numFmtId="0" fontId="0" fillId="0" borderId="0">
      <alignment/>
      <protection/>
    </xf>
    <xf numFmtId="0" fontId="6" fillId="0" borderId="0">
      <alignment/>
      <protection/>
    </xf>
    <xf numFmtId="0" fontId="0" fillId="0" borderId="0">
      <alignment/>
      <protection/>
    </xf>
    <xf numFmtId="0" fontId="61" fillId="0" borderId="0">
      <alignment/>
      <protection/>
    </xf>
    <xf numFmtId="0" fontId="3" fillId="0" borderId="0">
      <alignment/>
      <protection/>
    </xf>
    <xf numFmtId="0" fontId="0" fillId="43" borderId="9" applyNumberFormat="0" applyFont="0" applyAlignment="0" applyProtection="0"/>
    <xf numFmtId="0" fontId="62" fillId="37" borderId="10"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 fillId="6" borderId="0" applyNumberFormat="0" applyBorder="0" applyAlignment="0" applyProtection="0"/>
    <xf numFmtId="0" fontId="19" fillId="36" borderId="11" applyNumberFormat="0" applyAlignment="0" applyProtection="0"/>
    <xf numFmtId="0" fontId="20" fillId="0" borderId="0" applyNumberFormat="0" applyFill="0" applyBorder="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4" fillId="0" borderId="15">
      <alignment/>
      <protection locked="0"/>
    </xf>
    <xf numFmtId="3" fontId="64" fillId="44" borderId="10">
      <alignment horizontal="center"/>
      <protection/>
    </xf>
    <xf numFmtId="0" fontId="24" fillId="45" borderId="16" applyNumberFormat="0" applyAlignment="0" applyProtection="0"/>
    <xf numFmtId="0" fontId="65" fillId="0" borderId="0" applyNumberFormat="0" applyFill="0" applyBorder="0" applyAlignment="0" applyProtection="0"/>
  </cellStyleXfs>
  <cellXfs count="124">
    <xf numFmtId="0" fontId="0" fillId="0" borderId="0" xfId="0" applyAlignment="1">
      <alignment/>
    </xf>
    <xf numFmtId="0" fontId="0" fillId="0" borderId="0" xfId="0" applyFill="1" applyAlignment="1">
      <alignment vertical="center"/>
    </xf>
    <xf numFmtId="0" fontId="0" fillId="0" borderId="17" xfId="0" applyFill="1" applyBorder="1" applyAlignment="1">
      <alignment horizontal="center" vertical="center" wrapText="1"/>
    </xf>
    <xf numFmtId="0" fontId="0" fillId="0" borderId="17" xfId="0"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ont="1" applyFill="1" applyAlignment="1">
      <alignment horizontal="right" vertical="center"/>
    </xf>
    <xf numFmtId="0" fontId="7" fillId="0" borderId="0" xfId="0" applyFont="1" applyFill="1" applyAlignment="1">
      <alignmen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vertical="center"/>
    </xf>
    <xf numFmtId="0" fontId="0" fillId="0" borderId="21" xfId="0" applyFill="1" applyBorder="1" applyAlignment="1">
      <alignment horizontal="left" vertical="center"/>
    </xf>
    <xf numFmtId="0" fontId="0" fillId="0" borderId="0" xfId="0" applyFill="1" applyAlignment="1">
      <alignment horizontal="center" vertical="center" wrapText="1"/>
    </xf>
    <xf numFmtId="171" fontId="0" fillId="0" borderId="17" xfId="63" applyNumberFormat="1" applyFont="1" applyFill="1" applyBorder="1" applyAlignment="1">
      <alignment horizontal="left" vertical="center" wrapText="1"/>
    </xf>
    <xf numFmtId="0" fontId="26" fillId="0" borderId="0" xfId="0" applyFont="1" applyFill="1" applyAlignment="1">
      <alignment vertical="center" wrapText="1"/>
    </xf>
    <xf numFmtId="0" fontId="0" fillId="46" borderId="18" xfId="0" applyFill="1" applyBorder="1" applyAlignment="1">
      <alignment vertical="center"/>
    </xf>
    <xf numFmtId="0" fontId="0" fillId="46" borderId="19" xfId="0" applyFill="1" applyBorder="1" applyAlignment="1">
      <alignment vertical="center"/>
    </xf>
    <xf numFmtId="0" fontId="0" fillId="46" borderId="21" xfId="0" applyFill="1" applyBorder="1" applyAlignment="1">
      <alignment vertical="center"/>
    </xf>
    <xf numFmtId="0" fontId="26" fillId="46" borderId="22" xfId="0" applyFont="1" applyFill="1" applyBorder="1" applyAlignment="1">
      <alignment horizontal="right" vertical="center"/>
    </xf>
    <xf numFmtId="0" fontId="26" fillId="46" borderId="23" xfId="0" applyFont="1" applyFill="1" applyBorder="1" applyAlignment="1">
      <alignment horizontal="right" vertical="center"/>
    </xf>
    <xf numFmtId="0" fontId="26" fillId="46" borderId="24" xfId="0" applyFont="1" applyFill="1" applyBorder="1" applyAlignment="1">
      <alignment horizontal="right" vertical="center"/>
    </xf>
    <xf numFmtId="0" fontId="26" fillId="46" borderId="19" xfId="0" applyFont="1" applyFill="1" applyBorder="1" applyAlignment="1">
      <alignment horizontal="right" vertical="center"/>
    </xf>
    <xf numFmtId="0" fontId="26" fillId="46" borderId="17" xfId="0" applyFont="1" applyFill="1" applyBorder="1" applyAlignment="1">
      <alignment horizontal="center" vertical="center" wrapText="1"/>
    </xf>
    <xf numFmtId="4" fontId="8" fillId="0" borderId="0" xfId="63" applyNumberFormat="1" applyFont="1" applyFill="1" applyAlignment="1">
      <alignment horizontal="right" vertical="center" wrapText="1"/>
    </xf>
    <xf numFmtId="4" fontId="26" fillId="0" borderId="0" xfId="63" applyNumberFormat="1" applyFont="1" applyFill="1" applyAlignment="1">
      <alignment horizontal="right" vertical="center"/>
    </xf>
    <xf numFmtId="0" fontId="26" fillId="46" borderId="17" xfId="0" applyFont="1" applyFill="1" applyBorder="1" applyAlignment="1">
      <alignment horizontal="right" vertical="center"/>
    </xf>
    <xf numFmtId="0" fontId="25" fillId="0" borderId="0" xfId="0" applyFont="1" applyFill="1" applyAlignment="1">
      <alignment vertical="center"/>
    </xf>
    <xf numFmtId="0" fontId="26" fillId="46" borderId="25" xfId="0" applyFont="1" applyFill="1" applyBorder="1" applyAlignment="1">
      <alignment horizontal="right" vertical="center"/>
    </xf>
    <xf numFmtId="0" fontId="26" fillId="46" borderId="26" xfId="0" applyFont="1" applyFill="1" applyBorder="1" applyAlignment="1">
      <alignment horizontal="right" vertical="center"/>
    </xf>
    <xf numFmtId="0" fontId="26" fillId="46" borderId="17" xfId="0" applyFont="1" applyFill="1" applyBorder="1" applyAlignment="1">
      <alignment horizontal="left" vertical="center" wrapText="1"/>
    </xf>
    <xf numFmtId="0" fontId="26" fillId="46" borderId="19" xfId="0" applyFont="1" applyFill="1" applyBorder="1" applyAlignment="1">
      <alignment horizontal="right" vertical="center" wrapText="1"/>
    </xf>
    <xf numFmtId="0" fontId="11" fillId="0" borderId="0" xfId="0" applyFont="1" applyFill="1" applyAlignment="1">
      <alignment vertical="center" wrapText="1"/>
    </xf>
    <xf numFmtId="42" fontId="26" fillId="46" borderId="17" xfId="63" applyNumberFormat="1" applyFont="1" applyFill="1" applyBorder="1" applyAlignment="1">
      <alignment horizontal="left" vertical="center" wrapText="1"/>
    </xf>
    <xf numFmtId="0" fontId="26" fillId="0" borderId="0" xfId="0" applyFont="1" applyFill="1" applyAlignment="1">
      <alignment vertical="center"/>
    </xf>
    <xf numFmtId="171" fontId="26" fillId="0" borderId="17" xfId="63" applyNumberFormat="1" applyFont="1" applyFill="1" applyBorder="1" applyAlignment="1">
      <alignment horizontal="left" vertical="center" wrapText="1"/>
    </xf>
    <xf numFmtId="42" fontId="26" fillId="0" borderId="17" xfId="63" applyNumberFormat="1" applyFont="1" applyFill="1" applyBorder="1" applyAlignment="1">
      <alignment horizontal="left" vertical="center" wrapText="1"/>
    </xf>
    <xf numFmtId="0" fontId="26" fillId="46" borderId="23" xfId="0" applyFont="1" applyFill="1" applyBorder="1" applyAlignment="1">
      <alignment vertical="center" wrapText="1"/>
    </xf>
    <xf numFmtId="171" fontId="26" fillId="46" borderId="17" xfId="0" applyNumberFormat="1" applyFont="1" applyFill="1" applyBorder="1" applyAlignment="1">
      <alignment vertical="center" wrapText="1"/>
    </xf>
    <xf numFmtId="0" fontId="0" fillId="0" borderId="17" xfId="0" applyFont="1" applyFill="1" applyBorder="1" applyAlignment="1">
      <alignment horizontal="left" vertical="center" wrapText="1"/>
    </xf>
    <xf numFmtId="9" fontId="0" fillId="0" borderId="17" xfId="102" applyFont="1" applyFill="1" applyBorder="1" applyAlignment="1">
      <alignment horizontal="center" vertical="center" wrapText="1"/>
    </xf>
    <xf numFmtId="174" fontId="0" fillId="0" borderId="20" xfId="99" applyNumberFormat="1" applyFont="1" applyFill="1" applyBorder="1" applyAlignment="1">
      <alignment horizontal="center"/>
      <protection/>
    </xf>
    <xf numFmtId="3" fontId="0" fillId="0" borderId="20" xfId="99" applyNumberFormat="1" applyFont="1" applyFill="1" applyBorder="1" applyAlignment="1">
      <alignment horizontal="center"/>
      <protection/>
    </xf>
    <xf numFmtId="9" fontId="26" fillId="46" borderId="17" xfId="102" applyFont="1" applyFill="1" applyBorder="1" applyAlignment="1">
      <alignment horizontal="center" vertical="center" wrapText="1"/>
    </xf>
    <xf numFmtId="42" fontId="0" fillId="0" borderId="0" xfId="0" applyNumberFormat="1" applyFill="1" applyAlignment="1">
      <alignment vertical="center" wrapText="1"/>
    </xf>
    <xf numFmtId="9" fontId="0" fillId="0" borderId="0" xfId="102" applyFont="1" applyFill="1" applyAlignment="1">
      <alignment vertical="center" wrapText="1"/>
    </xf>
    <xf numFmtId="0" fontId="0" fillId="0" borderId="0" xfId="0" applyFill="1" applyAlignment="1">
      <alignment horizontal="center" vertical="center"/>
    </xf>
    <xf numFmtId="0" fontId="0" fillId="0" borderId="0" xfId="0" applyFill="1" applyBorder="1" applyAlignment="1">
      <alignment horizontal="left" vertical="center" wrapText="1"/>
    </xf>
    <xf numFmtId="171" fontId="0" fillId="0" borderId="0" xfId="63" applyNumberFormat="1" applyFont="1" applyFill="1" applyBorder="1" applyAlignment="1">
      <alignment horizontal="left" vertical="center" wrapText="1"/>
    </xf>
    <xf numFmtId="9" fontId="0" fillId="0" borderId="0" xfId="102" applyFont="1" applyFill="1" applyBorder="1" applyAlignment="1">
      <alignment horizontal="center" vertical="center" wrapText="1"/>
    </xf>
    <xf numFmtId="0" fontId="26" fillId="46" borderId="17" xfId="0" applyFont="1" applyFill="1" applyBorder="1" applyAlignment="1">
      <alignment vertical="center" wrapText="1"/>
    </xf>
    <xf numFmtId="0" fontId="27" fillId="0" borderId="0" xfId="0" applyFont="1" applyFill="1" applyBorder="1" applyAlignment="1">
      <alignment horizontal="left" vertical="center"/>
    </xf>
    <xf numFmtId="2" fontId="0" fillId="0" borderId="0" xfId="63" applyNumberFormat="1" applyFont="1" applyFill="1" applyAlignment="1">
      <alignment vertical="center" wrapText="1"/>
    </xf>
    <xf numFmtId="204" fontId="0" fillId="0" borderId="17" xfId="0" applyNumberFormat="1" applyFont="1" applyFill="1" applyBorder="1" applyAlignment="1">
      <alignment horizontal="left" vertical="center"/>
    </xf>
    <xf numFmtId="0" fontId="0" fillId="0" borderId="17" xfId="0" applyFont="1" applyFill="1" applyBorder="1" applyAlignment="1">
      <alignment vertical="center"/>
    </xf>
    <xf numFmtId="204" fontId="0" fillId="0" borderId="19" xfId="0" applyNumberFormat="1" applyFont="1" applyFill="1" applyBorder="1" applyAlignment="1">
      <alignment horizontal="left" vertical="center"/>
    </xf>
    <xf numFmtId="0" fontId="0" fillId="0" borderId="19" xfId="0" applyFont="1" applyFill="1" applyBorder="1" applyAlignment="1">
      <alignment vertical="center"/>
    </xf>
    <xf numFmtId="2" fontId="0" fillId="0" borderId="17" xfId="0" applyNumberFormat="1" applyFill="1" applyBorder="1" applyAlignment="1">
      <alignment horizontal="center" vertical="center" wrapText="1"/>
    </xf>
    <xf numFmtId="0" fontId="0" fillId="0" borderId="17" xfId="0" applyFont="1" applyFill="1" applyBorder="1" applyAlignment="1">
      <alignment horizontal="left" vertical="center" wrapText="1" indent="1"/>
    </xf>
    <xf numFmtId="0" fontId="26" fillId="0" borderId="17" xfId="0" applyFont="1" applyFill="1" applyBorder="1" applyAlignment="1">
      <alignment horizontal="center" vertical="center" wrapText="1"/>
    </xf>
    <xf numFmtId="0" fontId="0" fillId="0" borderId="17" xfId="0" applyFill="1" applyBorder="1" applyAlignment="1">
      <alignment horizontal="left" vertical="center"/>
    </xf>
    <xf numFmtId="0" fontId="26" fillId="0" borderId="17" xfId="0" applyFont="1" applyFill="1" applyBorder="1" applyAlignment="1">
      <alignment horizontal="left" vertical="center" wrapText="1"/>
    </xf>
    <xf numFmtId="0" fontId="0" fillId="0" borderId="0" xfId="0" applyFill="1" applyBorder="1" applyAlignment="1">
      <alignment horizontal="left" vertical="center"/>
    </xf>
    <xf numFmtId="0" fontId="0" fillId="0" borderId="23" xfId="0" applyFill="1" applyBorder="1" applyAlignment="1">
      <alignment horizontal="center" vertical="center"/>
    </xf>
    <xf numFmtId="0" fontId="0" fillId="0" borderId="0" xfId="0" applyFill="1" applyBorder="1" applyAlignment="1">
      <alignment horizontal="center" vertical="center" wrapText="1"/>
    </xf>
    <xf numFmtId="44" fontId="0" fillId="0" borderId="17" xfId="69" applyFont="1" applyFill="1" applyBorder="1" applyAlignment="1">
      <alignment horizontal="right" vertical="center" wrapText="1"/>
    </xf>
    <xf numFmtId="171" fontId="0" fillId="0" borderId="17" xfId="63" applyNumberFormat="1" applyFont="1" applyFill="1" applyBorder="1" applyAlignment="1">
      <alignment horizontal="left" vertical="center" wrapText="1"/>
    </xf>
    <xf numFmtId="171" fontId="26" fillId="0" borderId="17" xfId="63" applyNumberFormat="1" applyFont="1" applyFill="1" applyBorder="1" applyAlignment="1">
      <alignment horizontal="right" vertical="center" wrapText="1"/>
    </xf>
    <xf numFmtId="165" fontId="0" fillId="0" borderId="17" xfId="63" applyNumberFormat="1" applyFont="1" applyFill="1" applyBorder="1" applyAlignment="1">
      <alignment horizontal="left" vertical="center" wrapText="1"/>
    </xf>
    <xf numFmtId="0" fontId="0" fillId="0" borderId="19" xfId="0" applyFill="1" applyBorder="1" applyAlignment="1">
      <alignment horizontal="left" vertical="center" wrapText="1"/>
    </xf>
    <xf numFmtId="165" fontId="0" fillId="0" borderId="17" xfId="63" applyNumberFormat="1" applyFont="1" applyFill="1" applyBorder="1" applyAlignment="1">
      <alignment horizontal="left" vertical="center" wrapText="1"/>
    </xf>
    <xf numFmtId="9" fontId="26" fillId="0" borderId="17" xfId="102" applyFont="1" applyFill="1" applyBorder="1" applyAlignment="1">
      <alignment horizontal="center" vertical="center" wrapText="1"/>
    </xf>
    <xf numFmtId="43" fontId="26" fillId="0" borderId="0" xfId="0" applyNumberFormat="1" applyFont="1" applyFill="1" applyAlignment="1">
      <alignment vertical="center" wrapText="1"/>
    </xf>
    <xf numFmtId="165" fontId="0" fillId="0" borderId="0" xfId="63" applyFont="1" applyFill="1" applyAlignment="1">
      <alignment vertical="center" wrapText="1"/>
    </xf>
    <xf numFmtId="0" fontId="28" fillId="0" borderId="0" xfId="0" applyFont="1" applyFill="1" applyBorder="1" applyAlignment="1">
      <alignment vertical="center"/>
    </xf>
    <xf numFmtId="0" fontId="0" fillId="36" borderId="27" xfId="0" applyFill="1" applyBorder="1" applyAlignment="1">
      <alignment vertical="center"/>
    </xf>
    <xf numFmtId="0" fontId="29" fillId="0" borderId="0" xfId="0" applyFont="1" applyFill="1" applyBorder="1" applyAlignment="1">
      <alignment vertical="center"/>
    </xf>
    <xf numFmtId="0" fontId="0" fillId="36" borderId="28" xfId="0" applyFill="1" applyBorder="1" applyAlignment="1">
      <alignment vertical="center"/>
    </xf>
    <xf numFmtId="0" fontId="29" fillId="0" borderId="0" xfId="82" applyFont="1" applyFill="1" applyBorder="1" applyAlignment="1" applyProtection="1">
      <alignment vertical="center"/>
      <protection/>
    </xf>
    <xf numFmtId="0" fontId="29" fillId="0" borderId="0" xfId="0" applyFont="1" applyFill="1" applyBorder="1" applyAlignment="1">
      <alignment horizontal="left" vertical="center"/>
    </xf>
    <xf numFmtId="0" fontId="66" fillId="0" borderId="0" xfId="87" applyFont="1" applyFill="1" applyBorder="1" applyAlignment="1">
      <alignment horizontal="left" vertical="center" wrapText="1"/>
    </xf>
    <xf numFmtId="0" fontId="3" fillId="0" borderId="27" xfId="94" applyFill="1" applyBorder="1" applyAlignment="1">
      <alignment vertical="center"/>
      <protection/>
    </xf>
    <xf numFmtId="0" fontId="3" fillId="0" borderId="28" xfId="94" applyFill="1" applyBorder="1" applyAlignment="1">
      <alignment vertical="center"/>
      <protection/>
    </xf>
    <xf numFmtId="0" fontId="3" fillId="0" borderId="0" xfId="94" applyFill="1">
      <alignment/>
      <protection/>
    </xf>
    <xf numFmtId="0" fontId="31" fillId="36" borderId="27" xfId="0" applyFont="1" applyFill="1" applyBorder="1" applyAlignment="1">
      <alignment vertical="center"/>
    </xf>
    <xf numFmtId="0" fontId="66" fillId="0" borderId="0" xfId="0" applyFont="1" applyFill="1" applyBorder="1" applyAlignment="1">
      <alignment horizontal="left" vertical="center"/>
    </xf>
    <xf numFmtId="0" fontId="67" fillId="0" borderId="0" xfId="0" applyFont="1" applyFill="1" applyBorder="1" applyAlignment="1">
      <alignment horizontal="left" vertical="center"/>
    </xf>
    <xf numFmtId="0" fontId="31" fillId="36" borderId="28" xfId="0" applyFont="1" applyFill="1" applyBorder="1" applyAlignment="1">
      <alignment vertical="center"/>
    </xf>
    <xf numFmtId="0" fontId="31" fillId="0" borderId="0" xfId="0" applyFont="1" applyAlignment="1">
      <alignment/>
    </xf>
    <xf numFmtId="0" fontId="66" fillId="0" borderId="0" xfId="87" applyFont="1" applyFill="1" applyBorder="1" applyAlignment="1">
      <alignment horizontal="left" vertical="center"/>
    </xf>
    <xf numFmtId="0" fontId="68" fillId="36" borderId="27" xfId="0" applyFont="1" applyFill="1" applyBorder="1" applyAlignment="1">
      <alignment vertical="center"/>
    </xf>
    <xf numFmtId="0" fontId="68" fillId="36" borderId="28" xfId="0" applyFont="1" applyFill="1" applyBorder="1" applyAlignment="1">
      <alignment vertical="center"/>
    </xf>
    <xf numFmtId="0" fontId="66" fillId="0" borderId="0" xfId="87" applyFont="1" applyFill="1" applyBorder="1" applyAlignment="1">
      <alignment horizontal="left" vertical="center"/>
    </xf>
    <xf numFmtId="0" fontId="66" fillId="0" borderId="0" xfId="87" applyFont="1" applyFill="1" applyBorder="1" applyAlignment="1">
      <alignment horizontal="left" vertical="center" wrapText="1"/>
    </xf>
    <xf numFmtId="0" fontId="66" fillId="0" borderId="0" xfId="87" applyFont="1" applyFill="1" applyBorder="1" applyAlignment="1">
      <alignment horizontal="left" vertical="center"/>
    </xf>
    <xf numFmtId="0" fontId="67" fillId="0" borderId="0" xfId="0" applyFont="1" applyFill="1" applyBorder="1" applyAlignment="1">
      <alignment horizontal="left" vertical="center"/>
    </xf>
    <xf numFmtId="0" fontId="66" fillId="0" borderId="0" xfId="0" applyFont="1" applyFill="1" applyBorder="1" applyAlignment="1">
      <alignment horizontal="left" vertical="center"/>
    </xf>
    <xf numFmtId="9" fontId="0" fillId="0" borderId="17" xfId="102" applyFont="1" applyFill="1" applyBorder="1" applyAlignment="1">
      <alignment horizontal="center" vertical="center" wrapText="1"/>
    </xf>
    <xf numFmtId="165" fontId="0" fillId="0" borderId="17" xfId="63" applyFont="1" applyFill="1" applyBorder="1" applyAlignment="1">
      <alignment horizontal="left" vertical="center" wrapText="1"/>
    </xf>
    <xf numFmtId="0" fontId="0" fillId="0" borderId="19" xfId="0" applyFont="1" applyFill="1" applyBorder="1" applyAlignment="1">
      <alignment horizontal="left" vertical="center"/>
    </xf>
    <xf numFmtId="0" fontId="26" fillId="46" borderId="17" xfId="0" applyFont="1" applyFill="1" applyBorder="1" applyAlignment="1">
      <alignment horizontal="left" vertical="center" wrapText="1"/>
    </xf>
    <xf numFmtId="0" fontId="26" fillId="46" borderId="19" xfId="0" applyFont="1" applyFill="1" applyBorder="1" applyAlignment="1">
      <alignment horizontal="left" vertical="center" wrapText="1"/>
    </xf>
    <xf numFmtId="0" fontId="26" fillId="46" borderId="23" xfId="0" applyFont="1" applyFill="1" applyBorder="1" applyAlignment="1">
      <alignment horizontal="left" vertical="center" wrapText="1"/>
    </xf>
    <xf numFmtId="0" fontId="26" fillId="46" borderId="20" xfId="0" applyFont="1" applyFill="1" applyBorder="1" applyAlignment="1">
      <alignment horizontal="left"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0" fillId="0" borderId="0" xfId="87" applyFont="1" applyFill="1" applyBorder="1" applyAlignment="1">
      <alignment horizontal="left" vertical="center"/>
    </xf>
    <xf numFmtId="0" fontId="30" fillId="0" borderId="0" xfId="87" applyFont="1" applyFill="1" applyBorder="1" applyAlignment="1" quotePrefix="1">
      <alignment horizontal="left" vertical="center"/>
    </xf>
    <xf numFmtId="14" fontId="30" fillId="0" borderId="0" xfId="87" applyNumberFormat="1" applyFont="1" applyFill="1" applyBorder="1" applyAlignment="1" quotePrefix="1">
      <alignment horizontal="left" vertical="center"/>
    </xf>
    <xf numFmtId="14" fontId="30" fillId="0" borderId="0" xfId="87" applyNumberFormat="1" applyFont="1" applyFill="1" applyBorder="1" applyAlignment="1">
      <alignment horizontal="left" vertical="center"/>
    </xf>
    <xf numFmtId="0" fontId="29" fillId="0" borderId="0" xfId="0" applyFont="1" applyFill="1" applyBorder="1" applyAlignment="1">
      <alignment horizontal="left" vertical="center"/>
    </xf>
    <xf numFmtId="0" fontId="66" fillId="0" borderId="0" xfId="87" applyFont="1" applyFill="1" applyBorder="1" applyAlignment="1">
      <alignment horizontal="left" vertical="center" wrapText="1"/>
    </xf>
    <xf numFmtId="0" fontId="66" fillId="0" borderId="0" xfId="87" applyFont="1" applyFill="1" applyBorder="1" applyAlignment="1">
      <alignment horizontal="left" vertical="center"/>
    </xf>
    <xf numFmtId="0" fontId="69" fillId="0" borderId="0" xfId="87" applyFont="1" applyFill="1" applyBorder="1" applyAlignment="1">
      <alignment horizontal="left" vertical="center"/>
    </xf>
    <xf numFmtId="0" fontId="67" fillId="0" borderId="0" xfId="0" applyFont="1" applyFill="1" applyBorder="1" applyAlignment="1">
      <alignment horizontal="left" vertical="center"/>
    </xf>
    <xf numFmtId="0" fontId="66" fillId="0" borderId="0" xfId="88" applyFont="1" applyFill="1" applyBorder="1" applyAlignment="1" quotePrefix="1">
      <alignment horizontal="left" vertical="center" wrapText="1"/>
    </xf>
    <xf numFmtId="0" fontId="66" fillId="47" borderId="0" xfId="87" applyFont="1" applyFill="1" applyBorder="1" applyAlignment="1">
      <alignment horizontal="left" vertical="center" wrapText="1"/>
    </xf>
    <xf numFmtId="0" fontId="66" fillId="0" borderId="0" xfId="88" applyFont="1" applyFill="1" applyBorder="1" applyAlignment="1">
      <alignment horizontal="left" vertical="center" wrapText="1"/>
    </xf>
    <xf numFmtId="0" fontId="68" fillId="0" borderId="32" xfId="0" applyFont="1" applyBorder="1" applyAlignment="1">
      <alignment horizontal="center"/>
    </xf>
    <xf numFmtId="0" fontId="68" fillId="0" borderId="33" xfId="0" applyFont="1" applyBorder="1" applyAlignment="1">
      <alignment horizontal="center"/>
    </xf>
    <xf numFmtId="0" fontId="68" fillId="0" borderId="34" xfId="0" applyFont="1" applyBorder="1" applyAlignment="1">
      <alignment horizontal="center"/>
    </xf>
    <xf numFmtId="0" fontId="66" fillId="0" borderId="0" xfId="0" applyFont="1" applyFill="1" applyBorder="1" applyAlignment="1">
      <alignment horizontal="left" vertical="center"/>
    </xf>
    <xf numFmtId="0" fontId="66" fillId="0" borderId="0" xfId="0" applyFont="1" applyFill="1" applyBorder="1" applyAlignment="1">
      <alignment horizontal="left" vertical="center" wrapText="1"/>
    </xf>
    <xf numFmtId="0" fontId="67" fillId="0" borderId="0" xfId="0" applyFont="1" applyFill="1" applyBorder="1" applyAlignment="1">
      <alignment horizontal="left" vertical="center" wrapText="1"/>
    </xf>
  </cellXfs>
  <cellStyles count="10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a0" xfId="66"/>
    <cellStyle name="Commentaire" xfId="67"/>
    <cellStyle name="Commentaire 2" xfId="68"/>
    <cellStyle name="Currency" xfId="69"/>
    <cellStyle name="Currency [0]" xfId="70"/>
    <cellStyle name="Currency 2" xfId="71"/>
    <cellStyle name="Currency0" xfId="72"/>
    <cellStyle name="Date" xfId="73"/>
    <cellStyle name="Entrée" xfId="74"/>
    <cellStyle name="Euro" xfId="75"/>
    <cellStyle name="Euro 2" xfId="76"/>
    <cellStyle name="Explanatory Text" xfId="77"/>
    <cellStyle name="Fixed" xfId="78"/>
    <cellStyle name="Followed Hyperlink" xfId="79"/>
    <cellStyle name="Good" xfId="80"/>
    <cellStyle name="Heading 1" xfId="81"/>
    <cellStyle name="Heading 2" xfId="82"/>
    <cellStyle name="Heading 2 2" xfId="83"/>
    <cellStyle name="Heading 3" xfId="84"/>
    <cellStyle name="Heading 4" xfId="85"/>
    <cellStyle name="Hyperlink" xfId="86"/>
    <cellStyle name="Input" xfId="87"/>
    <cellStyle name="Input 2" xfId="88"/>
    <cellStyle name="Insatisfaisant" xfId="89"/>
    <cellStyle name="Linked Cell" xfId="90"/>
    <cellStyle name="Monétaire_Xl0000044" xfId="91"/>
    <cellStyle name="Neutral" xfId="92"/>
    <cellStyle name="Neutre" xfId="93"/>
    <cellStyle name="Normal 2" xfId="94"/>
    <cellStyle name="Normal 3" xfId="95"/>
    <cellStyle name="Normal 4" xfId="96"/>
    <cellStyle name="Normal 5" xfId="97"/>
    <cellStyle name="Normal 6" xfId="98"/>
    <cellStyle name="Normal_Xl0000044" xfId="99"/>
    <cellStyle name="Note" xfId="100"/>
    <cellStyle name="Output" xfId="101"/>
    <cellStyle name="Percent" xfId="102"/>
    <cellStyle name="Percent 2" xfId="103"/>
    <cellStyle name="Percent 3" xfId="104"/>
    <cellStyle name="Satisfaisant" xfId="105"/>
    <cellStyle name="Sortie" xfId="106"/>
    <cellStyle name="Texte explicatif" xfId="107"/>
    <cellStyle name="Title" xfId="108"/>
    <cellStyle name="Titre" xfId="109"/>
    <cellStyle name="Titre 1" xfId="110"/>
    <cellStyle name="Titre 2" xfId="111"/>
    <cellStyle name="Titre 3" xfId="112"/>
    <cellStyle name="Titre 4" xfId="113"/>
    <cellStyle name="Total" xfId="114"/>
    <cellStyle name="Total/Average" xfId="115"/>
    <cellStyle name="Vérification"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47625</xdr:rowOff>
    </xdr:from>
    <xdr:to>
      <xdr:col>4</xdr:col>
      <xdr:colOff>1609725</xdr:colOff>
      <xdr:row>3</xdr:row>
      <xdr:rowOff>104775</xdr:rowOff>
    </xdr:to>
    <xdr:pic>
      <xdr:nvPicPr>
        <xdr:cNvPr id="1" name="Picture 3"/>
        <xdr:cNvPicPr preferRelativeResize="1">
          <a:picLocks noChangeAspect="1"/>
        </xdr:cNvPicPr>
      </xdr:nvPicPr>
      <xdr:blipFill>
        <a:blip r:embed="rId1"/>
        <a:stretch>
          <a:fillRect/>
        </a:stretch>
      </xdr:blipFill>
      <xdr:spPr>
        <a:xfrm>
          <a:off x="6705600" y="47625"/>
          <a:ext cx="19240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485775</xdr:colOff>
      <xdr:row>2</xdr:row>
      <xdr:rowOff>114300</xdr:rowOff>
    </xdr:from>
    <xdr:to>
      <xdr:col>21</xdr:col>
      <xdr:colOff>762000</xdr:colOff>
      <xdr:row>5</xdr:row>
      <xdr:rowOff>114300</xdr:rowOff>
    </xdr:to>
    <xdr:pic>
      <xdr:nvPicPr>
        <xdr:cNvPr id="1" name="Picture 3"/>
        <xdr:cNvPicPr preferRelativeResize="1">
          <a:picLocks noChangeAspect="1"/>
        </xdr:cNvPicPr>
      </xdr:nvPicPr>
      <xdr:blipFill>
        <a:blip r:embed="rId1"/>
        <a:stretch>
          <a:fillRect/>
        </a:stretch>
      </xdr:blipFill>
      <xdr:spPr>
        <a:xfrm>
          <a:off x="14458950" y="400050"/>
          <a:ext cx="19240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19050</xdr:rowOff>
    </xdr:from>
    <xdr:to>
      <xdr:col>7</xdr:col>
      <xdr:colOff>133350</xdr:colOff>
      <xdr:row>2</xdr:row>
      <xdr:rowOff>85725</xdr:rowOff>
    </xdr:to>
    <xdr:pic>
      <xdr:nvPicPr>
        <xdr:cNvPr id="1" name="Picture 3"/>
        <xdr:cNvPicPr preferRelativeResize="1">
          <a:picLocks noChangeAspect="1"/>
        </xdr:cNvPicPr>
      </xdr:nvPicPr>
      <xdr:blipFill>
        <a:blip r:embed="rId1"/>
        <a:stretch>
          <a:fillRect/>
        </a:stretch>
      </xdr:blipFill>
      <xdr:spPr>
        <a:xfrm>
          <a:off x="4924425" y="19050"/>
          <a:ext cx="15335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YVRWPFIL01\Users\Users\mel.gray\AppData\Local\Microsoft\Windows\Temporary%20Internet%20Files\Content.Outlook\PFLJGR22\TIC%20Cost%20Estim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7071-00895-Clinton%20Creek%20LCCA-Maintenance%20Rock%20Development%20Estimate-2211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
      <sheetName val="BSL_COVER"/>
      <sheetName val="BSL_APPR"/>
      <sheetName val="BASIS"/>
      <sheetName val="STRUCTURE"/>
      <sheetName val="RATES"/>
      <sheetName val="ESTIMATE"/>
      <sheetName val="SUMMARY"/>
      <sheetName val="COMMODITIES"/>
      <sheetName val="PICK LISTS"/>
      <sheetName val="LOGOS"/>
      <sheetName val="PIPING_RATES"/>
      <sheetName val="REV_HIST"/>
      <sheetName val="REV"/>
      <sheetName val="YAR_COVER"/>
      <sheetName val="TRANSFER"/>
      <sheetName val="BLANK"/>
    </sheetNames>
    <sheetDataSet>
      <sheetData sheetId="9">
        <row r="22">
          <cell r="B22" t="str">
            <v>BOYNE SMELTERS LIMITED</v>
          </cell>
        </row>
        <row r="23">
          <cell r="B23" t="str">
            <v>QUEENSLAND ALUMINA</v>
          </cell>
        </row>
        <row r="24">
          <cell r="B24" t="str">
            <v>RTA GOVE</v>
          </cell>
        </row>
        <row r="25">
          <cell r="B25" t="str">
            <v>RTA YARWUN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etail Costs"/>
    </sheetNames>
    <sheetDataSet>
      <sheetData sheetId="1">
        <row r="57">
          <cell r="V57">
            <v>175.02520900000002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80" zoomScaleNormal="80" zoomScalePageLayoutView="0" workbookViewId="0" topLeftCell="A1">
      <selection activeCell="E26" sqref="E26"/>
    </sheetView>
  </sheetViews>
  <sheetFormatPr defaultColWidth="9.33203125" defaultRowHeight="11.25"/>
  <cols>
    <col min="1" max="1" width="3.16015625" style="1" customWidth="1"/>
    <col min="2" max="2" width="20" style="1" customWidth="1"/>
    <col min="3" max="3" width="81.33203125" style="1" bestFit="1" customWidth="1"/>
    <col min="4" max="4" width="18.33203125" style="1" customWidth="1"/>
    <col min="5" max="5" width="28.66015625" style="33" customWidth="1"/>
    <col min="6" max="7" width="9.33203125" style="1" customWidth="1"/>
    <col min="8" max="8" width="9.83203125" style="1" bestFit="1" customWidth="1"/>
    <col min="9" max="16384" width="9.33203125" style="1" customWidth="1"/>
  </cols>
  <sheetData>
    <row r="1" ht="11.25">
      <c r="A1" s="26" t="str">
        <f ca="1">CELL("filename",A1)</f>
        <v>U:\YVR\307071\00895_YEMR_ClintonCrk\02_Rpts\11_Eng-Tech_Rpt_and_Studies\307071-00895-00-WR-REP-0001_Rev0\Excel and CAD files\Appendix 3\Clinton OPEX\[307071-00895-Clinton Creek LCCA-DS Replace 2ea-15012014.xls]Summary</v>
      </c>
    </row>
    <row r="2" ht="11.25">
      <c r="E2" s="6"/>
    </row>
    <row r="3" spans="2:5" ht="12.75">
      <c r="B3" s="7" t="s">
        <v>61</v>
      </c>
      <c r="E3" s="6"/>
    </row>
    <row r="4" ht="11.25"/>
    <row r="5" spans="2:5" ht="15.75" customHeight="1">
      <c r="B5" s="27" t="s">
        <v>7</v>
      </c>
      <c r="C5" s="8" t="str">
        <f>'Detail Costs'!D5</f>
        <v>Assessment and Abandoned Mines</v>
      </c>
      <c r="D5" s="30" t="s">
        <v>9</v>
      </c>
      <c r="E5" s="52">
        <f>'Detail Costs'!F5</f>
        <v>41726</v>
      </c>
    </row>
    <row r="6" spans="2:5" ht="15.75" customHeight="1">
      <c r="B6" s="25" t="s">
        <v>8</v>
      </c>
      <c r="C6" s="8" t="str">
        <f>'Detail Costs'!D6</f>
        <v>Clinton Creek Site LCCA - Replace 2 Drop Structures</v>
      </c>
      <c r="D6" s="30" t="s">
        <v>25</v>
      </c>
      <c r="E6" s="52" t="str">
        <f>'Detail Costs'!F6</f>
        <v> +/-50%</v>
      </c>
    </row>
    <row r="7" spans="2:5" ht="15.75" customHeight="1">
      <c r="B7" s="25" t="s">
        <v>12</v>
      </c>
      <c r="C7" s="59" t="str">
        <f>'Detail Costs'!D7</f>
        <v>307071-00895</v>
      </c>
      <c r="D7" s="30" t="s">
        <v>10</v>
      </c>
      <c r="E7" s="52" t="str">
        <f>'Detail Costs'!F7</f>
        <v>MW</v>
      </c>
    </row>
    <row r="8" spans="2:5" ht="15.75" customHeight="1">
      <c r="B8" s="28" t="s">
        <v>11</v>
      </c>
      <c r="C8" s="11"/>
      <c r="D8" s="30" t="s">
        <v>13</v>
      </c>
      <c r="E8" s="53"/>
    </row>
    <row r="10" spans="2:5" s="12" customFormat="1" ht="21.75" customHeight="1">
      <c r="B10" s="22" t="s">
        <v>27</v>
      </c>
      <c r="C10" s="22" t="s">
        <v>26</v>
      </c>
      <c r="D10" s="22"/>
      <c r="E10" s="22" t="s">
        <v>29</v>
      </c>
    </row>
    <row r="11" spans="2:5" s="4" customFormat="1" ht="15" customHeight="1">
      <c r="B11" s="3"/>
      <c r="C11" s="3"/>
      <c r="D11" s="3"/>
      <c r="E11" s="34"/>
    </row>
    <row r="12" spans="2:5" s="4" customFormat="1" ht="15" customHeight="1">
      <c r="B12" s="56">
        <v>1</v>
      </c>
      <c r="C12" s="38" t="s">
        <v>31</v>
      </c>
      <c r="D12" s="38"/>
      <c r="E12" s="35">
        <f>ROUND('Detail Costs'!S35,-3)</f>
        <v>543000</v>
      </c>
    </row>
    <row r="13" spans="2:5" s="4" customFormat="1" ht="15" customHeight="1">
      <c r="B13" s="2"/>
      <c r="C13" s="38"/>
      <c r="D13" s="38"/>
      <c r="E13" s="35"/>
    </row>
    <row r="14" spans="2:8" s="4" customFormat="1" ht="15" customHeight="1">
      <c r="B14" s="56">
        <v>2</v>
      </c>
      <c r="C14" s="38" t="s">
        <v>32</v>
      </c>
      <c r="D14" s="40"/>
      <c r="E14" s="35">
        <f>ROUND('Detail Costs'!S55,-3)</f>
        <v>363000</v>
      </c>
      <c r="H14" s="43"/>
    </row>
    <row r="15" spans="2:5" s="4" customFormat="1" ht="15" customHeight="1">
      <c r="B15" s="2"/>
      <c r="C15" s="38"/>
      <c r="D15" s="38"/>
      <c r="E15" s="35"/>
    </row>
    <row r="16" spans="2:8" s="4" customFormat="1" ht="15" customHeight="1">
      <c r="B16" s="56">
        <v>3.01</v>
      </c>
      <c r="C16" s="38" t="s">
        <v>34</v>
      </c>
      <c r="D16" s="41"/>
      <c r="E16" s="35">
        <f>ROUND('Detail Costs'!S59,-3)</f>
        <v>91000</v>
      </c>
      <c r="H16" s="43"/>
    </row>
    <row r="17" spans="2:5" s="4" customFormat="1" ht="15" customHeight="1">
      <c r="B17" s="2"/>
      <c r="C17" s="38"/>
      <c r="D17" s="38"/>
      <c r="E17" s="35"/>
    </row>
    <row r="18" spans="2:8" s="4" customFormat="1" ht="15" customHeight="1">
      <c r="B18" s="56">
        <v>3.02</v>
      </c>
      <c r="C18" s="38" t="s">
        <v>33</v>
      </c>
      <c r="D18" s="41"/>
      <c r="E18" s="35">
        <f>ROUND('Detail Costs'!S60,-3)</f>
        <v>0</v>
      </c>
      <c r="H18" s="43"/>
    </row>
    <row r="19" spans="2:5" s="4" customFormat="1" ht="15" customHeight="1">
      <c r="B19" s="2"/>
      <c r="C19" s="3"/>
      <c r="D19" s="3"/>
      <c r="E19" s="35"/>
    </row>
    <row r="20" spans="2:5" s="4" customFormat="1" ht="15" customHeight="1">
      <c r="B20" s="56">
        <v>3.03</v>
      </c>
      <c r="C20" s="38" t="s">
        <v>37</v>
      </c>
      <c r="D20" s="41"/>
      <c r="E20" s="35">
        <f>ROUND('Detail Costs'!S61,-3)</f>
        <v>0</v>
      </c>
    </row>
    <row r="21" spans="2:5" s="4" customFormat="1" ht="15" customHeight="1">
      <c r="B21" s="2"/>
      <c r="C21" s="3"/>
      <c r="D21" s="3"/>
      <c r="E21" s="35"/>
    </row>
    <row r="22" spans="2:5" s="4" customFormat="1" ht="21.75" customHeight="1">
      <c r="B22" s="29"/>
      <c r="C22" s="29" t="s">
        <v>35</v>
      </c>
      <c r="D22" s="29"/>
      <c r="E22" s="32">
        <f>SUM(E12:E20)</f>
        <v>997000</v>
      </c>
    </row>
    <row r="23" spans="2:5" s="4" customFormat="1" ht="15" customHeight="1">
      <c r="B23" s="2"/>
      <c r="C23" s="38"/>
      <c r="D23" s="38"/>
      <c r="E23" s="35"/>
    </row>
    <row r="24" spans="2:9" s="4" customFormat="1" ht="15" customHeight="1">
      <c r="B24" s="2">
        <v>4.01</v>
      </c>
      <c r="C24" s="38" t="s">
        <v>15</v>
      </c>
      <c r="D24" s="39">
        <f>E24/E22</f>
        <v>0.24974924774322968</v>
      </c>
      <c r="E24" s="35">
        <f>ROUND('Detail Costs'!U64,-3)</f>
        <v>249000</v>
      </c>
      <c r="H24" s="43"/>
      <c r="I24" s="44"/>
    </row>
    <row r="25" spans="2:5" s="4" customFormat="1" ht="15" customHeight="1">
      <c r="B25" s="2"/>
      <c r="C25" s="3"/>
      <c r="D25" s="3"/>
      <c r="E25" s="35"/>
    </row>
    <row r="26" spans="2:5" s="4" customFormat="1" ht="21.75" customHeight="1">
      <c r="B26" s="29"/>
      <c r="C26" s="29" t="s">
        <v>28</v>
      </c>
      <c r="D26" s="29"/>
      <c r="E26" s="32">
        <f>SUM(E22:E25)</f>
        <v>1246000</v>
      </c>
    </row>
    <row r="27" s="4" customFormat="1" ht="11.25">
      <c r="E27" s="14"/>
    </row>
    <row r="28" spans="2:5" s="4" customFormat="1" ht="11.25">
      <c r="B28" s="31"/>
      <c r="E28" s="14"/>
    </row>
    <row r="29" s="4" customFormat="1" ht="11.25">
      <c r="E29" s="14"/>
    </row>
    <row r="30" s="4" customFormat="1" ht="11.25">
      <c r="E30" s="14"/>
    </row>
    <row r="31" s="4" customFormat="1" ht="11.25">
      <c r="E31" s="14"/>
    </row>
    <row r="32" s="4" customFormat="1" ht="11.25">
      <c r="E32" s="14"/>
    </row>
    <row r="33" s="4" customFormat="1" ht="11.25">
      <c r="E33" s="14"/>
    </row>
    <row r="34" s="4" customFormat="1" ht="11.25">
      <c r="E34" s="14"/>
    </row>
    <row r="35" s="4" customFormat="1" ht="11.25">
      <c r="E35" s="14"/>
    </row>
    <row r="36" s="4" customFormat="1" ht="11.25">
      <c r="E36" s="14"/>
    </row>
    <row r="37" s="4" customFormat="1" ht="11.25">
      <c r="E37" s="14"/>
    </row>
    <row r="38" s="4" customFormat="1" ht="11.25">
      <c r="E38" s="14"/>
    </row>
    <row r="39" s="4" customFormat="1" ht="11.25">
      <c r="E39" s="14"/>
    </row>
    <row r="40" s="4" customFormat="1" ht="11.25">
      <c r="E40" s="14"/>
    </row>
    <row r="41" s="4" customFormat="1" ht="11.25">
      <c r="E41" s="14"/>
    </row>
    <row r="42" s="4" customFormat="1" ht="11.25">
      <c r="E42" s="14"/>
    </row>
    <row r="43" s="4" customFormat="1" ht="11.25">
      <c r="E43" s="14"/>
    </row>
    <row r="44" s="4" customFormat="1" ht="11.25">
      <c r="E44" s="14"/>
    </row>
    <row r="45" s="4" customFormat="1" ht="11.25">
      <c r="E45" s="14"/>
    </row>
    <row r="46" s="4" customFormat="1" ht="11.25">
      <c r="E46" s="14"/>
    </row>
    <row r="47" s="4" customFormat="1" ht="11.25">
      <c r="E47" s="14"/>
    </row>
    <row r="48" s="4" customFormat="1" ht="11.25">
      <c r="E48" s="14"/>
    </row>
    <row r="49" s="4" customFormat="1" ht="11.25">
      <c r="E49" s="14"/>
    </row>
    <row r="50" s="4" customFormat="1" ht="11.25">
      <c r="E50" s="14"/>
    </row>
    <row r="51" s="4" customFormat="1" ht="11.25">
      <c r="E51" s="14"/>
    </row>
    <row r="52" s="4" customFormat="1" ht="11.25">
      <c r="E52" s="14"/>
    </row>
    <row r="53" s="4" customFormat="1" ht="11.25">
      <c r="E53" s="1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91"/>
  <sheetViews>
    <sheetView tabSelected="1" zoomScalePageLayoutView="0" workbookViewId="0" topLeftCell="A1">
      <selection activeCell="C69" sqref="A66:C69"/>
    </sheetView>
  </sheetViews>
  <sheetFormatPr defaultColWidth="9.33203125" defaultRowHeight="11.25"/>
  <cols>
    <col min="1" max="1" width="4.83203125" style="1" customWidth="1"/>
    <col min="2" max="2" width="8.33203125" style="1" customWidth="1"/>
    <col min="3" max="3" width="10.5" style="1" customWidth="1"/>
    <col min="4" max="4" width="44.5" style="1" customWidth="1"/>
    <col min="5" max="5" width="25.16015625" style="1" customWidth="1"/>
    <col min="6" max="6" width="10.16015625" style="1" bestFit="1" customWidth="1"/>
    <col min="7" max="7" width="9" style="45" customWidth="1"/>
    <col min="8" max="8" width="10.16015625" style="1" customWidth="1"/>
    <col min="9" max="9" width="7.83203125" style="1" customWidth="1"/>
    <col min="10" max="10" width="10.66015625" style="1" customWidth="1"/>
    <col min="11" max="11" width="9.83203125" style="1" customWidth="1"/>
    <col min="12" max="12" width="9.66015625" style="1" customWidth="1"/>
    <col min="13" max="13" width="12.66015625" style="1" customWidth="1"/>
    <col min="14" max="14" width="15" style="1" customWidth="1"/>
    <col min="15" max="15" width="7.83203125" style="1" customWidth="1"/>
    <col min="16" max="16" width="9.5" style="1" customWidth="1"/>
    <col min="17" max="17" width="11.83203125" style="1" customWidth="1"/>
    <col min="18" max="18" width="12.83203125" style="1" customWidth="1"/>
    <col min="19" max="19" width="14.16015625" style="1" customWidth="1"/>
    <col min="20" max="20" width="14.66015625" style="1" customWidth="1"/>
    <col min="21" max="21" width="14.16015625" style="1" customWidth="1"/>
    <col min="22" max="22" width="14.66015625" style="1" customWidth="1"/>
    <col min="23" max="23" width="11.33203125" style="1" customWidth="1"/>
    <col min="24" max="24" width="9.33203125" style="1" customWidth="1"/>
    <col min="25" max="25" width="9.83203125" style="1" customWidth="1"/>
    <col min="26" max="30" width="9.33203125" style="1" customWidth="1"/>
    <col min="31" max="31" width="15.16015625" style="1" customWidth="1"/>
    <col min="32" max="16384" width="9.33203125" style="1" customWidth="1"/>
  </cols>
  <sheetData>
    <row r="1" spans="1:17" ht="11.25">
      <c r="A1" s="1" t="str">
        <f ca="1">CELL("filename",A1)</f>
        <v>U:\YVR\307071\00895_YEMR_ClintonCrk\02_Rpts\11_Eng-Tech_Rpt_and_Studies\307071-00895-00-WR-REP-0001_Rev0\Excel and CAD files\Appendix 3\Clinton OPEX\[307071-00895-Clinton Creek LCCA-DS Replace 2ea-15012014.xls]Detail Costs</v>
      </c>
      <c r="E1" s="5"/>
      <c r="Q1" s="45"/>
    </row>
    <row r="2" spans="5:25" ht="11.25">
      <c r="E2" s="5"/>
      <c r="Q2" s="45"/>
      <c r="Y2" s="6"/>
    </row>
    <row r="3" spans="2:25" ht="12.75">
      <c r="B3" s="7" t="s">
        <v>60</v>
      </c>
      <c r="E3" s="5"/>
      <c r="Q3" s="45"/>
      <c r="X3" s="5"/>
      <c r="Y3" s="6"/>
    </row>
    <row r="4" spans="5:25" ht="11.25">
      <c r="E4" s="5"/>
      <c r="Q4" s="45"/>
      <c r="X4" s="5"/>
      <c r="Y4" s="33"/>
    </row>
    <row r="5" spans="2:22" ht="15.75" customHeight="1">
      <c r="B5" s="15"/>
      <c r="C5" s="18" t="s">
        <v>7</v>
      </c>
      <c r="D5" s="8" t="s">
        <v>148</v>
      </c>
      <c r="E5" s="21" t="s">
        <v>9</v>
      </c>
      <c r="F5" s="54">
        <v>41726</v>
      </c>
      <c r="G5" s="62"/>
      <c r="H5" s="10"/>
      <c r="N5" s="23"/>
      <c r="P5" s="23"/>
      <c r="Q5" s="45"/>
      <c r="S5" s="23"/>
      <c r="V5" s="23"/>
    </row>
    <row r="6" spans="2:17" ht="22.5">
      <c r="B6" s="16"/>
      <c r="C6" s="19" t="s">
        <v>8</v>
      </c>
      <c r="D6" s="68" t="s">
        <v>158</v>
      </c>
      <c r="E6" s="25" t="s">
        <v>25</v>
      </c>
      <c r="F6" s="55" t="s">
        <v>66</v>
      </c>
      <c r="G6" s="62"/>
      <c r="H6" s="10"/>
      <c r="Q6" s="45"/>
    </row>
    <row r="7" spans="2:17" ht="15.75" customHeight="1">
      <c r="B7" s="16"/>
      <c r="C7" s="19" t="s">
        <v>12</v>
      </c>
      <c r="D7" s="9" t="s">
        <v>65</v>
      </c>
      <c r="E7" s="25" t="s">
        <v>10</v>
      </c>
      <c r="F7" s="55" t="s">
        <v>67</v>
      </c>
      <c r="G7" s="62"/>
      <c r="H7" s="10"/>
      <c r="L7" s="24" t="s">
        <v>30</v>
      </c>
      <c r="M7" s="1" t="s">
        <v>63</v>
      </c>
      <c r="Q7" s="45"/>
    </row>
    <row r="8" spans="2:17" ht="15.75" customHeight="1">
      <c r="B8" s="17"/>
      <c r="C8" s="20" t="s">
        <v>11</v>
      </c>
      <c r="D8" s="11"/>
      <c r="E8" s="25" t="s">
        <v>13</v>
      </c>
      <c r="F8" s="98">
        <v>0</v>
      </c>
      <c r="G8" s="62"/>
      <c r="H8" s="10"/>
      <c r="L8" s="64">
        <v>100</v>
      </c>
      <c r="Q8" s="45"/>
    </row>
    <row r="9" ht="11.25">
      <c r="Q9" s="45"/>
    </row>
    <row r="10" spans="2:25" s="12" customFormat="1" ht="54.75" customHeight="1">
      <c r="B10" s="22" t="s">
        <v>44</v>
      </c>
      <c r="C10" s="22" t="s">
        <v>14</v>
      </c>
      <c r="D10" s="22" t="s">
        <v>2</v>
      </c>
      <c r="E10" s="22" t="s">
        <v>4</v>
      </c>
      <c r="F10" s="22" t="s">
        <v>3</v>
      </c>
      <c r="G10" s="22" t="s">
        <v>1</v>
      </c>
      <c r="H10" s="22" t="s">
        <v>0</v>
      </c>
      <c r="I10" s="22" t="s">
        <v>16</v>
      </c>
      <c r="J10" s="22" t="s">
        <v>18</v>
      </c>
      <c r="K10" s="22" t="s">
        <v>17</v>
      </c>
      <c r="L10" s="22" t="s">
        <v>19</v>
      </c>
      <c r="M10" s="22" t="s">
        <v>150</v>
      </c>
      <c r="N10" s="22" t="s">
        <v>151</v>
      </c>
      <c r="O10" s="22" t="s">
        <v>5</v>
      </c>
      <c r="P10" s="22" t="s">
        <v>20</v>
      </c>
      <c r="Q10" s="22" t="s">
        <v>24</v>
      </c>
      <c r="R10" s="22" t="s">
        <v>23</v>
      </c>
      <c r="S10" s="22" t="s">
        <v>36</v>
      </c>
      <c r="T10" s="22" t="s">
        <v>21</v>
      </c>
      <c r="U10" s="22" t="s">
        <v>22</v>
      </c>
      <c r="V10" s="22" t="s">
        <v>6</v>
      </c>
      <c r="W10" s="22"/>
      <c r="X10" s="22"/>
      <c r="Y10" s="22"/>
    </row>
    <row r="11" spans="2:25" s="4" customFormat="1" ht="4.5" customHeight="1">
      <c r="B11" s="46"/>
      <c r="C11" s="46"/>
      <c r="D11" s="46"/>
      <c r="E11" s="46"/>
      <c r="F11" s="47"/>
      <c r="G11" s="63"/>
      <c r="H11" s="47"/>
      <c r="I11" s="47"/>
      <c r="J11" s="47"/>
      <c r="K11" s="47"/>
      <c r="L11" s="47"/>
      <c r="M11" s="47"/>
      <c r="N11" s="47"/>
      <c r="O11" s="47"/>
      <c r="P11" s="47"/>
      <c r="Q11" s="48"/>
      <c r="R11" s="47"/>
      <c r="S11" s="47"/>
      <c r="T11" s="48"/>
      <c r="U11" s="47"/>
      <c r="V11" s="47"/>
      <c r="W11" s="46"/>
      <c r="X11" s="61"/>
      <c r="Y11" s="46"/>
    </row>
    <row r="12" spans="2:25" s="4" customFormat="1" ht="11.25">
      <c r="B12" s="50" t="s">
        <v>39</v>
      </c>
      <c r="C12" s="46"/>
      <c r="D12" s="46"/>
      <c r="E12" s="46"/>
      <c r="F12" s="47"/>
      <c r="G12" s="63"/>
      <c r="H12" s="47"/>
      <c r="I12" s="47"/>
      <c r="J12" s="47"/>
      <c r="K12" s="47"/>
      <c r="L12" s="47"/>
      <c r="M12" s="47"/>
      <c r="N12" s="47"/>
      <c r="O12" s="47"/>
      <c r="P12" s="47"/>
      <c r="Q12" s="48"/>
      <c r="R12" s="47"/>
      <c r="S12" s="47"/>
      <c r="T12" s="48"/>
      <c r="U12" s="47"/>
      <c r="V12" s="47"/>
      <c r="W12" s="46"/>
      <c r="X12" s="61"/>
      <c r="Y12" s="46"/>
    </row>
    <row r="13" spans="2:25" s="4" customFormat="1" ht="4.5" customHeight="1">
      <c r="B13" s="46"/>
      <c r="C13" s="46"/>
      <c r="D13" s="46"/>
      <c r="E13" s="46"/>
      <c r="F13" s="47"/>
      <c r="G13" s="63"/>
      <c r="H13" s="47"/>
      <c r="I13" s="47"/>
      <c r="J13" s="47"/>
      <c r="K13" s="47"/>
      <c r="L13" s="47"/>
      <c r="M13" s="47"/>
      <c r="N13" s="47"/>
      <c r="O13" s="47"/>
      <c r="P13" s="47"/>
      <c r="Q13" s="48"/>
      <c r="R13" s="47"/>
      <c r="S13" s="47"/>
      <c r="T13" s="48"/>
      <c r="U13" s="47"/>
      <c r="V13" s="47"/>
      <c r="W13" s="46"/>
      <c r="X13" s="61"/>
      <c r="Y13" s="46"/>
    </row>
    <row r="14" spans="1:25" s="4" customFormat="1" ht="11.25">
      <c r="A14" s="51">
        <v>1.01</v>
      </c>
      <c r="B14" s="3"/>
      <c r="C14" s="38"/>
      <c r="D14" s="38"/>
      <c r="E14" s="38"/>
      <c r="F14" s="34"/>
      <c r="G14" s="58"/>
      <c r="H14" s="13"/>
      <c r="I14" s="13">
        <f aca="true" t="shared" si="0" ref="I14:I19">F14*H14</f>
        <v>0</v>
      </c>
      <c r="J14" s="13">
        <f aca="true" t="shared" si="1" ref="J14:J32">I14*$L$8</f>
        <v>0</v>
      </c>
      <c r="K14" s="13"/>
      <c r="L14" s="13">
        <f aca="true" t="shared" si="2" ref="L14:L19">F14*K14</f>
        <v>0</v>
      </c>
      <c r="M14" s="13"/>
      <c r="N14" s="13">
        <f aca="true" t="shared" si="3" ref="N14:N22">F14*M14</f>
        <v>0</v>
      </c>
      <c r="O14" s="13"/>
      <c r="P14" s="13">
        <f aca="true" t="shared" si="4" ref="P14:P22">F14*O14</f>
        <v>0</v>
      </c>
      <c r="Q14" s="39"/>
      <c r="R14" s="13">
        <f aca="true" t="shared" si="5" ref="R14:R22">(J14+L14+N14+P14)*Q14</f>
        <v>0</v>
      </c>
      <c r="S14" s="13">
        <f aca="true" t="shared" si="6" ref="S14:S22">J14+L14+N14+P14+R14</f>
        <v>0</v>
      </c>
      <c r="T14" s="39"/>
      <c r="U14" s="13">
        <f aca="true" t="shared" si="7" ref="U14:U22">S14*T14</f>
        <v>0</v>
      </c>
      <c r="V14" s="13">
        <f aca="true" t="shared" si="8" ref="V14:V22">S14+U14</f>
        <v>0</v>
      </c>
      <c r="W14" s="3"/>
      <c r="X14" s="59"/>
      <c r="Y14" s="3"/>
    </row>
    <row r="15" spans="1:25" s="4" customFormat="1" ht="45">
      <c r="A15" s="51">
        <v>1.02</v>
      </c>
      <c r="B15" s="3"/>
      <c r="C15" s="38"/>
      <c r="D15" s="60" t="s">
        <v>70</v>
      </c>
      <c r="E15" s="38" t="s">
        <v>136</v>
      </c>
      <c r="F15" s="66">
        <v>2</v>
      </c>
      <c r="G15" s="58" t="s">
        <v>73</v>
      </c>
      <c r="H15" s="13"/>
      <c r="I15" s="13">
        <f t="shared" si="0"/>
        <v>0</v>
      </c>
      <c r="J15" s="13">
        <f t="shared" si="1"/>
        <v>0</v>
      </c>
      <c r="K15" s="13"/>
      <c r="L15" s="13">
        <f t="shared" si="2"/>
        <v>0</v>
      </c>
      <c r="M15" s="65">
        <f>2*5000</f>
        <v>10000</v>
      </c>
      <c r="N15" s="13">
        <f t="shared" si="3"/>
        <v>20000</v>
      </c>
      <c r="O15" s="13"/>
      <c r="P15" s="13">
        <f t="shared" si="4"/>
        <v>0</v>
      </c>
      <c r="Q15" s="39"/>
      <c r="R15" s="13">
        <f t="shared" si="5"/>
        <v>0</v>
      </c>
      <c r="S15" s="13">
        <f t="shared" si="6"/>
        <v>20000</v>
      </c>
      <c r="T15" s="39">
        <v>0.25</v>
      </c>
      <c r="U15" s="13">
        <f t="shared" si="7"/>
        <v>5000</v>
      </c>
      <c r="V15" s="13">
        <f t="shared" si="8"/>
        <v>25000</v>
      </c>
      <c r="W15" s="3"/>
      <c r="X15" s="59"/>
      <c r="Y15" s="3"/>
    </row>
    <row r="16" spans="1:25" s="4" customFormat="1" ht="11.25">
      <c r="A16" s="51">
        <v>1.03</v>
      </c>
      <c r="B16" s="3"/>
      <c r="C16" s="38"/>
      <c r="D16" s="57"/>
      <c r="E16" s="38"/>
      <c r="F16" s="66"/>
      <c r="G16" s="58"/>
      <c r="H16" s="13"/>
      <c r="I16" s="13">
        <f t="shared" si="0"/>
        <v>0</v>
      </c>
      <c r="J16" s="13">
        <f t="shared" si="1"/>
        <v>0</v>
      </c>
      <c r="K16" s="13"/>
      <c r="L16" s="13">
        <f t="shared" si="2"/>
        <v>0</v>
      </c>
      <c r="M16" s="13"/>
      <c r="N16" s="13">
        <f t="shared" si="3"/>
        <v>0</v>
      </c>
      <c r="O16" s="13"/>
      <c r="P16" s="13">
        <f t="shared" si="4"/>
        <v>0</v>
      </c>
      <c r="Q16" s="39"/>
      <c r="R16" s="13">
        <f t="shared" si="5"/>
        <v>0</v>
      </c>
      <c r="S16" s="13">
        <f t="shared" si="6"/>
        <v>0</v>
      </c>
      <c r="T16" s="39"/>
      <c r="U16" s="13">
        <f t="shared" si="7"/>
        <v>0</v>
      </c>
      <c r="V16" s="13">
        <f t="shared" si="8"/>
        <v>0</v>
      </c>
      <c r="W16" s="3"/>
      <c r="X16" s="59"/>
      <c r="Y16" s="3"/>
    </row>
    <row r="17" spans="1:25" s="4" customFormat="1" ht="22.5">
      <c r="A17" s="51">
        <v>1.04</v>
      </c>
      <c r="B17" s="3"/>
      <c r="C17" s="38"/>
      <c r="D17" s="60" t="s">
        <v>131</v>
      </c>
      <c r="E17" s="38" t="s">
        <v>77</v>
      </c>
      <c r="F17" s="66"/>
      <c r="G17" s="58"/>
      <c r="H17" s="13"/>
      <c r="I17" s="13">
        <f t="shared" si="0"/>
        <v>0</v>
      </c>
      <c r="J17" s="13">
        <f t="shared" si="1"/>
        <v>0</v>
      </c>
      <c r="K17" s="13"/>
      <c r="L17" s="13">
        <f t="shared" si="2"/>
        <v>0</v>
      </c>
      <c r="M17" s="67"/>
      <c r="N17" s="13">
        <f t="shared" si="3"/>
        <v>0</v>
      </c>
      <c r="O17" s="13"/>
      <c r="P17" s="13">
        <f t="shared" si="4"/>
        <v>0</v>
      </c>
      <c r="Q17" s="39"/>
      <c r="R17" s="13">
        <f t="shared" si="5"/>
        <v>0</v>
      </c>
      <c r="S17" s="13">
        <f t="shared" si="6"/>
        <v>0</v>
      </c>
      <c r="T17" s="39"/>
      <c r="U17" s="13">
        <f t="shared" si="7"/>
        <v>0</v>
      </c>
      <c r="V17" s="13">
        <f t="shared" si="8"/>
        <v>0</v>
      </c>
      <c r="W17" s="3"/>
      <c r="X17" s="59"/>
      <c r="Y17" s="3"/>
    </row>
    <row r="18" spans="1:25" s="4" customFormat="1" ht="11.25">
      <c r="A18" s="51">
        <v>1.05</v>
      </c>
      <c r="B18" s="3"/>
      <c r="C18" s="38"/>
      <c r="D18" s="57" t="s">
        <v>134</v>
      </c>
      <c r="E18" s="38"/>
      <c r="F18" s="66">
        <v>14</v>
      </c>
      <c r="G18" s="58" t="s">
        <v>71</v>
      </c>
      <c r="H18" s="13"/>
      <c r="I18" s="13">
        <f t="shared" si="0"/>
        <v>0</v>
      </c>
      <c r="J18" s="13">
        <f>I18*$L$8</f>
        <v>0</v>
      </c>
      <c r="K18" s="13"/>
      <c r="L18" s="13">
        <f t="shared" si="2"/>
        <v>0</v>
      </c>
      <c r="M18" s="69">
        <v>9980</v>
      </c>
      <c r="N18" s="13">
        <f t="shared" si="3"/>
        <v>139720</v>
      </c>
      <c r="O18" s="13"/>
      <c r="P18" s="13">
        <f t="shared" si="4"/>
        <v>0</v>
      </c>
      <c r="Q18" s="39"/>
      <c r="R18" s="13">
        <f t="shared" si="5"/>
        <v>0</v>
      </c>
      <c r="S18" s="13">
        <f t="shared" si="6"/>
        <v>139720</v>
      </c>
      <c r="T18" s="39">
        <v>0.25</v>
      </c>
      <c r="U18" s="13">
        <f t="shared" si="7"/>
        <v>34930</v>
      </c>
      <c r="V18" s="13">
        <f t="shared" si="8"/>
        <v>174650</v>
      </c>
      <c r="W18" s="3"/>
      <c r="X18" s="59"/>
      <c r="Y18" s="3"/>
    </row>
    <row r="19" spans="1:25" s="4" customFormat="1" ht="11.25">
      <c r="A19" s="51">
        <v>1.06</v>
      </c>
      <c r="B19" s="3"/>
      <c r="C19" s="38"/>
      <c r="D19" s="57" t="s">
        <v>135</v>
      </c>
      <c r="E19" s="38" t="s">
        <v>74</v>
      </c>
      <c r="F19" s="66">
        <v>28</v>
      </c>
      <c r="G19" s="58" t="s">
        <v>71</v>
      </c>
      <c r="H19" s="13"/>
      <c r="I19" s="13">
        <f t="shared" si="0"/>
        <v>0</v>
      </c>
      <c r="J19" s="13">
        <f t="shared" si="1"/>
        <v>0</v>
      </c>
      <c r="K19" s="13"/>
      <c r="L19" s="13">
        <f t="shared" si="2"/>
        <v>0</v>
      </c>
      <c r="M19" s="69">
        <v>9980</v>
      </c>
      <c r="N19" s="13">
        <f t="shared" si="3"/>
        <v>279440</v>
      </c>
      <c r="O19" s="13"/>
      <c r="P19" s="13">
        <f t="shared" si="4"/>
        <v>0</v>
      </c>
      <c r="Q19" s="39"/>
      <c r="R19" s="13">
        <f t="shared" si="5"/>
        <v>0</v>
      </c>
      <c r="S19" s="13">
        <f t="shared" si="6"/>
        <v>279440</v>
      </c>
      <c r="T19" s="39">
        <v>0.25</v>
      </c>
      <c r="U19" s="13">
        <f t="shared" si="7"/>
        <v>69860</v>
      </c>
      <c r="V19" s="13">
        <f t="shared" si="8"/>
        <v>349300</v>
      </c>
      <c r="W19" s="3"/>
      <c r="X19" s="59"/>
      <c r="Y19" s="3"/>
    </row>
    <row r="20" spans="1:25" s="4" customFormat="1" ht="11.25">
      <c r="A20" s="51">
        <v>1.07</v>
      </c>
      <c r="B20" s="3"/>
      <c r="C20" s="38"/>
      <c r="D20" s="57" t="s">
        <v>155</v>
      </c>
      <c r="E20" s="38" t="s">
        <v>156</v>
      </c>
      <c r="F20" s="66">
        <v>1400</v>
      </c>
      <c r="G20" s="58" t="s">
        <v>157</v>
      </c>
      <c r="H20" s="13"/>
      <c r="I20" s="13">
        <v>0</v>
      </c>
      <c r="J20" s="13">
        <v>0</v>
      </c>
      <c r="K20" s="13"/>
      <c r="L20" s="13">
        <v>0</v>
      </c>
      <c r="M20" s="97">
        <v>3.62</v>
      </c>
      <c r="N20" s="13">
        <f t="shared" si="3"/>
        <v>5068</v>
      </c>
      <c r="O20" s="65"/>
      <c r="P20" s="65">
        <f t="shared" si="4"/>
        <v>0</v>
      </c>
      <c r="Q20" s="96"/>
      <c r="R20" s="65">
        <f t="shared" si="5"/>
        <v>0</v>
      </c>
      <c r="S20" s="65">
        <f t="shared" si="6"/>
        <v>5068</v>
      </c>
      <c r="T20" s="39">
        <v>0.25</v>
      </c>
      <c r="U20" s="65">
        <f t="shared" si="7"/>
        <v>1267</v>
      </c>
      <c r="V20" s="65">
        <f t="shared" si="8"/>
        <v>6335</v>
      </c>
      <c r="W20" s="3"/>
      <c r="X20" s="59"/>
      <c r="Y20" s="3"/>
    </row>
    <row r="21" spans="1:25" s="4" customFormat="1" ht="11.25">
      <c r="A21" s="51">
        <v>1.08</v>
      </c>
      <c r="B21" s="3"/>
      <c r="C21" s="38"/>
      <c r="D21" s="57" t="s">
        <v>132</v>
      </c>
      <c r="E21" s="38" t="s">
        <v>75</v>
      </c>
      <c r="F21" s="66">
        <v>230</v>
      </c>
      <c r="G21" s="58" t="s">
        <v>72</v>
      </c>
      <c r="H21" s="65"/>
      <c r="I21" s="65">
        <f>F21*H21</f>
        <v>0</v>
      </c>
      <c r="J21" s="65">
        <f t="shared" si="1"/>
        <v>0</v>
      </c>
      <c r="K21" s="65"/>
      <c r="L21" s="65">
        <f>F21*K21</f>
        <v>0</v>
      </c>
      <c r="M21" s="67">
        <f>'[2]Detail Costs'!$V$57</f>
        <v>175.02520900000002</v>
      </c>
      <c r="N21" s="65">
        <f t="shared" si="3"/>
        <v>40255.798070000004</v>
      </c>
      <c r="O21" s="65"/>
      <c r="P21" s="65">
        <f t="shared" si="4"/>
        <v>0</v>
      </c>
      <c r="Q21" s="96"/>
      <c r="R21" s="65">
        <f t="shared" si="5"/>
        <v>0</v>
      </c>
      <c r="S21" s="65">
        <f t="shared" si="6"/>
        <v>40255.798070000004</v>
      </c>
      <c r="T21" s="39">
        <v>0.25</v>
      </c>
      <c r="U21" s="65">
        <f t="shared" si="7"/>
        <v>10063.949517500001</v>
      </c>
      <c r="V21" s="65">
        <f t="shared" si="8"/>
        <v>50319.74758750001</v>
      </c>
      <c r="W21" s="3"/>
      <c r="X21" s="59"/>
      <c r="Y21" s="3"/>
    </row>
    <row r="22" spans="1:25" s="4" customFormat="1" ht="11.25">
      <c r="A22" s="51">
        <v>1.09</v>
      </c>
      <c r="B22" s="3"/>
      <c r="C22" s="38"/>
      <c r="D22" s="57"/>
      <c r="E22" s="38"/>
      <c r="F22" s="66"/>
      <c r="G22" s="58"/>
      <c r="H22" s="13"/>
      <c r="I22" s="13">
        <f>F22*H22</f>
        <v>0</v>
      </c>
      <c r="J22" s="13">
        <f t="shared" si="1"/>
        <v>0</v>
      </c>
      <c r="K22" s="13"/>
      <c r="L22" s="13">
        <f>F22*K22</f>
        <v>0</v>
      </c>
      <c r="M22" s="13"/>
      <c r="N22" s="13">
        <f t="shared" si="3"/>
        <v>0</v>
      </c>
      <c r="O22" s="13"/>
      <c r="P22" s="13">
        <f t="shared" si="4"/>
        <v>0</v>
      </c>
      <c r="Q22" s="39"/>
      <c r="R22" s="13">
        <f t="shared" si="5"/>
        <v>0</v>
      </c>
      <c r="S22" s="13">
        <f t="shared" si="6"/>
        <v>0</v>
      </c>
      <c r="T22" s="39"/>
      <c r="U22" s="13">
        <f t="shared" si="7"/>
        <v>0</v>
      </c>
      <c r="V22" s="13">
        <f t="shared" si="8"/>
        <v>0</v>
      </c>
      <c r="W22" s="3"/>
      <c r="X22" s="59"/>
      <c r="Y22" s="3"/>
    </row>
    <row r="23" spans="1:25" s="4" customFormat="1" ht="11.25">
      <c r="A23" s="51">
        <v>1.1</v>
      </c>
      <c r="B23" s="3"/>
      <c r="C23" s="38"/>
      <c r="D23" s="60" t="s">
        <v>165</v>
      </c>
      <c r="E23" s="38"/>
      <c r="F23" s="66"/>
      <c r="G23" s="58"/>
      <c r="H23" s="13"/>
      <c r="I23" s="13"/>
      <c r="J23" s="13"/>
      <c r="K23" s="13"/>
      <c r="L23" s="13"/>
      <c r="M23" s="13"/>
      <c r="N23" s="13"/>
      <c r="O23" s="13"/>
      <c r="P23" s="13"/>
      <c r="Q23" s="39"/>
      <c r="R23" s="13"/>
      <c r="S23" s="13"/>
      <c r="T23" s="39"/>
      <c r="U23" s="13"/>
      <c r="V23" s="13"/>
      <c r="W23" s="3"/>
      <c r="X23" s="59"/>
      <c r="Y23" s="3"/>
    </row>
    <row r="24" spans="1:25" s="4" customFormat="1" ht="11.25">
      <c r="A24" s="51">
        <v>1.11</v>
      </c>
      <c r="B24" s="3"/>
      <c r="C24" s="38"/>
      <c r="D24" s="57" t="s">
        <v>153</v>
      </c>
      <c r="E24" s="38" t="s">
        <v>154</v>
      </c>
      <c r="F24" s="66">
        <v>1</v>
      </c>
      <c r="G24" s="58" t="s">
        <v>73</v>
      </c>
      <c r="H24" s="13"/>
      <c r="I24" s="13">
        <f aca="true" t="shared" si="9" ref="I24:I34">F24*H24</f>
        <v>0</v>
      </c>
      <c r="J24" s="13">
        <f t="shared" si="1"/>
        <v>0</v>
      </c>
      <c r="K24" s="13"/>
      <c r="L24" s="13">
        <f aca="true" t="shared" si="10" ref="L24:L34">F24*K24</f>
        <v>0</v>
      </c>
      <c r="M24" s="67">
        <v>26000</v>
      </c>
      <c r="N24" s="13">
        <f aca="true" t="shared" si="11" ref="N24:N34">F24*M24</f>
        <v>26000</v>
      </c>
      <c r="O24" s="13"/>
      <c r="P24" s="13">
        <f aca="true" t="shared" si="12" ref="P24:P34">F24*O24</f>
        <v>0</v>
      </c>
      <c r="Q24" s="39"/>
      <c r="R24" s="13">
        <f aca="true" t="shared" si="13" ref="R24:R34">(J24+L24+N24+P24)*Q24</f>
        <v>0</v>
      </c>
      <c r="S24" s="13">
        <f aca="true" t="shared" si="14" ref="S24:S34">J24+L24+N24+P24+R24</f>
        <v>26000</v>
      </c>
      <c r="T24" s="39">
        <v>0.25</v>
      </c>
      <c r="U24" s="13">
        <f aca="true" t="shared" si="15" ref="U24:U34">S24*T24</f>
        <v>6500</v>
      </c>
      <c r="V24" s="13">
        <f aca="true" t="shared" si="16" ref="V24:V34">S24+U24</f>
        <v>32500</v>
      </c>
      <c r="W24" s="3"/>
      <c r="X24" s="59"/>
      <c r="Y24" s="3"/>
    </row>
    <row r="25" spans="1:25" s="4" customFormat="1" ht="11.25">
      <c r="A25" s="51">
        <v>1.12</v>
      </c>
      <c r="B25" s="3"/>
      <c r="C25" s="38"/>
      <c r="D25" s="57"/>
      <c r="E25" s="38"/>
      <c r="F25" s="66"/>
      <c r="G25" s="58"/>
      <c r="H25" s="13"/>
      <c r="I25" s="13">
        <f t="shared" si="9"/>
        <v>0</v>
      </c>
      <c r="J25" s="13">
        <f t="shared" si="1"/>
        <v>0</v>
      </c>
      <c r="K25" s="13"/>
      <c r="L25" s="13">
        <f t="shared" si="10"/>
        <v>0</v>
      </c>
      <c r="M25" s="97"/>
      <c r="N25" s="13">
        <f t="shared" si="11"/>
        <v>0</v>
      </c>
      <c r="O25" s="13"/>
      <c r="P25" s="13">
        <f t="shared" si="12"/>
        <v>0</v>
      </c>
      <c r="Q25" s="39"/>
      <c r="R25" s="13">
        <f t="shared" si="13"/>
        <v>0</v>
      </c>
      <c r="S25" s="13">
        <f t="shared" si="14"/>
        <v>0</v>
      </c>
      <c r="T25" s="39"/>
      <c r="U25" s="13">
        <f t="shared" si="15"/>
        <v>0</v>
      </c>
      <c r="V25" s="13">
        <f t="shared" si="16"/>
        <v>0</v>
      </c>
      <c r="W25" s="3"/>
      <c r="X25" s="59"/>
      <c r="Y25" s="3"/>
    </row>
    <row r="26" spans="1:25" s="4" customFormat="1" ht="11.25">
      <c r="A26" s="51">
        <v>1.13</v>
      </c>
      <c r="B26" s="3"/>
      <c r="C26" s="38"/>
      <c r="D26" s="60" t="s">
        <v>159</v>
      </c>
      <c r="E26" s="38"/>
      <c r="F26" s="66"/>
      <c r="G26" s="58"/>
      <c r="H26" s="13"/>
      <c r="I26" s="13">
        <f t="shared" si="9"/>
        <v>0</v>
      </c>
      <c r="J26" s="13">
        <f t="shared" si="1"/>
        <v>0</v>
      </c>
      <c r="K26" s="13"/>
      <c r="L26" s="13">
        <f t="shared" si="10"/>
        <v>0</v>
      </c>
      <c r="M26" s="97"/>
      <c r="N26" s="13">
        <f t="shared" si="11"/>
        <v>0</v>
      </c>
      <c r="O26" s="13"/>
      <c r="P26" s="13">
        <f t="shared" si="12"/>
        <v>0</v>
      </c>
      <c r="Q26" s="39"/>
      <c r="R26" s="13">
        <f t="shared" si="13"/>
        <v>0</v>
      </c>
      <c r="S26" s="13">
        <f t="shared" si="14"/>
        <v>0</v>
      </c>
      <c r="T26" s="39"/>
      <c r="U26" s="13">
        <f t="shared" si="15"/>
        <v>0</v>
      </c>
      <c r="V26" s="13">
        <f t="shared" si="16"/>
        <v>0</v>
      </c>
      <c r="W26" s="3"/>
      <c r="X26" s="59"/>
      <c r="Y26" s="3"/>
    </row>
    <row r="27" spans="1:25" s="4" customFormat="1" ht="67.5">
      <c r="A27" s="51">
        <v>1.14</v>
      </c>
      <c r="B27" s="3"/>
      <c r="C27" s="38"/>
      <c r="D27" s="57" t="s">
        <v>160</v>
      </c>
      <c r="E27" s="38" t="s">
        <v>161</v>
      </c>
      <c r="F27" s="66">
        <v>1</v>
      </c>
      <c r="G27" s="58" t="s">
        <v>73</v>
      </c>
      <c r="H27" s="13"/>
      <c r="I27" s="13">
        <f t="shared" si="9"/>
        <v>0</v>
      </c>
      <c r="J27" s="13">
        <f t="shared" si="1"/>
        <v>0</v>
      </c>
      <c r="K27" s="13"/>
      <c r="L27" s="13">
        <f t="shared" si="10"/>
        <v>0</v>
      </c>
      <c r="M27" s="97">
        <f>19200+(20*30.4*0.5)+(2*30.4*0.5*100)</f>
        <v>22544</v>
      </c>
      <c r="N27" s="13">
        <f t="shared" si="11"/>
        <v>22544</v>
      </c>
      <c r="O27" s="13"/>
      <c r="P27" s="13">
        <f t="shared" si="12"/>
        <v>0</v>
      </c>
      <c r="Q27" s="39"/>
      <c r="R27" s="13">
        <f t="shared" si="13"/>
        <v>0</v>
      </c>
      <c r="S27" s="13">
        <f t="shared" si="14"/>
        <v>22544</v>
      </c>
      <c r="T27" s="39">
        <v>0.25</v>
      </c>
      <c r="U27" s="13">
        <f t="shared" si="15"/>
        <v>5636</v>
      </c>
      <c r="V27" s="13">
        <f t="shared" si="16"/>
        <v>28180</v>
      </c>
      <c r="W27" s="3"/>
      <c r="X27" s="59"/>
      <c r="Y27" s="3"/>
    </row>
    <row r="28" spans="1:25" s="4" customFormat="1" ht="11.25">
      <c r="A28" s="51">
        <v>1.15</v>
      </c>
      <c r="B28" s="3"/>
      <c r="C28" s="38"/>
      <c r="D28" s="57" t="s">
        <v>162</v>
      </c>
      <c r="E28" s="38"/>
      <c r="F28" s="66">
        <v>1</v>
      </c>
      <c r="G28" s="58" t="s">
        <v>163</v>
      </c>
      <c r="H28" s="13"/>
      <c r="I28" s="13">
        <f t="shared" si="9"/>
        <v>0</v>
      </c>
      <c r="J28" s="13">
        <f t="shared" si="1"/>
        <v>0</v>
      </c>
      <c r="K28" s="13"/>
      <c r="L28" s="13">
        <f t="shared" si="10"/>
        <v>0</v>
      </c>
      <c r="M28" s="97">
        <v>3000</v>
      </c>
      <c r="N28" s="13">
        <f t="shared" si="11"/>
        <v>3000</v>
      </c>
      <c r="O28" s="13"/>
      <c r="P28" s="13">
        <f t="shared" si="12"/>
        <v>0</v>
      </c>
      <c r="Q28" s="39"/>
      <c r="R28" s="13">
        <f t="shared" si="13"/>
        <v>0</v>
      </c>
      <c r="S28" s="13">
        <f t="shared" si="14"/>
        <v>3000</v>
      </c>
      <c r="T28" s="39">
        <v>0.25</v>
      </c>
      <c r="U28" s="13">
        <f t="shared" si="15"/>
        <v>750</v>
      </c>
      <c r="V28" s="13">
        <f t="shared" si="16"/>
        <v>3750</v>
      </c>
      <c r="W28" s="3"/>
      <c r="X28" s="59"/>
      <c r="Y28" s="3"/>
    </row>
    <row r="29" spans="1:25" s="4" customFormat="1" ht="11.25">
      <c r="A29" s="51">
        <v>1.16</v>
      </c>
      <c r="B29" s="3"/>
      <c r="C29" s="38"/>
      <c r="D29" s="57" t="s">
        <v>164</v>
      </c>
      <c r="E29" s="38"/>
      <c r="F29" s="66">
        <v>20</v>
      </c>
      <c r="G29" s="58" t="s">
        <v>73</v>
      </c>
      <c r="H29" s="13"/>
      <c r="I29" s="13">
        <f t="shared" si="9"/>
        <v>0</v>
      </c>
      <c r="J29" s="13">
        <f t="shared" si="1"/>
        <v>0</v>
      </c>
      <c r="K29" s="13"/>
      <c r="L29" s="13">
        <f t="shared" si="10"/>
        <v>0</v>
      </c>
      <c r="M29" s="97">
        <v>300</v>
      </c>
      <c r="N29" s="13">
        <f t="shared" si="11"/>
        <v>6000</v>
      </c>
      <c r="O29" s="13"/>
      <c r="P29" s="13">
        <f t="shared" si="12"/>
        <v>0</v>
      </c>
      <c r="Q29" s="39"/>
      <c r="R29" s="13">
        <f t="shared" si="13"/>
        <v>0</v>
      </c>
      <c r="S29" s="13">
        <f t="shared" si="14"/>
        <v>6000</v>
      </c>
      <c r="T29" s="39">
        <v>0.25</v>
      </c>
      <c r="U29" s="13">
        <f t="shared" si="15"/>
        <v>1500</v>
      </c>
      <c r="V29" s="13">
        <f t="shared" si="16"/>
        <v>7500</v>
      </c>
      <c r="W29" s="3"/>
      <c r="X29" s="59"/>
      <c r="Y29" s="3"/>
    </row>
    <row r="30" spans="1:25" s="4" customFormat="1" ht="11.25">
      <c r="A30" s="51">
        <v>1.17</v>
      </c>
      <c r="B30" s="3"/>
      <c r="C30" s="38"/>
      <c r="D30" s="57"/>
      <c r="E30" s="38"/>
      <c r="F30" s="66"/>
      <c r="G30" s="58"/>
      <c r="H30" s="13"/>
      <c r="I30" s="13">
        <f t="shared" si="9"/>
        <v>0</v>
      </c>
      <c r="J30" s="13">
        <f t="shared" si="1"/>
        <v>0</v>
      </c>
      <c r="K30" s="13"/>
      <c r="L30" s="13">
        <f t="shared" si="10"/>
        <v>0</v>
      </c>
      <c r="M30" s="13"/>
      <c r="N30" s="13">
        <f t="shared" si="11"/>
        <v>0</v>
      </c>
      <c r="O30" s="13"/>
      <c r="P30" s="13">
        <f t="shared" si="12"/>
        <v>0</v>
      </c>
      <c r="Q30" s="39"/>
      <c r="R30" s="13">
        <f t="shared" si="13"/>
        <v>0</v>
      </c>
      <c r="S30" s="13">
        <f t="shared" si="14"/>
        <v>0</v>
      </c>
      <c r="T30" s="39"/>
      <c r="U30" s="13">
        <f t="shared" si="15"/>
        <v>0</v>
      </c>
      <c r="V30" s="13">
        <f t="shared" si="16"/>
        <v>0</v>
      </c>
      <c r="W30" s="3"/>
      <c r="X30" s="59"/>
      <c r="Y30" s="3"/>
    </row>
    <row r="31" spans="1:25" s="4" customFormat="1" ht="33.75">
      <c r="A31" s="51">
        <v>1.18</v>
      </c>
      <c r="B31" s="3"/>
      <c r="C31" s="38"/>
      <c r="D31" s="60" t="s">
        <v>78</v>
      </c>
      <c r="E31" s="38" t="s">
        <v>79</v>
      </c>
      <c r="F31" s="66"/>
      <c r="G31" s="58"/>
      <c r="H31" s="13"/>
      <c r="I31" s="13">
        <f t="shared" si="9"/>
        <v>0</v>
      </c>
      <c r="J31" s="13">
        <f t="shared" si="1"/>
        <v>0</v>
      </c>
      <c r="K31" s="13"/>
      <c r="L31" s="13">
        <f t="shared" si="10"/>
        <v>0</v>
      </c>
      <c r="M31" s="13"/>
      <c r="N31" s="13">
        <f t="shared" si="11"/>
        <v>0</v>
      </c>
      <c r="O31" s="13"/>
      <c r="P31" s="13">
        <f t="shared" si="12"/>
        <v>0</v>
      </c>
      <c r="Q31" s="39"/>
      <c r="R31" s="13">
        <f t="shared" si="13"/>
        <v>0</v>
      </c>
      <c r="S31" s="13">
        <f t="shared" si="14"/>
        <v>0</v>
      </c>
      <c r="T31" s="39"/>
      <c r="U31" s="13">
        <f t="shared" si="15"/>
        <v>0</v>
      </c>
      <c r="V31" s="13">
        <f t="shared" si="16"/>
        <v>0</v>
      </c>
      <c r="W31" s="3"/>
      <c r="X31" s="59"/>
      <c r="Y31" s="3"/>
    </row>
    <row r="32" spans="1:25" s="4" customFormat="1" ht="11.25">
      <c r="A32" s="51">
        <v>1.19</v>
      </c>
      <c r="B32" s="3"/>
      <c r="C32" s="38"/>
      <c r="D32" s="57" t="s">
        <v>80</v>
      </c>
      <c r="E32" s="38" t="s">
        <v>81</v>
      </c>
      <c r="F32" s="66">
        <v>2</v>
      </c>
      <c r="G32" s="58" t="s">
        <v>82</v>
      </c>
      <c r="H32" s="13"/>
      <c r="I32" s="13">
        <f t="shared" si="9"/>
        <v>0</v>
      </c>
      <c r="J32" s="13">
        <f t="shared" si="1"/>
        <v>0</v>
      </c>
      <c r="K32" s="13"/>
      <c r="L32" s="13">
        <f t="shared" si="10"/>
        <v>0</v>
      </c>
      <c r="M32" s="69">
        <f>(71.4+100)*4</f>
        <v>685.6</v>
      </c>
      <c r="N32" s="13">
        <f t="shared" si="11"/>
        <v>1371.2</v>
      </c>
      <c r="O32" s="13"/>
      <c r="P32" s="13">
        <f t="shared" si="12"/>
        <v>0</v>
      </c>
      <c r="Q32" s="39"/>
      <c r="R32" s="13">
        <f t="shared" si="13"/>
        <v>0</v>
      </c>
      <c r="S32" s="13">
        <f t="shared" si="14"/>
        <v>1371.2</v>
      </c>
      <c r="T32" s="39">
        <v>0.25</v>
      </c>
      <c r="U32" s="13">
        <f t="shared" si="15"/>
        <v>342.8</v>
      </c>
      <c r="V32" s="13">
        <f t="shared" si="16"/>
        <v>1714</v>
      </c>
      <c r="W32" s="59"/>
      <c r="X32" s="59"/>
      <c r="Y32" s="3"/>
    </row>
    <row r="33" spans="1:25" s="4" customFormat="1" ht="11.25">
      <c r="A33" s="51">
        <v>1.2</v>
      </c>
      <c r="B33" s="3"/>
      <c r="C33" s="38"/>
      <c r="D33" s="57"/>
      <c r="E33" s="38"/>
      <c r="F33" s="66"/>
      <c r="G33" s="58"/>
      <c r="H33" s="13"/>
      <c r="I33" s="13">
        <f t="shared" si="9"/>
        <v>0</v>
      </c>
      <c r="J33" s="13">
        <f>I33*$L$8</f>
        <v>0</v>
      </c>
      <c r="K33" s="13"/>
      <c r="L33" s="13">
        <f t="shared" si="10"/>
        <v>0</v>
      </c>
      <c r="M33" s="13"/>
      <c r="N33" s="13">
        <f t="shared" si="11"/>
        <v>0</v>
      </c>
      <c r="O33" s="13"/>
      <c r="P33" s="13">
        <f t="shared" si="12"/>
        <v>0</v>
      </c>
      <c r="Q33" s="39"/>
      <c r="R33" s="13">
        <f t="shared" si="13"/>
        <v>0</v>
      </c>
      <c r="S33" s="13">
        <f t="shared" si="14"/>
        <v>0</v>
      </c>
      <c r="T33" s="39"/>
      <c r="U33" s="13">
        <f t="shared" si="15"/>
        <v>0</v>
      </c>
      <c r="V33" s="13">
        <f t="shared" si="16"/>
        <v>0</v>
      </c>
      <c r="W33" s="3"/>
      <c r="X33" s="59"/>
      <c r="Y33" s="3"/>
    </row>
    <row r="34" spans="1:25" s="4" customFormat="1" ht="11.25">
      <c r="A34" s="51">
        <v>1.21</v>
      </c>
      <c r="B34" s="3"/>
      <c r="C34" s="38"/>
      <c r="D34" s="57"/>
      <c r="E34" s="38"/>
      <c r="F34" s="66"/>
      <c r="G34" s="58"/>
      <c r="H34" s="13"/>
      <c r="I34" s="13">
        <f t="shared" si="9"/>
        <v>0</v>
      </c>
      <c r="J34" s="13">
        <f>I34*$L$8</f>
        <v>0</v>
      </c>
      <c r="K34" s="13"/>
      <c r="L34" s="13">
        <f t="shared" si="10"/>
        <v>0</v>
      </c>
      <c r="M34" s="13"/>
      <c r="N34" s="13">
        <f t="shared" si="11"/>
        <v>0</v>
      </c>
      <c r="O34" s="13"/>
      <c r="P34" s="13">
        <f t="shared" si="12"/>
        <v>0</v>
      </c>
      <c r="Q34" s="39"/>
      <c r="R34" s="13">
        <f t="shared" si="13"/>
        <v>0</v>
      </c>
      <c r="S34" s="13">
        <f t="shared" si="14"/>
        <v>0</v>
      </c>
      <c r="T34" s="39"/>
      <c r="U34" s="13">
        <f t="shared" si="15"/>
        <v>0</v>
      </c>
      <c r="V34" s="13">
        <f t="shared" si="16"/>
        <v>0</v>
      </c>
      <c r="W34" s="3"/>
      <c r="X34" s="59"/>
      <c r="Y34" s="3"/>
    </row>
    <row r="35" spans="2:31" s="14" customFormat="1" ht="24.75" customHeight="1">
      <c r="B35" s="99" t="s">
        <v>38</v>
      </c>
      <c r="C35" s="99"/>
      <c r="D35" s="99"/>
      <c r="E35" s="99"/>
      <c r="F35" s="99"/>
      <c r="G35" s="99"/>
      <c r="H35" s="99"/>
      <c r="I35" s="37">
        <f>SUM(I14:I34)</f>
        <v>0</v>
      </c>
      <c r="J35" s="37">
        <f>SUM(J14:J34)</f>
        <v>0</v>
      </c>
      <c r="K35" s="49"/>
      <c r="L35" s="37">
        <f>SUM(L14:L34)</f>
        <v>0</v>
      </c>
      <c r="M35" s="49"/>
      <c r="N35" s="37">
        <f>SUM(N14:N34)</f>
        <v>543398.99807</v>
      </c>
      <c r="O35" s="49"/>
      <c r="P35" s="37">
        <f>SUM(P14:P34)</f>
        <v>0</v>
      </c>
      <c r="Q35" s="42">
        <f>R35/S35</f>
        <v>0</v>
      </c>
      <c r="R35" s="37">
        <f>SUM(R14:R34)</f>
        <v>0</v>
      </c>
      <c r="S35" s="37">
        <f>SUM(S14:S34)</f>
        <v>543398.99807</v>
      </c>
      <c r="T35" s="42">
        <f>U35/S35</f>
        <v>0.25</v>
      </c>
      <c r="U35" s="37">
        <f>SUM(U14:U34)</f>
        <v>135849.7495175</v>
      </c>
      <c r="V35" s="37">
        <f>SUM(V14:V34)</f>
        <v>679248.7475875</v>
      </c>
      <c r="W35" s="4"/>
      <c r="X35" s="1"/>
      <c r="Y35" s="4"/>
      <c r="AE35" s="71"/>
    </row>
    <row r="36" spans="2:25" s="4" customFormat="1" ht="4.5" customHeight="1">
      <c r="B36" s="46"/>
      <c r="C36" s="46"/>
      <c r="D36" s="46"/>
      <c r="E36" s="46"/>
      <c r="F36" s="47"/>
      <c r="G36" s="63"/>
      <c r="H36" s="47"/>
      <c r="I36" s="47"/>
      <c r="J36" s="47"/>
      <c r="K36" s="47"/>
      <c r="L36" s="47"/>
      <c r="M36" s="47"/>
      <c r="N36" s="47"/>
      <c r="O36" s="47"/>
      <c r="P36" s="47"/>
      <c r="Q36" s="48"/>
      <c r="R36" s="47"/>
      <c r="S36" s="47"/>
      <c r="T36" s="48"/>
      <c r="U36" s="47"/>
      <c r="V36" s="47"/>
      <c r="W36" s="46"/>
      <c r="X36" s="61"/>
      <c r="Y36" s="46"/>
    </row>
    <row r="37" spans="2:31" s="4" customFormat="1" ht="11.25">
      <c r="B37" s="50" t="s">
        <v>46</v>
      </c>
      <c r="C37" s="46"/>
      <c r="D37" s="46"/>
      <c r="E37" s="46"/>
      <c r="F37" s="47"/>
      <c r="G37" s="63"/>
      <c r="H37" s="47"/>
      <c r="I37" s="47"/>
      <c r="J37" s="47"/>
      <c r="K37" s="47"/>
      <c r="L37" s="47"/>
      <c r="M37" s="47"/>
      <c r="N37" s="47"/>
      <c r="O37" s="47"/>
      <c r="P37" s="47"/>
      <c r="Q37" s="48"/>
      <c r="R37" s="47"/>
      <c r="S37" s="47"/>
      <c r="T37" s="48"/>
      <c r="U37" s="47"/>
      <c r="V37" s="47"/>
      <c r="W37" s="46"/>
      <c r="X37" s="61"/>
      <c r="Y37" s="46"/>
      <c r="AE37" s="72"/>
    </row>
    <row r="38" spans="2:25" s="4" customFormat="1" ht="4.5" customHeight="1">
      <c r="B38" s="46"/>
      <c r="C38" s="46"/>
      <c r="D38" s="46"/>
      <c r="E38" s="46"/>
      <c r="F38" s="47"/>
      <c r="G38" s="63"/>
      <c r="H38" s="47"/>
      <c r="I38" s="47"/>
      <c r="J38" s="47"/>
      <c r="K38" s="47"/>
      <c r="L38" s="47"/>
      <c r="M38" s="47"/>
      <c r="N38" s="47"/>
      <c r="O38" s="47"/>
      <c r="P38" s="47"/>
      <c r="Q38" s="48"/>
      <c r="R38" s="47"/>
      <c r="S38" s="47"/>
      <c r="T38" s="48"/>
      <c r="U38" s="47"/>
      <c r="V38" s="47"/>
      <c r="W38" s="46"/>
      <c r="X38" s="61"/>
      <c r="Y38" s="46"/>
    </row>
    <row r="39" spans="1:25" s="4" customFormat="1" ht="22.5">
      <c r="A39" s="51">
        <v>2.01</v>
      </c>
      <c r="B39" s="3"/>
      <c r="C39" s="3"/>
      <c r="D39" s="3" t="s">
        <v>62</v>
      </c>
      <c r="E39" s="3" t="s">
        <v>152</v>
      </c>
      <c r="F39" s="66">
        <f>15*60</f>
        <v>900</v>
      </c>
      <c r="G39" s="58" t="s">
        <v>69</v>
      </c>
      <c r="H39" s="13"/>
      <c r="I39" s="13">
        <f>F39*H39</f>
        <v>0</v>
      </c>
      <c r="J39" s="13">
        <f>I39*$L$8</f>
        <v>0</v>
      </c>
      <c r="K39" s="13"/>
      <c r="L39" s="13">
        <f>F39*K39</f>
        <v>0</v>
      </c>
      <c r="M39" s="69">
        <f>105+150</f>
        <v>255</v>
      </c>
      <c r="N39" s="13">
        <f>F39*M39</f>
        <v>229500</v>
      </c>
      <c r="O39" s="13"/>
      <c r="P39" s="13">
        <f>F39*O39</f>
        <v>0</v>
      </c>
      <c r="Q39" s="39"/>
      <c r="R39" s="13">
        <f>(J39+L39+N39+P39)*Q39</f>
        <v>0</v>
      </c>
      <c r="S39" s="13">
        <f>J39+L39+N39+P39+R39</f>
        <v>229500</v>
      </c>
      <c r="T39" s="39">
        <v>0.25</v>
      </c>
      <c r="U39" s="13">
        <f>S39*T39</f>
        <v>57375</v>
      </c>
      <c r="V39" s="13">
        <f>S39+U39</f>
        <v>286875</v>
      </c>
      <c r="W39" s="3"/>
      <c r="X39" s="59"/>
      <c r="Y39" s="3"/>
    </row>
    <row r="40" spans="1:25" s="4" customFormat="1" ht="22.5">
      <c r="A40" s="51">
        <v>2.02</v>
      </c>
      <c r="B40" s="3"/>
      <c r="C40" s="3"/>
      <c r="D40" s="38" t="s">
        <v>47</v>
      </c>
      <c r="E40" s="3"/>
      <c r="F40" s="70">
        <v>0.05</v>
      </c>
      <c r="G40" s="58"/>
      <c r="H40" s="13"/>
      <c r="I40" s="13">
        <f>F40*H40</f>
        <v>0</v>
      </c>
      <c r="J40" s="13">
        <f aca="true" t="shared" si="17" ref="J40:J54">I40*$L$8</f>
        <v>0</v>
      </c>
      <c r="K40" s="13"/>
      <c r="L40" s="13">
        <f>F40*K40</f>
        <v>0</v>
      </c>
      <c r="M40" s="65">
        <f>V35</f>
        <v>679248.7475875</v>
      </c>
      <c r="N40" s="13">
        <f>F40*M40</f>
        <v>33962.437379375006</v>
      </c>
      <c r="O40" s="13"/>
      <c r="P40" s="13">
        <f>F40*O40</f>
        <v>0</v>
      </c>
      <c r="Q40" s="39"/>
      <c r="R40" s="13">
        <f>(J40+L40+N40+P40)*Q40</f>
        <v>0</v>
      </c>
      <c r="S40" s="13">
        <f>J40+L40+N40+P40+R40</f>
        <v>33962.437379375006</v>
      </c>
      <c r="T40" s="39">
        <v>0.25</v>
      </c>
      <c r="U40" s="13">
        <f>S40*T40</f>
        <v>8490.609344843751</v>
      </c>
      <c r="V40" s="13">
        <f>S40+U40</f>
        <v>42453.04672421876</v>
      </c>
      <c r="W40" s="3"/>
      <c r="X40" s="59"/>
      <c r="Y40" s="3"/>
    </row>
    <row r="41" spans="1:25" s="4" customFormat="1" ht="11.25">
      <c r="A41" s="51">
        <v>2.03</v>
      </c>
      <c r="B41" s="3"/>
      <c r="C41" s="3"/>
      <c r="D41" s="3" t="s">
        <v>68</v>
      </c>
      <c r="E41" s="3" t="s">
        <v>149</v>
      </c>
      <c r="F41" s="66"/>
      <c r="G41" s="58"/>
      <c r="H41" s="13"/>
      <c r="I41" s="13">
        <f aca="true" t="shared" si="18" ref="I41:I54">F41*H41</f>
        <v>0</v>
      </c>
      <c r="J41" s="13">
        <f t="shared" si="17"/>
        <v>0</v>
      </c>
      <c r="K41" s="13"/>
      <c r="L41" s="13">
        <f aca="true" t="shared" si="19" ref="L41:L54">F41*K41</f>
        <v>0</v>
      </c>
      <c r="M41" s="13"/>
      <c r="N41" s="13">
        <f aca="true" t="shared" si="20" ref="N41:N54">F41*M41</f>
        <v>0</v>
      </c>
      <c r="O41" s="13"/>
      <c r="P41" s="13">
        <f aca="true" t="shared" si="21" ref="P41:P54">F41*O41</f>
        <v>0</v>
      </c>
      <c r="Q41" s="39"/>
      <c r="R41" s="13">
        <f aca="true" t="shared" si="22" ref="R41:R54">(J41+L41+N41+P41)*Q41</f>
        <v>0</v>
      </c>
      <c r="S41" s="13">
        <f aca="true" t="shared" si="23" ref="S41:S54">J41+L41+N41+P41+R41</f>
        <v>0</v>
      </c>
      <c r="T41" s="39"/>
      <c r="U41" s="13">
        <f aca="true" t="shared" si="24" ref="U41:U54">S41*T41</f>
        <v>0</v>
      </c>
      <c r="V41" s="13">
        <f aca="true" t="shared" si="25" ref="V41:V54">S41+U41</f>
        <v>0</v>
      </c>
      <c r="W41" s="3"/>
      <c r="X41" s="59"/>
      <c r="Y41" s="3"/>
    </row>
    <row r="42" spans="1:25" s="4" customFormat="1" ht="22.5">
      <c r="A42" s="51">
        <v>2.04</v>
      </c>
      <c r="B42" s="3"/>
      <c r="C42" s="3"/>
      <c r="D42" s="3" t="s">
        <v>48</v>
      </c>
      <c r="E42" s="3" t="s">
        <v>149</v>
      </c>
      <c r="F42" s="66"/>
      <c r="G42" s="2"/>
      <c r="H42" s="13"/>
      <c r="I42" s="13">
        <f t="shared" si="18"/>
        <v>0</v>
      </c>
      <c r="J42" s="13">
        <f t="shared" si="17"/>
        <v>0</v>
      </c>
      <c r="K42" s="13"/>
      <c r="L42" s="13">
        <f t="shared" si="19"/>
        <v>0</v>
      </c>
      <c r="M42" s="13"/>
      <c r="N42" s="13">
        <f t="shared" si="20"/>
        <v>0</v>
      </c>
      <c r="O42" s="13"/>
      <c r="P42" s="13">
        <f t="shared" si="21"/>
        <v>0</v>
      </c>
      <c r="Q42" s="39"/>
      <c r="R42" s="13">
        <f t="shared" si="22"/>
        <v>0</v>
      </c>
      <c r="S42" s="13">
        <f t="shared" si="23"/>
        <v>0</v>
      </c>
      <c r="T42" s="39"/>
      <c r="U42" s="13">
        <f t="shared" si="24"/>
        <v>0</v>
      </c>
      <c r="V42" s="13">
        <f t="shared" si="25"/>
        <v>0</v>
      </c>
      <c r="W42" s="3"/>
      <c r="X42" s="59"/>
      <c r="Y42" s="3"/>
    </row>
    <row r="43" spans="1:25" s="4" customFormat="1" ht="11.25">
      <c r="A43" s="51">
        <v>2.05</v>
      </c>
      <c r="B43" s="3"/>
      <c r="C43" s="3"/>
      <c r="D43" s="3" t="s">
        <v>49</v>
      </c>
      <c r="E43" s="3" t="s">
        <v>149</v>
      </c>
      <c r="F43" s="66"/>
      <c r="G43" s="2"/>
      <c r="H43" s="13"/>
      <c r="I43" s="13">
        <f t="shared" si="18"/>
        <v>0</v>
      </c>
      <c r="J43" s="13">
        <f t="shared" si="17"/>
        <v>0</v>
      </c>
      <c r="K43" s="13"/>
      <c r="L43" s="13">
        <f t="shared" si="19"/>
        <v>0</v>
      </c>
      <c r="M43" s="13"/>
      <c r="N43" s="13">
        <f t="shared" si="20"/>
        <v>0</v>
      </c>
      <c r="O43" s="13"/>
      <c r="P43" s="13">
        <f t="shared" si="21"/>
        <v>0</v>
      </c>
      <c r="Q43" s="39"/>
      <c r="R43" s="13">
        <f t="shared" si="22"/>
        <v>0</v>
      </c>
      <c r="S43" s="13">
        <f t="shared" si="23"/>
        <v>0</v>
      </c>
      <c r="T43" s="39"/>
      <c r="U43" s="13">
        <f t="shared" si="24"/>
        <v>0</v>
      </c>
      <c r="V43" s="13">
        <f t="shared" si="25"/>
        <v>0</v>
      </c>
      <c r="W43" s="3"/>
      <c r="X43" s="59"/>
      <c r="Y43" s="3"/>
    </row>
    <row r="44" spans="1:25" s="4" customFormat="1" ht="11.25">
      <c r="A44" s="51">
        <v>2.06</v>
      </c>
      <c r="B44" s="3"/>
      <c r="C44" s="3"/>
      <c r="D44" s="3" t="s">
        <v>50</v>
      </c>
      <c r="E44" s="3" t="s">
        <v>149</v>
      </c>
      <c r="F44" s="66"/>
      <c r="G44" s="2"/>
      <c r="H44" s="13"/>
      <c r="I44" s="13">
        <f t="shared" si="18"/>
        <v>0</v>
      </c>
      <c r="J44" s="13">
        <f t="shared" si="17"/>
        <v>0</v>
      </c>
      <c r="K44" s="13"/>
      <c r="L44" s="13">
        <f t="shared" si="19"/>
        <v>0</v>
      </c>
      <c r="M44" s="13"/>
      <c r="N44" s="13">
        <f t="shared" si="20"/>
        <v>0</v>
      </c>
      <c r="O44" s="13"/>
      <c r="P44" s="13">
        <f t="shared" si="21"/>
        <v>0</v>
      </c>
      <c r="Q44" s="39"/>
      <c r="R44" s="13">
        <f t="shared" si="22"/>
        <v>0</v>
      </c>
      <c r="S44" s="13">
        <f t="shared" si="23"/>
        <v>0</v>
      </c>
      <c r="T44" s="39"/>
      <c r="U44" s="13">
        <f t="shared" si="24"/>
        <v>0</v>
      </c>
      <c r="V44" s="13">
        <f t="shared" si="25"/>
        <v>0</v>
      </c>
      <c r="W44" s="3"/>
      <c r="X44" s="59"/>
      <c r="Y44" s="3"/>
    </row>
    <row r="45" spans="1:25" s="4" customFormat="1" ht="33.75">
      <c r="A45" s="51">
        <v>2.07</v>
      </c>
      <c r="B45" s="3"/>
      <c r="C45" s="3"/>
      <c r="D45" s="3" t="s">
        <v>51</v>
      </c>
      <c r="E45" s="3" t="s">
        <v>133</v>
      </c>
      <c r="F45" s="66">
        <f>15*5</f>
        <v>75</v>
      </c>
      <c r="G45" s="58" t="s">
        <v>76</v>
      </c>
      <c r="H45" s="13"/>
      <c r="I45" s="13">
        <f>F45*H45</f>
        <v>0</v>
      </c>
      <c r="J45" s="13">
        <f t="shared" si="17"/>
        <v>0</v>
      </c>
      <c r="K45" s="13"/>
      <c r="L45" s="13">
        <f>F45*K45</f>
        <v>0</v>
      </c>
      <c r="M45" s="65">
        <f>984+(2*80)</f>
        <v>1144</v>
      </c>
      <c r="N45" s="13">
        <f>F45*M45</f>
        <v>85800</v>
      </c>
      <c r="O45" s="13"/>
      <c r="P45" s="13">
        <f>F45*O45</f>
        <v>0</v>
      </c>
      <c r="Q45" s="39"/>
      <c r="R45" s="13">
        <f>(J45+L45+N45+P45)*Q45</f>
        <v>0</v>
      </c>
      <c r="S45" s="13">
        <f>J45+L45+N45+P45+R45</f>
        <v>85800</v>
      </c>
      <c r="T45" s="39">
        <v>0.25</v>
      </c>
      <c r="U45" s="13">
        <f>S45*T45</f>
        <v>21450</v>
      </c>
      <c r="V45" s="13">
        <f>S45+U45</f>
        <v>107250</v>
      </c>
      <c r="W45" s="3"/>
      <c r="X45" s="59"/>
      <c r="Y45" s="3"/>
    </row>
    <row r="46" spans="1:25" s="4" customFormat="1" ht="11.25">
      <c r="A46" s="51">
        <v>2.08</v>
      </c>
      <c r="B46" s="3"/>
      <c r="C46" s="3"/>
      <c r="D46" s="3" t="s">
        <v>52</v>
      </c>
      <c r="E46" s="3" t="s">
        <v>149</v>
      </c>
      <c r="F46" s="66"/>
      <c r="G46" s="2"/>
      <c r="H46" s="13"/>
      <c r="I46" s="13">
        <f>F46*H46</f>
        <v>0</v>
      </c>
      <c r="J46" s="13">
        <f t="shared" si="17"/>
        <v>0</v>
      </c>
      <c r="K46" s="13"/>
      <c r="L46" s="13">
        <f>F46*K46</f>
        <v>0</v>
      </c>
      <c r="M46" s="13"/>
      <c r="N46" s="13">
        <f>F46*M46</f>
        <v>0</v>
      </c>
      <c r="O46" s="13"/>
      <c r="P46" s="13">
        <f>F46*O46</f>
        <v>0</v>
      </c>
      <c r="Q46" s="39"/>
      <c r="R46" s="13">
        <f>(J46+L46+N46+P46)*Q46</f>
        <v>0</v>
      </c>
      <c r="S46" s="13">
        <f>J46+L46+N46+P46+R46</f>
        <v>0</v>
      </c>
      <c r="T46" s="39"/>
      <c r="U46" s="13">
        <f>S46*T46</f>
        <v>0</v>
      </c>
      <c r="V46" s="13">
        <f>S46+U46</f>
        <v>0</v>
      </c>
      <c r="W46" s="3"/>
      <c r="X46" s="59"/>
      <c r="Y46" s="3"/>
    </row>
    <row r="47" spans="1:25" s="4" customFormat="1" ht="11.25">
      <c r="A47" s="51">
        <v>2.09</v>
      </c>
      <c r="B47" s="3"/>
      <c r="C47" s="3"/>
      <c r="D47" s="3" t="s">
        <v>53</v>
      </c>
      <c r="E47" s="3" t="s">
        <v>149</v>
      </c>
      <c r="F47" s="66"/>
      <c r="G47" s="2"/>
      <c r="H47" s="13"/>
      <c r="I47" s="13">
        <f>F47*H47</f>
        <v>0</v>
      </c>
      <c r="J47" s="13">
        <f>I47*$L$8</f>
        <v>0</v>
      </c>
      <c r="K47" s="13"/>
      <c r="L47" s="13">
        <f>F47*K47</f>
        <v>0</v>
      </c>
      <c r="M47" s="13"/>
      <c r="N47" s="13">
        <f>F47*M47</f>
        <v>0</v>
      </c>
      <c r="O47" s="13"/>
      <c r="P47" s="13">
        <f>F47*O47</f>
        <v>0</v>
      </c>
      <c r="Q47" s="39"/>
      <c r="R47" s="13">
        <f>(J47+L47+N47+P47)*Q47</f>
        <v>0</v>
      </c>
      <c r="S47" s="13">
        <f>J47+L47+N47+P47+R47</f>
        <v>0</v>
      </c>
      <c r="T47" s="39"/>
      <c r="U47" s="13">
        <f>S47*T47</f>
        <v>0</v>
      </c>
      <c r="V47" s="13">
        <f>S47+U47</f>
        <v>0</v>
      </c>
      <c r="W47" s="3"/>
      <c r="X47" s="59"/>
      <c r="Y47" s="3"/>
    </row>
    <row r="48" spans="1:25" s="4" customFormat="1" ht="11.25">
      <c r="A48" s="51">
        <v>2.1</v>
      </c>
      <c r="B48" s="3"/>
      <c r="C48" s="3"/>
      <c r="D48" s="3" t="s">
        <v>54</v>
      </c>
      <c r="E48" s="3" t="s">
        <v>149</v>
      </c>
      <c r="F48" s="66"/>
      <c r="G48" s="2"/>
      <c r="H48" s="13"/>
      <c r="I48" s="13">
        <f>F48*H48</f>
        <v>0</v>
      </c>
      <c r="J48" s="13">
        <f t="shared" si="17"/>
        <v>0</v>
      </c>
      <c r="K48" s="13"/>
      <c r="L48" s="13">
        <f>F48*K48</f>
        <v>0</v>
      </c>
      <c r="M48" s="13"/>
      <c r="N48" s="13">
        <f>F48*M48</f>
        <v>0</v>
      </c>
      <c r="O48" s="13"/>
      <c r="P48" s="13">
        <f>F48*O48</f>
        <v>0</v>
      </c>
      <c r="Q48" s="39"/>
      <c r="R48" s="13">
        <f>(J48+L48+N48+P48)*Q48</f>
        <v>0</v>
      </c>
      <c r="S48" s="13">
        <f>J48+L48+N48+P48+R48</f>
        <v>0</v>
      </c>
      <c r="T48" s="39"/>
      <c r="U48" s="13">
        <f>S48*T48</f>
        <v>0</v>
      </c>
      <c r="V48" s="13">
        <f>S48+U48</f>
        <v>0</v>
      </c>
      <c r="W48" s="3"/>
      <c r="X48" s="59"/>
      <c r="Y48" s="3"/>
    </row>
    <row r="49" spans="1:25" s="4" customFormat="1" ht="11.25">
      <c r="A49" s="51">
        <v>2.11</v>
      </c>
      <c r="B49" s="3"/>
      <c r="C49" s="3"/>
      <c r="D49" s="3" t="s">
        <v>55</v>
      </c>
      <c r="E49" s="3" t="s">
        <v>149</v>
      </c>
      <c r="F49" s="66"/>
      <c r="G49" s="2"/>
      <c r="H49" s="13"/>
      <c r="I49" s="13">
        <f>F49*H49</f>
        <v>0</v>
      </c>
      <c r="J49" s="13">
        <f t="shared" si="17"/>
        <v>0</v>
      </c>
      <c r="K49" s="13"/>
      <c r="L49" s="13">
        <f>F49*K49</f>
        <v>0</v>
      </c>
      <c r="M49" s="13"/>
      <c r="N49" s="13">
        <f>F49*M49</f>
        <v>0</v>
      </c>
      <c r="O49" s="13"/>
      <c r="P49" s="13">
        <f>F49*O49</f>
        <v>0</v>
      </c>
      <c r="Q49" s="39"/>
      <c r="R49" s="13">
        <f>(J49+L49+N49+P49)*Q49</f>
        <v>0</v>
      </c>
      <c r="S49" s="13">
        <f>J49+L49+N49+P49+R49</f>
        <v>0</v>
      </c>
      <c r="T49" s="39"/>
      <c r="U49" s="13">
        <f>S49*T49</f>
        <v>0</v>
      </c>
      <c r="V49" s="13">
        <f>S49+U49</f>
        <v>0</v>
      </c>
      <c r="W49" s="3"/>
      <c r="X49" s="59"/>
      <c r="Y49" s="3"/>
    </row>
    <row r="50" spans="1:25" s="4" customFormat="1" ht="11.25">
      <c r="A50" s="51">
        <v>2.12</v>
      </c>
      <c r="B50" s="3"/>
      <c r="C50" s="3"/>
      <c r="D50" s="3" t="s">
        <v>56</v>
      </c>
      <c r="E50" s="3" t="s">
        <v>149</v>
      </c>
      <c r="F50" s="66"/>
      <c r="G50" s="2"/>
      <c r="H50" s="13"/>
      <c r="I50" s="13">
        <f t="shared" si="18"/>
        <v>0</v>
      </c>
      <c r="J50" s="13">
        <f t="shared" si="17"/>
        <v>0</v>
      </c>
      <c r="K50" s="13"/>
      <c r="L50" s="13">
        <f t="shared" si="19"/>
        <v>0</v>
      </c>
      <c r="M50" s="13"/>
      <c r="N50" s="13">
        <f t="shared" si="20"/>
        <v>0</v>
      </c>
      <c r="O50" s="13"/>
      <c r="P50" s="13">
        <f t="shared" si="21"/>
        <v>0</v>
      </c>
      <c r="Q50" s="39"/>
      <c r="R50" s="13">
        <f t="shared" si="22"/>
        <v>0</v>
      </c>
      <c r="S50" s="13">
        <f t="shared" si="23"/>
        <v>0</v>
      </c>
      <c r="T50" s="39"/>
      <c r="U50" s="13">
        <f t="shared" si="24"/>
        <v>0</v>
      </c>
      <c r="V50" s="13">
        <f t="shared" si="25"/>
        <v>0</v>
      </c>
      <c r="W50" s="3"/>
      <c r="X50" s="59"/>
      <c r="Y50" s="3"/>
    </row>
    <row r="51" spans="1:25" s="4" customFormat="1" ht="22.5">
      <c r="A51" s="51">
        <v>2.13</v>
      </c>
      <c r="B51" s="3"/>
      <c r="C51" s="3"/>
      <c r="D51" s="3" t="s">
        <v>57</v>
      </c>
      <c r="E51" s="3"/>
      <c r="F51" s="70">
        <v>0.02</v>
      </c>
      <c r="G51" s="58"/>
      <c r="H51" s="13"/>
      <c r="I51" s="13">
        <f t="shared" si="18"/>
        <v>0</v>
      </c>
      <c r="J51" s="13">
        <f t="shared" si="17"/>
        <v>0</v>
      </c>
      <c r="K51" s="13"/>
      <c r="L51" s="13">
        <f t="shared" si="19"/>
        <v>0</v>
      </c>
      <c r="M51" s="65">
        <f>V35</f>
        <v>679248.7475875</v>
      </c>
      <c r="N51" s="13">
        <f t="shared" si="20"/>
        <v>13584.97495175</v>
      </c>
      <c r="O51" s="13"/>
      <c r="P51" s="13">
        <f t="shared" si="21"/>
        <v>0</v>
      </c>
      <c r="Q51" s="39"/>
      <c r="R51" s="13">
        <f t="shared" si="22"/>
        <v>0</v>
      </c>
      <c r="S51" s="13">
        <f t="shared" si="23"/>
        <v>13584.97495175</v>
      </c>
      <c r="T51" s="39">
        <v>0.25</v>
      </c>
      <c r="U51" s="13">
        <f t="shared" si="24"/>
        <v>3396.2437379375</v>
      </c>
      <c r="V51" s="13">
        <f t="shared" si="25"/>
        <v>16981.2186896875</v>
      </c>
      <c r="W51" s="3"/>
      <c r="X51" s="59"/>
      <c r="Y51" s="3"/>
    </row>
    <row r="52" spans="1:25" s="4" customFormat="1" ht="22.5">
      <c r="A52" s="51">
        <v>2.14</v>
      </c>
      <c r="B52" s="3"/>
      <c r="C52" s="3"/>
      <c r="D52" s="3" t="s">
        <v>64</v>
      </c>
      <c r="E52" s="3" t="s">
        <v>149</v>
      </c>
      <c r="F52" s="66"/>
      <c r="G52" s="2"/>
      <c r="H52" s="13"/>
      <c r="I52" s="13">
        <f t="shared" si="18"/>
        <v>0</v>
      </c>
      <c r="J52" s="13">
        <f t="shared" si="17"/>
        <v>0</v>
      </c>
      <c r="K52" s="13"/>
      <c r="L52" s="13">
        <f t="shared" si="19"/>
        <v>0</v>
      </c>
      <c r="M52" s="65"/>
      <c r="N52" s="13">
        <f t="shared" si="20"/>
        <v>0</v>
      </c>
      <c r="O52" s="13"/>
      <c r="P52" s="13">
        <f t="shared" si="21"/>
        <v>0</v>
      </c>
      <c r="Q52" s="39"/>
      <c r="R52" s="13">
        <f t="shared" si="22"/>
        <v>0</v>
      </c>
      <c r="S52" s="13">
        <f t="shared" si="23"/>
        <v>0</v>
      </c>
      <c r="T52" s="39"/>
      <c r="U52" s="13">
        <f t="shared" si="24"/>
        <v>0</v>
      </c>
      <c r="V52" s="13">
        <f t="shared" si="25"/>
        <v>0</v>
      </c>
      <c r="W52" s="3"/>
      <c r="X52" s="59"/>
      <c r="Y52" s="3"/>
    </row>
    <row r="53" spans="1:25" s="4" customFormat="1" ht="11.25">
      <c r="A53" s="51">
        <v>2.15</v>
      </c>
      <c r="B53" s="3"/>
      <c r="C53" s="3"/>
      <c r="D53" s="3" t="s">
        <v>58</v>
      </c>
      <c r="E53" s="3" t="s">
        <v>149</v>
      </c>
      <c r="F53" s="66"/>
      <c r="G53" s="2"/>
      <c r="H53" s="13"/>
      <c r="I53" s="13">
        <f t="shared" si="18"/>
        <v>0</v>
      </c>
      <c r="J53" s="13">
        <f t="shared" si="17"/>
        <v>0</v>
      </c>
      <c r="K53" s="13"/>
      <c r="L53" s="13">
        <f t="shared" si="19"/>
        <v>0</v>
      </c>
      <c r="M53" s="13"/>
      <c r="N53" s="13">
        <f t="shared" si="20"/>
        <v>0</v>
      </c>
      <c r="O53" s="13"/>
      <c r="P53" s="13">
        <f t="shared" si="21"/>
        <v>0</v>
      </c>
      <c r="Q53" s="39"/>
      <c r="R53" s="13">
        <f t="shared" si="22"/>
        <v>0</v>
      </c>
      <c r="S53" s="13">
        <f t="shared" si="23"/>
        <v>0</v>
      </c>
      <c r="T53" s="39"/>
      <c r="U53" s="13">
        <f t="shared" si="24"/>
        <v>0</v>
      </c>
      <c r="V53" s="13">
        <f t="shared" si="25"/>
        <v>0</v>
      </c>
      <c r="W53" s="3"/>
      <c r="X53" s="59"/>
      <c r="Y53" s="3"/>
    </row>
    <row r="54" spans="1:25" s="4" customFormat="1" ht="11.25">
      <c r="A54" s="51">
        <v>2.16</v>
      </c>
      <c r="B54" s="3"/>
      <c r="C54" s="3"/>
      <c r="D54" s="3" t="s">
        <v>59</v>
      </c>
      <c r="E54" s="3" t="s">
        <v>149</v>
      </c>
      <c r="F54" s="66"/>
      <c r="G54" s="2"/>
      <c r="H54" s="13"/>
      <c r="I54" s="13">
        <f t="shared" si="18"/>
        <v>0</v>
      </c>
      <c r="J54" s="13">
        <f t="shared" si="17"/>
        <v>0</v>
      </c>
      <c r="K54" s="13"/>
      <c r="L54" s="13">
        <f t="shared" si="19"/>
        <v>0</v>
      </c>
      <c r="M54" s="13"/>
      <c r="N54" s="13">
        <f t="shared" si="20"/>
        <v>0</v>
      </c>
      <c r="O54" s="13"/>
      <c r="P54" s="13">
        <f t="shared" si="21"/>
        <v>0</v>
      </c>
      <c r="Q54" s="39"/>
      <c r="R54" s="13">
        <f t="shared" si="22"/>
        <v>0</v>
      </c>
      <c r="S54" s="13">
        <f t="shared" si="23"/>
        <v>0</v>
      </c>
      <c r="T54" s="39"/>
      <c r="U54" s="13">
        <f t="shared" si="24"/>
        <v>0</v>
      </c>
      <c r="V54" s="13">
        <f t="shared" si="25"/>
        <v>0</v>
      </c>
      <c r="W54" s="3"/>
      <c r="X54" s="59"/>
      <c r="Y54" s="3"/>
    </row>
    <row r="55" spans="2:25" s="14" customFormat="1" ht="24.75" customHeight="1">
      <c r="B55" s="100" t="s">
        <v>40</v>
      </c>
      <c r="C55" s="101"/>
      <c r="D55" s="101"/>
      <c r="E55" s="101"/>
      <c r="F55" s="101"/>
      <c r="G55" s="101"/>
      <c r="H55" s="102"/>
      <c r="I55" s="37">
        <f>SUM(I39:I54)</f>
        <v>0</v>
      </c>
      <c r="J55" s="37">
        <f>SUM(J39:J54)</f>
        <v>0</v>
      </c>
      <c r="K55" s="36"/>
      <c r="L55" s="37">
        <f>SUM(L39:L54)</f>
        <v>0</v>
      </c>
      <c r="M55" s="36"/>
      <c r="N55" s="37">
        <f>SUM(N39:N54)</f>
        <v>362847.412331125</v>
      </c>
      <c r="O55" s="36"/>
      <c r="P55" s="37">
        <f>SUM(P39:P54)</f>
        <v>0</v>
      </c>
      <c r="Q55" s="42">
        <f>R55/S55</f>
        <v>0</v>
      </c>
      <c r="R55" s="37">
        <f>SUM(R39:R54)</f>
        <v>0</v>
      </c>
      <c r="S55" s="37">
        <f>SUM(S39:S54)</f>
        <v>362847.412331125</v>
      </c>
      <c r="T55" s="42">
        <f>U55/S55</f>
        <v>0.25</v>
      </c>
      <c r="U55" s="37">
        <f>SUM(U39:U54)</f>
        <v>90711.85308278125</v>
      </c>
      <c r="V55" s="37">
        <f>SUM(V39:V54)</f>
        <v>453559.26541390625</v>
      </c>
      <c r="W55" s="4"/>
      <c r="X55" s="1"/>
      <c r="Y55" s="4"/>
    </row>
    <row r="56" spans="2:25" s="4" customFormat="1" ht="4.5" customHeight="1">
      <c r="B56" s="46"/>
      <c r="C56" s="46"/>
      <c r="D56" s="46"/>
      <c r="E56" s="46"/>
      <c r="F56" s="47"/>
      <c r="G56" s="63"/>
      <c r="H56" s="47"/>
      <c r="I56" s="47"/>
      <c r="J56" s="47"/>
      <c r="K56" s="47"/>
      <c r="L56" s="47"/>
      <c r="M56" s="47"/>
      <c r="N56" s="47"/>
      <c r="O56" s="47"/>
      <c r="P56" s="47"/>
      <c r="Q56" s="48"/>
      <c r="R56" s="47"/>
      <c r="S56" s="47"/>
      <c r="T56" s="48"/>
      <c r="U56" s="47"/>
      <c r="V56" s="47"/>
      <c r="W56" s="46"/>
      <c r="X56" s="61"/>
      <c r="Y56" s="46"/>
    </row>
    <row r="57" spans="2:25" s="4" customFormat="1" ht="11.25">
      <c r="B57" s="50" t="s">
        <v>41</v>
      </c>
      <c r="C57" s="46"/>
      <c r="D57" s="46"/>
      <c r="E57" s="46"/>
      <c r="F57" s="47"/>
      <c r="G57" s="63"/>
      <c r="H57" s="47"/>
      <c r="I57" s="47"/>
      <c r="J57" s="47"/>
      <c r="K57" s="47"/>
      <c r="L57" s="47"/>
      <c r="M57" s="47"/>
      <c r="N57" s="47"/>
      <c r="O57" s="47"/>
      <c r="P57" s="47"/>
      <c r="Q57" s="48"/>
      <c r="R57" s="47"/>
      <c r="S57" s="47"/>
      <c r="T57" s="48"/>
      <c r="U57" s="47"/>
      <c r="V57" s="47"/>
      <c r="W57" s="46"/>
      <c r="X57" s="61"/>
      <c r="Y57" s="46"/>
    </row>
    <row r="58" spans="2:25" s="4" customFormat="1" ht="4.5" customHeight="1">
      <c r="B58" s="46"/>
      <c r="C58" s="46"/>
      <c r="D58" s="46"/>
      <c r="E58" s="46"/>
      <c r="F58" s="47"/>
      <c r="G58" s="63"/>
      <c r="H58" s="47"/>
      <c r="I58" s="47"/>
      <c r="J58" s="47"/>
      <c r="K58" s="47"/>
      <c r="L58" s="47"/>
      <c r="M58" s="47"/>
      <c r="N58" s="47"/>
      <c r="O58" s="47"/>
      <c r="P58" s="47"/>
      <c r="Q58" s="48"/>
      <c r="R58" s="47"/>
      <c r="S58" s="47"/>
      <c r="T58" s="48"/>
      <c r="U58" s="47"/>
      <c r="V58" s="47"/>
      <c r="W58" s="46"/>
      <c r="X58" s="61"/>
      <c r="Y58" s="46"/>
    </row>
    <row r="59" spans="1:25" s="4" customFormat="1" ht="11.25">
      <c r="A59" s="51">
        <v>3.01</v>
      </c>
      <c r="B59" s="3"/>
      <c r="C59" s="3"/>
      <c r="D59" s="3" t="s">
        <v>43</v>
      </c>
      <c r="E59" s="3"/>
      <c r="F59" s="70">
        <v>0.1</v>
      </c>
      <c r="G59" s="2"/>
      <c r="H59" s="13"/>
      <c r="I59" s="13">
        <f>F59*H59</f>
        <v>0</v>
      </c>
      <c r="J59" s="13">
        <f>I59*$L$8</f>
        <v>0</v>
      </c>
      <c r="K59" s="13"/>
      <c r="L59" s="13">
        <f>F59*K59</f>
        <v>0</v>
      </c>
      <c r="M59" s="13">
        <f>S35+S55</f>
        <v>906246.410401125</v>
      </c>
      <c r="N59" s="13">
        <f>F59*M59</f>
        <v>90624.6410401125</v>
      </c>
      <c r="O59" s="13"/>
      <c r="P59" s="13">
        <f>F59*O59</f>
        <v>0</v>
      </c>
      <c r="Q59" s="39"/>
      <c r="R59" s="13">
        <f>(J59+L59+N59+P59)*Q59</f>
        <v>0</v>
      </c>
      <c r="S59" s="13">
        <f>J59+L59+N59+P59+R59</f>
        <v>90624.6410401125</v>
      </c>
      <c r="T59" s="39">
        <v>0.25</v>
      </c>
      <c r="U59" s="13">
        <f>S59*T59</f>
        <v>22656.160260028126</v>
      </c>
      <c r="V59" s="13">
        <f>S59+U59</f>
        <v>113280.80130014062</v>
      </c>
      <c r="W59" s="3"/>
      <c r="X59" s="59"/>
      <c r="Y59" s="3"/>
    </row>
    <row r="60" spans="1:25" s="4" customFormat="1" ht="11.25">
      <c r="A60" s="51">
        <v>3.02</v>
      </c>
      <c r="B60" s="3"/>
      <c r="C60" s="3"/>
      <c r="D60" s="3" t="s">
        <v>33</v>
      </c>
      <c r="E60" s="3"/>
      <c r="F60" s="13"/>
      <c r="G60" s="2"/>
      <c r="H60" s="13"/>
      <c r="I60" s="13">
        <f>F60*H60</f>
        <v>0</v>
      </c>
      <c r="J60" s="13">
        <f>I60*$L$8</f>
        <v>0</v>
      </c>
      <c r="K60" s="13"/>
      <c r="L60" s="13">
        <f>F60*K60</f>
        <v>0</v>
      </c>
      <c r="M60" s="13"/>
      <c r="N60" s="13">
        <f>F60*M60</f>
        <v>0</v>
      </c>
      <c r="O60" s="13"/>
      <c r="P60" s="13">
        <f>F60*O60</f>
        <v>0</v>
      </c>
      <c r="Q60" s="39"/>
      <c r="R60" s="13">
        <f>(J60+L60+N60+P60)*Q60</f>
        <v>0</v>
      </c>
      <c r="S60" s="13">
        <f>J60+L60+N60+P60+R60</f>
        <v>0</v>
      </c>
      <c r="T60" s="39"/>
      <c r="U60" s="13">
        <f>S60*T60</f>
        <v>0</v>
      </c>
      <c r="V60" s="13">
        <f>S60+U60</f>
        <v>0</v>
      </c>
      <c r="W60" s="3"/>
      <c r="X60" s="59"/>
      <c r="Y60" s="3"/>
    </row>
    <row r="61" spans="1:25" s="4" customFormat="1" ht="11.25">
      <c r="A61" s="51">
        <v>3.03</v>
      </c>
      <c r="B61" s="3"/>
      <c r="C61" s="3"/>
      <c r="D61" s="3" t="s">
        <v>37</v>
      </c>
      <c r="E61" s="3"/>
      <c r="F61" s="13"/>
      <c r="G61" s="2"/>
      <c r="H61" s="13"/>
      <c r="I61" s="13">
        <f>F61*H61</f>
        <v>0</v>
      </c>
      <c r="J61" s="13">
        <f>I61*$L$8</f>
        <v>0</v>
      </c>
      <c r="K61" s="13"/>
      <c r="L61" s="13">
        <f>F61*K61</f>
        <v>0</v>
      </c>
      <c r="M61" s="13"/>
      <c r="N61" s="13">
        <f>F61*M61</f>
        <v>0</v>
      </c>
      <c r="O61" s="13"/>
      <c r="P61" s="13">
        <f>F61*O61</f>
        <v>0</v>
      </c>
      <c r="Q61" s="39"/>
      <c r="R61" s="13">
        <f>(J61+L61+N61+P61)*Q61</f>
        <v>0</v>
      </c>
      <c r="S61" s="13">
        <f>J61+L61+N61+P61+R61</f>
        <v>0</v>
      </c>
      <c r="T61" s="39"/>
      <c r="U61" s="13">
        <f>S61*T61</f>
        <v>0</v>
      </c>
      <c r="V61" s="13">
        <f>S61+U61</f>
        <v>0</v>
      </c>
      <c r="W61" s="3"/>
      <c r="X61" s="59"/>
      <c r="Y61" s="3"/>
    </row>
    <row r="62" spans="2:25" s="14" customFormat="1" ht="24.75" customHeight="1">
      <c r="B62" s="100" t="s">
        <v>42</v>
      </c>
      <c r="C62" s="101"/>
      <c r="D62" s="101"/>
      <c r="E62" s="101"/>
      <c r="F62" s="101"/>
      <c r="G62" s="101"/>
      <c r="H62" s="102"/>
      <c r="I62" s="37">
        <f>SUM(I59:I61)</f>
        <v>0</v>
      </c>
      <c r="J62" s="37">
        <f>SUM(J59:J61)</f>
        <v>0</v>
      </c>
      <c r="K62" s="36"/>
      <c r="L62" s="37">
        <f>SUM(L59:L61)</f>
        <v>0</v>
      </c>
      <c r="M62" s="36"/>
      <c r="N62" s="37">
        <f>SUM(N59:N61)</f>
        <v>90624.6410401125</v>
      </c>
      <c r="O62" s="36"/>
      <c r="P62" s="37">
        <f>SUM(P59:P61)</f>
        <v>0</v>
      </c>
      <c r="Q62" s="42">
        <f>R62/S62</f>
        <v>0</v>
      </c>
      <c r="R62" s="37">
        <f>SUM(R59:R61)</f>
        <v>0</v>
      </c>
      <c r="S62" s="37">
        <f>SUM(S59:S61)</f>
        <v>90624.6410401125</v>
      </c>
      <c r="T62" s="42">
        <f>U62/S62</f>
        <v>0.25</v>
      </c>
      <c r="U62" s="37">
        <f>SUM(U59:U61)</f>
        <v>22656.160260028126</v>
      </c>
      <c r="V62" s="37">
        <f>SUM(V59:V61)</f>
        <v>113280.80130014062</v>
      </c>
      <c r="W62" s="4"/>
      <c r="X62" s="1"/>
      <c r="Y62" s="4"/>
    </row>
    <row r="63" spans="7:24" s="4" customFormat="1" ht="11.25">
      <c r="G63" s="12"/>
      <c r="X63" s="1"/>
    </row>
    <row r="64" spans="2:25" s="14" customFormat="1" ht="24.75" customHeight="1">
      <c r="B64" s="100" t="s">
        <v>45</v>
      </c>
      <c r="C64" s="101"/>
      <c r="D64" s="101"/>
      <c r="E64" s="101"/>
      <c r="F64" s="101"/>
      <c r="G64" s="101"/>
      <c r="H64" s="102"/>
      <c r="I64" s="37"/>
      <c r="J64" s="37"/>
      <c r="K64" s="36"/>
      <c r="L64" s="37"/>
      <c r="M64" s="36"/>
      <c r="N64" s="37"/>
      <c r="O64" s="36"/>
      <c r="P64" s="37"/>
      <c r="Q64" s="42"/>
      <c r="R64" s="37"/>
      <c r="S64" s="37">
        <f>S35+S55+S62</f>
        <v>996871.0514412374</v>
      </c>
      <c r="T64" s="42">
        <f>U64/S64</f>
        <v>0.25</v>
      </c>
      <c r="U64" s="37">
        <f>U35+U55+U62</f>
        <v>249217.76286030936</v>
      </c>
      <c r="V64" s="37">
        <f>V35+V55+V62</f>
        <v>1246088.814301547</v>
      </c>
      <c r="W64" s="4"/>
      <c r="X64" s="1"/>
      <c r="Y64" s="4"/>
    </row>
    <row r="65" spans="7:24" s="4" customFormat="1" ht="11.25">
      <c r="G65" s="12"/>
      <c r="X65" s="1"/>
    </row>
    <row r="66" spans="7:24" s="4" customFormat="1" ht="11.25">
      <c r="G66" s="12"/>
      <c r="X66" s="1"/>
    </row>
    <row r="67" spans="3:25" s="4" customFormat="1" ht="11.25">
      <c r="C67" s="1"/>
      <c r="D67" s="1"/>
      <c r="E67" s="1"/>
      <c r="F67" s="1"/>
      <c r="G67" s="45"/>
      <c r="H67" s="1"/>
      <c r="I67" s="1"/>
      <c r="J67" s="1"/>
      <c r="K67" s="1"/>
      <c r="L67" s="1"/>
      <c r="M67" s="1"/>
      <c r="N67" s="1"/>
      <c r="O67" s="1"/>
      <c r="P67" s="1"/>
      <c r="Q67" s="1"/>
      <c r="R67" s="1"/>
      <c r="S67" s="1"/>
      <c r="T67" s="1"/>
      <c r="U67" s="1"/>
      <c r="V67" s="1"/>
      <c r="W67" s="1"/>
      <c r="X67" s="1"/>
      <c r="Y67" s="1"/>
    </row>
    <row r="68" spans="3:25" s="4" customFormat="1" ht="11.25">
      <c r="C68" s="1"/>
      <c r="D68" s="1"/>
      <c r="E68" s="1"/>
      <c r="F68" s="1"/>
      <c r="G68" s="45"/>
      <c r="H68" s="1"/>
      <c r="I68" s="1"/>
      <c r="J68" s="1"/>
      <c r="K68" s="1"/>
      <c r="L68" s="1"/>
      <c r="M68" s="1"/>
      <c r="N68" s="1"/>
      <c r="O68" s="1"/>
      <c r="P68" s="1"/>
      <c r="Q68" s="1"/>
      <c r="R68" s="1"/>
      <c r="S68" s="1"/>
      <c r="T68" s="1"/>
      <c r="U68" s="1"/>
      <c r="V68" s="1"/>
      <c r="W68" s="1"/>
      <c r="X68" s="1"/>
      <c r="Y68" s="1"/>
    </row>
    <row r="69" spans="3:25" s="4" customFormat="1" ht="11.25">
      <c r="C69" s="1"/>
      <c r="D69" s="1"/>
      <c r="E69" s="1"/>
      <c r="F69" s="1"/>
      <c r="G69" s="45"/>
      <c r="H69" s="1"/>
      <c r="I69" s="1"/>
      <c r="J69" s="1"/>
      <c r="K69" s="1"/>
      <c r="L69" s="1"/>
      <c r="M69" s="1"/>
      <c r="N69" s="1"/>
      <c r="O69" s="1"/>
      <c r="P69" s="1"/>
      <c r="Q69" s="1"/>
      <c r="R69" s="1"/>
      <c r="S69" s="1"/>
      <c r="T69" s="1"/>
      <c r="U69" s="1"/>
      <c r="V69" s="1"/>
      <c r="W69" s="1"/>
      <c r="X69" s="1"/>
      <c r="Y69" s="1"/>
    </row>
    <row r="70" spans="7:24" s="4" customFormat="1" ht="11.25">
      <c r="G70" s="12"/>
      <c r="X70" s="1"/>
    </row>
    <row r="71" spans="7:24" s="4" customFormat="1" ht="11.25">
      <c r="G71" s="12"/>
      <c r="X71" s="1"/>
    </row>
    <row r="72" spans="7:24" s="4" customFormat="1" ht="11.25">
      <c r="G72" s="12"/>
      <c r="X72" s="1"/>
    </row>
    <row r="73" spans="7:24" s="4" customFormat="1" ht="11.25">
      <c r="G73" s="12"/>
      <c r="X73" s="1"/>
    </row>
    <row r="74" spans="7:24" s="4" customFormat="1" ht="11.25">
      <c r="G74" s="12"/>
      <c r="X74" s="1"/>
    </row>
    <row r="75" spans="7:24" s="4" customFormat="1" ht="11.25">
      <c r="G75" s="12"/>
      <c r="X75" s="1"/>
    </row>
    <row r="76" spans="7:24" s="4" customFormat="1" ht="11.25">
      <c r="G76" s="12"/>
      <c r="X76" s="1"/>
    </row>
    <row r="77" spans="7:24" s="4" customFormat="1" ht="11.25">
      <c r="G77" s="12"/>
      <c r="X77" s="1"/>
    </row>
    <row r="78" spans="7:24" s="4" customFormat="1" ht="11.25">
      <c r="G78" s="12"/>
      <c r="X78" s="1"/>
    </row>
    <row r="79" spans="7:24" s="4" customFormat="1" ht="11.25">
      <c r="G79" s="12"/>
      <c r="X79" s="1"/>
    </row>
    <row r="80" spans="7:24" s="4" customFormat="1" ht="11.25">
      <c r="G80" s="12"/>
      <c r="X80" s="1"/>
    </row>
    <row r="81" spans="7:24" s="4" customFormat="1" ht="11.25">
      <c r="G81" s="12"/>
      <c r="X81" s="1"/>
    </row>
    <row r="82" spans="7:24" s="4" customFormat="1" ht="11.25">
      <c r="G82" s="12"/>
      <c r="X82" s="1"/>
    </row>
    <row r="83" spans="7:24" s="4" customFormat="1" ht="11.25">
      <c r="G83" s="12"/>
      <c r="X83" s="1"/>
    </row>
    <row r="84" spans="7:24" s="4" customFormat="1" ht="11.25">
      <c r="G84" s="12"/>
      <c r="X84" s="1"/>
    </row>
    <row r="85" spans="7:24" s="4" customFormat="1" ht="11.25">
      <c r="G85" s="12"/>
      <c r="X85" s="1"/>
    </row>
    <row r="86" spans="7:24" s="4" customFormat="1" ht="11.25">
      <c r="G86" s="12"/>
      <c r="X86" s="1"/>
    </row>
    <row r="87" spans="7:24" s="4" customFormat="1" ht="11.25">
      <c r="G87" s="12"/>
      <c r="X87" s="1"/>
    </row>
    <row r="88" spans="7:24" s="4" customFormat="1" ht="11.25">
      <c r="G88" s="12"/>
      <c r="X88" s="1"/>
    </row>
    <row r="89" spans="7:24" s="4" customFormat="1" ht="11.25">
      <c r="G89" s="12"/>
      <c r="X89" s="1"/>
    </row>
    <row r="90" spans="7:24" s="4" customFormat="1" ht="11.25">
      <c r="G90" s="12"/>
      <c r="X90" s="1"/>
    </row>
    <row r="91" spans="7:24" s="4" customFormat="1" ht="11.25">
      <c r="G91" s="12"/>
      <c r="X91" s="1"/>
    </row>
  </sheetData>
  <sheetProtection/>
  <mergeCells count="4">
    <mergeCell ref="B35:H35"/>
    <mergeCell ref="B55:H55"/>
    <mergeCell ref="B62:H62"/>
    <mergeCell ref="B64:H64"/>
  </mergeCells>
  <printOptions/>
  <pageMargins left="0.7086614173228347" right="0.7086614173228347" top="0.7480314960629921" bottom="0.7480314960629921" header="0.31496062992125984" footer="0.31496062992125984"/>
  <pageSetup fitToHeight="0" fitToWidth="1" horizontalDpi="600" verticalDpi="600" orientation="landscape" paperSize="17" scale="87"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B2:H75"/>
  <sheetViews>
    <sheetView zoomScalePageLayoutView="0" workbookViewId="0" topLeftCell="A46">
      <selection activeCell="C72" sqref="C72:G72"/>
    </sheetView>
  </sheetViews>
  <sheetFormatPr defaultColWidth="9.33203125" defaultRowHeight="11.25"/>
  <cols>
    <col min="1" max="1" width="1.171875" style="0" customWidth="1"/>
    <col min="2" max="2" width="3.83203125" style="0" customWidth="1"/>
    <col min="3" max="3" width="23.83203125" style="0" bestFit="1" customWidth="1"/>
    <col min="4" max="4" width="49.83203125" style="0" customWidth="1"/>
    <col min="5" max="5" width="13.33203125" style="0" customWidth="1"/>
    <col min="6" max="6" width="7" style="0" bestFit="1" customWidth="1"/>
    <col min="7" max="7" width="11.66015625" style="0" bestFit="1" customWidth="1"/>
    <col min="8" max="8" width="3.83203125" style="0" customWidth="1"/>
  </cols>
  <sheetData>
    <row r="2" ht="15.75">
      <c r="B2" s="73" t="s">
        <v>83</v>
      </c>
    </row>
    <row r="3" ht="12" thickBot="1"/>
    <row r="4" spans="2:8" ht="11.25">
      <c r="B4" s="103"/>
      <c r="C4" s="104"/>
      <c r="D4" s="104"/>
      <c r="E4" s="104"/>
      <c r="F4" s="104"/>
      <c r="G4" s="104"/>
      <c r="H4" s="105"/>
    </row>
    <row r="5" spans="2:8" ht="15">
      <c r="B5" s="74"/>
      <c r="C5" s="75" t="s">
        <v>84</v>
      </c>
      <c r="D5" s="106" t="s">
        <v>126</v>
      </c>
      <c r="E5" s="106"/>
      <c r="F5" s="106"/>
      <c r="G5" s="106"/>
      <c r="H5" s="76"/>
    </row>
    <row r="6" spans="2:8" ht="15">
      <c r="B6" s="74"/>
      <c r="C6" s="77" t="s">
        <v>7</v>
      </c>
      <c r="D6" s="106" t="str">
        <f>'Detail Costs'!D5</f>
        <v>Assessment and Abandoned Mines</v>
      </c>
      <c r="E6" s="106"/>
      <c r="F6" s="106"/>
      <c r="G6" s="106"/>
      <c r="H6" s="76"/>
    </row>
    <row r="7" spans="2:8" ht="15">
      <c r="B7" s="74"/>
      <c r="C7" s="77" t="s">
        <v>8</v>
      </c>
      <c r="D7" s="106" t="str">
        <f>'Detail Costs'!D6</f>
        <v>Clinton Creek Site LCCA - Replace 2 Drop Structures</v>
      </c>
      <c r="E7" s="106"/>
      <c r="F7" s="106"/>
      <c r="G7" s="106"/>
      <c r="H7" s="76"/>
    </row>
    <row r="8" spans="2:8" ht="15">
      <c r="B8" s="74"/>
      <c r="C8" s="77" t="s">
        <v>85</v>
      </c>
      <c r="D8" s="106" t="str">
        <f>'Detail Costs'!D7</f>
        <v>307071-00895</v>
      </c>
      <c r="E8" s="106"/>
      <c r="F8" s="106"/>
      <c r="G8" s="106"/>
      <c r="H8" s="76"/>
    </row>
    <row r="9" spans="2:8" ht="15">
      <c r="B9" s="74"/>
      <c r="C9" s="77" t="s">
        <v>86</v>
      </c>
      <c r="D9" s="106"/>
      <c r="E9" s="106"/>
      <c r="F9" s="106"/>
      <c r="G9" s="106"/>
      <c r="H9" s="76"/>
    </row>
    <row r="10" spans="2:8" ht="15">
      <c r="B10" s="74"/>
      <c r="C10" s="77" t="s">
        <v>87</v>
      </c>
      <c r="D10" s="107" t="str">
        <f>'Detail Costs'!F6</f>
        <v> +/-50%</v>
      </c>
      <c r="E10" s="106"/>
      <c r="F10" s="106"/>
      <c r="G10" s="106"/>
      <c r="H10" s="76"/>
    </row>
    <row r="11" spans="2:8" ht="15">
      <c r="B11" s="74"/>
      <c r="C11" s="77" t="s">
        <v>9</v>
      </c>
      <c r="D11" s="108">
        <f>'Detail Costs'!F5</f>
        <v>41726</v>
      </c>
      <c r="E11" s="109"/>
      <c r="F11" s="109"/>
      <c r="G11" s="109"/>
      <c r="H11" s="76"/>
    </row>
    <row r="12" spans="2:8" ht="15">
      <c r="B12" s="74"/>
      <c r="C12" s="106"/>
      <c r="D12" s="106"/>
      <c r="E12" s="106"/>
      <c r="F12" s="106"/>
      <c r="G12" s="106"/>
      <c r="H12" s="76"/>
    </row>
    <row r="13" spans="2:8" ht="15">
      <c r="B13" s="74"/>
      <c r="C13" s="110" t="s">
        <v>88</v>
      </c>
      <c r="D13" s="110"/>
      <c r="E13" s="110"/>
      <c r="F13" s="110"/>
      <c r="G13" s="110"/>
      <c r="H13" s="76"/>
    </row>
    <row r="14" spans="2:8" ht="45.75" customHeight="1">
      <c r="B14" s="74"/>
      <c r="C14" s="111" t="s">
        <v>137</v>
      </c>
      <c r="D14" s="111"/>
      <c r="E14" s="111"/>
      <c r="F14" s="111"/>
      <c r="G14" s="111"/>
      <c r="H14" s="76"/>
    </row>
    <row r="15" spans="2:8" ht="15">
      <c r="B15" s="74"/>
      <c r="C15" s="112"/>
      <c r="D15" s="112"/>
      <c r="E15" s="112"/>
      <c r="F15" s="112"/>
      <c r="G15" s="112"/>
      <c r="H15" s="76"/>
    </row>
    <row r="16" spans="2:8" ht="15">
      <c r="B16" s="74"/>
      <c r="C16" s="110" t="s">
        <v>89</v>
      </c>
      <c r="D16" s="110"/>
      <c r="E16" s="110"/>
      <c r="F16" s="110"/>
      <c r="G16" s="110"/>
      <c r="H16" s="76"/>
    </row>
    <row r="17" spans="2:8" ht="15">
      <c r="B17" s="74"/>
      <c r="C17" s="112" t="s">
        <v>90</v>
      </c>
      <c r="D17" s="112"/>
      <c r="E17" s="112"/>
      <c r="F17" s="112"/>
      <c r="G17" s="112"/>
      <c r="H17" s="76"/>
    </row>
    <row r="18" spans="2:8" ht="15">
      <c r="B18" s="74"/>
      <c r="C18" s="113"/>
      <c r="D18" s="113"/>
      <c r="E18" s="113"/>
      <c r="F18" s="113"/>
      <c r="G18" s="113"/>
      <c r="H18" s="76"/>
    </row>
    <row r="19" spans="2:8" ht="15">
      <c r="B19" s="74"/>
      <c r="C19" s="110" t="s">
        <v>91</v>
      </c>
      <c r="D19" s="110"/>
      <c r="E19" s="110"/>
      <c r="F19" s="110"/>
      <c r="G19" s="110"/>
      <c r="H19" s="76"/>
    </row>
    <row r="20" spans="2:8" ht="15">
      <c r="B20" s="74"/>
      <c r="C20" s="84" t="s">
        <v>121</v>
      </c>
      <c r="D20" s="78"/>
      <c r="E20" s="78"/>
      <c r="F20" s="78"/>
      <c r="G20" s="78"/>
      <c r="H20" s="76"/>
    </row>
    <row r="21" spans="2:8" ht="15">
      <c r="B21" s="74"/>
      <c r="C21" s="84" t="s">
        <v>127</v>
      </c>
      <c r="D21" s="78"/>
      <c r="E21" s="78"/>
      <c r="F21" s="78"/>
      <c r="G21" s="78"/>
      <c r="H21" s="76"/>
    </row>
    <row r="22" spans="2:8" ht="15">
      <c r="B22" s="74"/>
      <c r="C22" s="95" t="s">
        <v>140</v>
      </c>
      <c r="D22" s="78"/>
      <c r="E22" s="78"/>
      <c r="F22" s="78"/>
      <c r="G22" s="78"/>
      <c r="H22" s="76"/>
    </row>
    <row r="23" spans="2:8" ht="15">
      <c r="B23" s="74"/>
      <c r="C23" s="84" t="s">
        <v>138</v>
      </c>
      <c r="D23" s="78"/>
      <c r="E23" s="78"/>
      <c r="F23" s="78"/>
      <c r="G23" s="78"/>
      <c r="H23" s="76"/>
    </row>
    <row r="24" spans="2:8" ht="29.25" customHeight="1">
      <c r="B24" s="74"/>
      <c r="C24" s="111" t="s">
        <v>145</v>
      </c>
      <c r="D24" s="111"/>
      <c r="E24" s="111"/>
      <c r="F24" s="111"/>
      <c r="G24" s="111"/>
      <c r="H24" s="76"/>
    </row>
    <row r="25" spans="2:8" ht="15">
      <c r="B25" s="74"/>
      <c r="C25" s="79" t="s">
        <v>92</v>
      </c>
      <c r="D25" s="79"/>
      <c r="E25" s="79"/>
      <c r="F25" s="79"/>
      <c r="G25" s="79"/>
      <c r="H25" s="76"/>
    </row>
    <row r="26" spans="2:8" ht="15">
      <c r="B26" s="74"/>
      <c r="C26" s="112" t="s">
        <v>139</v>
      </c>
      <c r="D26" s="112"/>
      <c r="E26" s="112"/>
      <c r="F26" s="112"/>
      <c r="G26" s="112"/>
      <c r="H26" s="76"/>
    </row>
    <row r="27" spans="2:8" ht="30" customHeight="1">
      <c r="B27" s="74"/>
      <c r="C27" s="111" t="s">
        <v>128</v>
      </c>
      <c r="D27" s="111"/>
      <c r="E27" s="111"/>
      <c r="F27" s="111"/>
      <c r="G27" s="111"/>
      <c r="H27" s="76"/>
    </row>
    <row r="28" spans="2:8" ht="15">
      <c r="B28" s="74"/>
      <c r="C28" s="111" t="s">
        <v>129</v>
      </c>
      <c r="D28" s="111"/>
      <c r="E28" s="111"/>
      <c r="F28" s="111"/>
      <c r="G28" s="111"/>
      <c r="H28" s="76"/>
    </row>
    <row r="29" spans="2:8" ht="29.25" customHeight="1">
      <c r="B29" s="74"/>
      <c r="C29" s="111" t="s">
        <v>146</v>
      </c>
      <c r="D29" s="111"/>
      <c r="E29" s="111"/>
      <c r="F29" s="111"/>
      <c r="G29" s="111"/>
      <c r="H29" s="76"/>
    </row>
    <row r="30" spans="2:8" ht="30.75" customHeight="1">
      <c r="B30" s="74"/>
      <c r="C30" s="111" t="s">
        <v>93</v>
      </c>
      <c r="D30" s="111"/>
      <c r="E30" s="111"/>
      <c r="F30" s="111"/>
      <c r="G30" s="111"/>
      <c r="H30" s="76"/>
    </row>
    <row r="31" spans="2:8" ht="15">
      <c r="B31" s="74"/>
      <c r="C31" s="112"/>
      <c r="D31" s="112"/>
      <c r="E31" s="112"/>
      <c r="F31" s="112"/>
      <c r="G31" s="112"/>
      <c r="H31" s="76"/>
    </row>
    <row r="32" spans="2:8" ht="15">
      <c r="B32" s="74"/>
      <c r="C32" s="110" t="s">
        <v>94</v>
      </c>
      <c r="D32" s="110"/>
      <c r="E32" s="110"/>
      <c r="F32" s="110"/>
      <c r="G32" s="110"/>
      <c r="H32" s="76"/>
    </row>
    <row r="33" spans="2:8" ht="15">
      <c r="B33" s="74"/>
      <c r="C33" s="111" t="s">
        <v>141</v>
      </c>
      <c r="D33" s="111"/>
      <c r="E33" s="111"/>
      <c r="F33" s="111"/>
      <c r="G33" s="111"/>
      <c r="H33" s="76"/>
    </row>
    <row r="34" spans="2:8" s="82" customFormat="1" ht="27.75" customHeight="1">
      <c r="B34" s="80"/>
      <c r="C34" s="115" t="s">
        <v>123</v>
      </c>
      <c r="D34" s="115"/>
      <c r="E34" s="115"/>
      <c r="F34" s="115"/>
      <c r="G34" s="115"/>
      <c r="H34" s="81"/>
    </row>
    <row r="35" spans="2:8" ht="15">
      <c r="B35" s="74"/>
      <c r="C35" s="114"/>
      <c r="D35" s="114"/>
      <c r="E35" s="114"/>
      <c r="F35" s="114"/>
      <c r="G35" s="114"/>
      <c r="H35" s="76"/>
    </row>
    <row r="36" spans="2:8" ht="15">
      <c r="B36" s="74"/>
      <c r="C36" s="110" t="s">
        <v>95</v>
      </c>
      <c r="D36" s="110"/>
      <c r="E36" s="110"/>
      <c r="F36" s="110"/>
      <c r="G36" s="110"/>
      <c r="H36" s="76"/>
    </row>
    <row r="37" spans="2:8" s="87" customFormat="1" ht="15">
      <c r="B37" s="83"/>
      <c r="C37" s="84" t="s">
        <v>96</v>
      </c>
      <c r="D37" s="85"/>
      <c r="E37" s="85"/>
      <c r="F37" s="85"/>
      <c r="G37" s="85"/>
      <c r="H37" s="86"/>
    </row>
    <row r="38" spans="2:8" s="87" customFormat="1" ht="15">
      <c r="B38" s="83"/>
      <c r="C38" s="95" t="s">
        <v>142</v>
      </c>
      <c r="D38" s="94"/>
      <c r="E38" s="94"/>
      <c r="F38" s="94"/>
      <c r="G38" s="94"/>
      <c r="H38" s="86"/>
    </row>
    <row r="39" spans="2:8" s="87" customFormat="1" ht="15">
      <c r="B39" s="83"/>
      <c r="C39" s="84" t="s">
        <v>97</v>
      </c>
      <c r="D39" s="85"/>
      <c r="E39" s="85"/>
      <c r="F39" s="85"/>
      <c r="G39" s="85"/>
      <c r="H39" s="86"/>
    </row>
    <row r="40" spans="2:8" s="87" customFormat="1" ht="15">
      <c r="B40" s="83"/>
      <c r="C40" s="84" t="s">
        <v>98</v>
      </c>
      <c r="D40" s="85"/>
      <c r="E40" s="85"/>
      <c r="F40" s="85"/>
      <c r="G40" s="85"/>
      <c r="H40" s="86"/>
    </row>
    <row r="41" spans="2:8" ht="29.25" customHeight="1">
      <c r="B41" s="74"/>
      <c r="C41" s="111" t="s">
        <v>143</v>
      </c>
      <c r="D41" s="111"/>
      <c r="E41" s="111"/>
      <c r="F41" s="111"/>
      <c r="G41" s="111"/>
      <c r="H41" s="76"/>
    </row>
    <row r="42" spans="2:8" ht="15">
      <c r="B42" s="74"/>
      <c r="C42" s="93" t="s">
        <v>130</v>
      </c>
      <c r="D42" s="92"/>
      <c r="E42" s="92"/>
      <c r="F42" s="92"/>
      <c r="G42" s="92"/>
      <c r="H42" s="76"/>
    </row>
    <row r="43" spans="2:8" ht="15">
      <c r="B43" s="74"/>
      <c r="C43" s="91" t="s">
        <v>124</v>
      </c>
      <c r="D43" s="91"/>
      <c r="E43" s="91"/>
      <c r="F43" s="91"/>
      <c r="G43" s="91"/>
      <c r="H43" s="76"/>
    </row>
    <row r="44" spans="2:8" ht="15">
      <c r="B44" s="74"/>
      <c r="C44" s="88" t="s">
        <v>99</v>
      </c>
      <c r="D44" s="88"/>
      <c r="E44" s="88"/>
      <c r="F44" s="88"/>
      <c r="G44" s="88"/>
      <c r="H44" s="76"/>
    </row>
    <row r="45" spans="2:8" ht="15">
      <c r="B45" s="74"/>
      <c r="C45" s="112" t="s">
        <v>100</v>
      </c>
      <c r="D45" s="112"/>
      <c r="E45" s="112"/>
      <c r="F45" s="112"/>
      <c r="G45" s="112"/>
      <c r="H45" s="76"/>
    </row>
    <row r="46" spans="2:8" ht="15">
      <c r="B46" s="74"/>
      <c r="C46" s="112" t="s">
        <v>101</v>
      </c>
      <c r="D46" s="112"/>
      <c r="E46" s="112"/>
      <c r="F46" s="112"/>
      <c r="G46" s="112"/>
      <c r="H46" s="76"/>
    </row>
    <row r="47" spans="2:8" ht="15">
      <c r="B47" s="74"/>
      <c r="C47" s="91" t="s">
        <v>125</v>
      </c>
      <c r="D47" s="91"/>
      <c r="E47" s="91"/>
      <c r="F47" s="91"/>
      <c r="G47" s="91"/>
      <c r="H47" s="76"/>
    </row>
    <row r="48" spans="2:8" ht="15">
      <c r="B48" s="74"/>
      <c r="C48" s="88" t="s">
        <v>102</v>
      </c>
      <c r="D48" s="88"/>
      <c r="E48" s="88"/>
      <c r="F48" s="88"/>
      <c r="G48" s="88"/>
      <c r="H48" s="76"/>
    </row>
    <row r="49" spans="2:8" ht="15">
      <c r="B49" s="74"/>
      <c r="C49" s="112" t="s">
        <v>122</v>
      </c>
      <c r="D49" s="112"/>
      <c r="E49" s="112"/>
      <c r="F49" s="112"/>
      <c r="G49" s="112"/>
      <c r="H49" s="76"/>
    </row>
    <row r="50" spans="2:8" ht="15">
      <c r="B50" s="74"/>
      <c r="C50" s="88" t="s">
        <v>103</v>
      </c>
      <c r="D50" s="88"/>
      <c r="E50" s="88"/>
      <c r="F50" s="88"/>
      <c r="G50" s="88"/>
      <c r="H50" s="76"/>
    </row>
    <row r="51" spans="2:8" ht="15">
      <c r="B51" s="74"/>
      <c r="C51" s="88" t="s">
        <v>104</v>
      </c>
      <c r="D51" s="88"/>
      <c r="E51" s="88"/>
      <c r="F51" s="88"/>
      <c r="G51" s="88"/>
      <c r="H51" s="76"/>
    </row>
    <row r="52" spans="2:8" ht="15">
      <c r="B52" s="74"/>
      <c r="C52" s="112" t="s">
        <v>105</v>
      </c>
      <c r="D52" s="112"/>
      <c r="E52" s="112"/>
      <c r="F52" s="112"/>
      <c r="G52" s="112"/>
      <c r="H52" s="76"/>
    </row>
    <row r="53" spans="2:8" ht="15">
      <c r="B53" s="74"/>
      <c r="C53" s="112" t="s">
        <v>106</v>
      </c>
      <c r="D53" s="112"/>
      <c r="E53" s="112"/>
      <c r="F53" s="112"/>
      <c r="G53" s="112"/>
      <c r="H53" s="76"/>
    </row>
    <row r="54" spans="2:8" ht="15">
      <c r="B54" s="74"/>
      <c r="C54" s="88"/>
      <c r="D54" s="88"/>
      <c r="E54" s="88"/>
      <c r="F54" s="88"/>
      <c r="G54" s="88"/>
      <c r="H54" s="76"/>
    </row>
    <row r="55" spans="2:8" ht="15">
      <c r="B55" s="74"/>
      <c r="C55" s="110" t="s">
        <v>107</v>
      </c>
      <c r="D55" s="110"/>
      <c r="E55" s="110"/>
      <c r="F55" s="110"/>
      <c r="G55" s="110"/>
      <c r="H55" s="76"/>
    </row>
    <row r="56" spans="2:8" ht="15">
      <c r="B56" s="74"/>
      <c r="C56" s="112" t="s">
        <v>108</v>
      </c>
      <c r="D56" s="112"/>
      <c r="E56" s="112"/>
      <c r="F56" s="112"/>
      <c r="G56" s="112"/>
      <c r="H56" s="76"/>
    </row>
    <row r="57" spans="2:8" ht="15">
      <c r="B57" s="74"/>
      <c r="C57" s="112"/>
      <c r="D57" s="112"/>
      <c r="E57" s="112"/>
      <c r="F57" s="112"/>
      <c r="G57" s="112"/>
      <c r="H57" s="76"/>
    </row>
    <row r="58" spans="2:8" ht="15">
      <c r="B58" s="74"/>
      <c r="C58" s="110" t="s">
        <v>109</v>
      </c>
      <c r="D58" s="110"/>
      <c r="E58" s="110"/>
      <c r="F58" s="110"/>
      <c r="G58" s="110"/>
      <c r="H58" s="76"/>
    </row>
    <row r="59" spans="2:8" ht="30.75" customHeight="1">
      <c r="B59" s="74"/>
      <c r="C59" s="111" t="s">
        <v>110</v>
      </c>
      <c r="D59" s="111"/>
      <c r="E59" s="111"/>
      <c r="F59" s="111"/>
      <c r="G59" s="111"/>
      <c r="H59" s="76"/>
    </row>
    <row r="60" spans="2:8" ht="30.75" customHeight="1">
      <c r="B60" s="74"/>
      <c r="C60" s="111" t="s">
        <v>111</v>
      </c>
      <c r="D60" s="111"/>
      <c r="E60" s="111"/>
      <c r="F60" s="111"/>
      <c r="G60" s="111"/>
      <c r="H60" s="76"/>
    </row>
    <row r="61" spans="2:8" ht="28.5" customHeight="1">
      <c r="B61" s="74"/>
      <c r="C61" s="111" t="s">
        <v>112</v>
      </c>
      <c r="D61" s="111"/>
      <c r="E61" s="111"/>
      <c r="F61" s="111"/>
      <c r="G61" s="111"/>
      <c r="H61" s="76"/>
    </row>
    <row r="62" spans="2:8" s="82" customFormat="1" ht="15">
      <c r="B62" s="80"/>
      <c r="C62" s="115" t="s">
        <v>113</v>
      </c>
      <c r="D62" s="117"/>
      <c r="E62" s="117"/>
      <c r="F62" s="117"/>
      <c r="G62" s="117"/>
      <c r="H62" s="81"/>
    </row>
    <row r="63" spans="2:8" ht="15">
      <c r="B63" s="74"/>
      <c r="C63" s="111"/>
      <c r="D63" s="111"/>
      <c r="E63" s="111"/>
      <c r="F63" s="111"/>
      <c r="G63" s="111"/>
      <c r="H63" s="76"/>
    </row>
    <row r="64" spans="2:8" ht="15">
      <c r="B64" s="74"/>
      <c r="C64" s="110" t="s">
        <v>114</v>
      </c>
      <c r="D64" s="110"/>
      <c r="E64" s="110"/>
      <c r="F64" s="110"/>
      <c r="G64" s="110"/>
      <c r="H64" s="76"/>
    </row>
    <row r="65" spans="2:8" ht="29.25" customHeight="1">
      <c r="B65" s="74"/>
      <c r="C65" s="111" t="s">
        <v>115</v>
      </c>
      <c r="D65" s="111"/>
      <c r="E65" s="111"/>
      <c r="F65" s="111"/>
      <c r="G65" s="111"/>
      <c r="H65" s="76"/>
    </row>
    <row r="66" spans="2:8" ht="15">
      <c r="B66" s="74"/>
      <c r="C66" s="112" t="s">
        <v>144</v>
      </c>
      <c r="D66" s="112"/>
      <c r="E66" s="112"/>
      <c r="F66" s="112"/>
      <c r="G66" s="112"/>
      <c r="H66" s="76"/>
    </row>
    <row r="67" spans="2:8" ht="15">
      <c r="B67" s="74"/>
      <c r="C67" s="114"/>
      <c r="D67" s="114"/>
      <c r="E67" s="114"/>
      <c r="F67" s="114"/>
      <c r="G67" s="114"/>
      <c r="H67" s="76"/>
    </row>
    <row r="68" spans="2:8" ht="15">
      <c r="B68" s="74"/>
      <c r="C68" s="110" t="s">
        <v>116</v>
      </c>
      <c r="D68" s="110"/>
      <c r="E68" s="110"/>
      <c r="F68" s="110"/>
      <c r="G68" s="110"/>
      <c r="H68" s="76"/>
    </row>
    <row r="69" spans="2:8" ht="15">
      <c r="B69" s="74"/>
      <c r="C69" s="121" t="s">
        <v>117</v>
      </c>
      <c r="D69" s="121"/>
      <c r="E69" s="121"/>
      <c r="F69" s="121"/>
      <c r="G69" s="121"/>
      <c r="H69" s="76"/>
    </row>
    <row r="70" spans="2:8" ht="30.75" customHeight="1">
      <c r="B70" s="89"/>
      <c r="C70" s="122" t="s">
        <v>118</v>
      </c>
      <c r="D70" s="123"/>
      <c r="E70" s="123"/>
      <c r="F70" s="123"/>
      <c r="G70" s="123"/>
      <c r="H70" s="90"/>
    </row>
    <row r="71" spans="2:8" ht="15">
      <c r="B71" s="89"/>
      <c r="C71" s="116" t="s">
        <v>147</v>
      </c>
      <c r="D71" s="116"/>
      <c r="E71" s="116"/>
      <c r="F71" s="116"/>
      <c r="G71" s="116"/>
      <c r="H71" s="90"/>
    </row>
    <row r="72" spans="2:8" ht="15">
      <c r="B72" s="89"/>
      <c r="C72" s="112" t="s">
        <v>119</v>
      </c>
      <c r="D72" s="112"/>
      <c r="E72" s="112"/>
      <c r="F72" s="112"/>
      <c r="G72" s="112"/>
      <c r="H72" s="90"/>
    </row>
    <row r="73" spans="2:8" ht="29.25" customHeight="1">
      <c r="B73" s="89"/>
      <c r="C73" s="111" t="s">
        <v>120</v>
      </c>
      <c r="D73" s="111"/>
      <c r="E73" s="111"/>
      <c r="F73" s="111"/>
      <c r="G73" s="111"/>
      <c r="H73" s="90"/>
    </row>
    <row r="74" spans="2:8" ht="15">
      <c r="B74" s="89"/>
      <c r="C74" s="112"/>
      <c r="D74" s="112"/>
      <c r="E74" s="112"/>
      <c r="F74" s="112"/>
      <c r="G74" s="112"/>
      <c r="H74" s="90"/>
    </row>
    <row r="75" spans="2:8" ht="12" thickBot="1">
      <c r="B75" s="118"/>
      <c r="C75" s="119"/>
      <c r="D75" s="119"/>
      <c r="E75" s="119"/>
      <c r="F75" s="119"/>
      <c r="G75" s="119"/>
      <c r="H75" s="120"/>
    </row>
  </sheetData>
  <sheetProtection/>
  <mergeCells count="55">
    <mergeCell ref="C72:G72"/>
    <mergeCell ref="C73:G73"/>
    <mergeCell ref="C74:G74"/>
    <mergeCell ref="B75:H75"/>
    <mergeCell ref="C41:G41"/>
    <mergeCell ref="C66:G66"/>
    <mergeCell ref="C67:G67"/>
    <mergeCell ref="C68:G68"/>
    <mergeCell ref="C69:G69"/>
    <mergeCell ref="C70:G70"/>
    <mergeCell ref="C71:G71"/>
    <mergeCell ref="C60:G60"/>
    <mergeCell ref="C61:G61"/>
    <mergeCell ref="C62:G62"/>
    <mergeCell ref="C63:G63"/>
    <mergeCell ref="C64:G64"/>
    <mergeCell ref="C65:G65"/>
    <mergeCell ref="C55:G55"/>
    <mergeCell ref="C56:G56"/>
    <mergeCell ref="C57:G57"/>
    <mergeCell ref="C58:G58"/>
    <mergeCell ref="C59:G59"/>
    <mergeCell ref="C36:G36"/>
    <mergeCell ref="C45:G45"/>
    <mergeCell ref="C46:G46"/>
    <mergeCell ref="C49:G49"/>
    <mergeCell ref="C52:G52"/>
    <mergeCell ref="C53:G53"/>
    <mergeCell ref="C31:G31"/>
    <mergeCell ref="C32:G32"/>
    <mergeCell ref="C35:G35"/>
    <mergeCell ref="C33:G33"/>
    <mergeCell ref="C34:G34"/>
    <mergeCell ref="C27:G27"/>
    <mergeCell ref="C28:G28"/>
    <mergeCell ref="C29:G29"/>
    <mergeCell ref="C30:G30"/>
    <mergeCell ref="C16:G16"/>
    <mergeCell ref="C17:G17"/>
    <mergeCell ref="C18:G18"/>
    <mergeCell ref="C19:G19"/>
    <mergeCell ref="C24:G24"/>
    <mergeCell ref="C26:G26"/>
    <mergeCell ref="D10:G10"/>
    <mergeCell ref="D11:G11"/>
    <mergeCell ref="C12:G12"/>
    <mergeCell ref="C13:G13"/>
    <mergeCell ref="C14:G14"/>
    <mergeCell ref="C15:G15"/>
    <mergeCell ref="B4:H4"/>
    <mergeCell ref="D5:G5"/>
    <mergeCell ref="D6:G6"/>
    <mergeCell ref="D7:G7"/>
    <mergeCell ref="D8:G8"/>
    <mergeCell ref="D9:G9"/>
  </mergeCells>
  <printOptions/>
  <pageMargins left="0.7086614173228347" right="0.7086614173228347" top="0.9448818897637796" bottom="0.7480314960629921" header="0.03937007874015748" footer="0.31496062992125984"/>
  <pageSetup horizontalDpi="600" verticalDpi="600" orientation="portrait" r:id="rId3"/>
  <headerFooter>
    <oddHeader>&amp;L&amp;G</oddHeader>
    <oddFooter>&amp;CPage &amp;P of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ESTIMATE</dc:subject>
  <dc:creator>Michael Baigent</dc:creator>
  <cp:keywords/>
  <dc:description/>
  <cp:lastModifiedBy>Clark, Stephen J. (Vancouver)</cp:lastModifiedBy>
  <cp:lastPrinted>2014-03-28T18:30:54Z</cp:lastPrinted>
  <dcterms:created xsi:type="dcterms:W3CDTF">1998-12-07T19:56:09Z</dcterms:created>
  <dcterms:modified xsi:type="dcterms:W3CDTF">2014-03-28T18:31:00Z</dcterms:modified>
  <cp:category/>
  <cp:version/>
  <cp:contentType/>
  <cp:contentStatus/>
</cp:coreProperties>
</file>