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Costs'!$B$3:$V$55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<sst xmlns="http://schemas.openxmlformats.org/spreadsheetml/2006/main" count="116" uniqueCount="94">
  <si>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</si>
  <si>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</si>
  <si>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</si>
  <si>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</si>
  <si>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</si>
  <si>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</si>
  <si>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</si>
  <si>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</si>
  <si>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</si>
  <si>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</si>
  <si>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</si>
  <si>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</si>
  <si>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</si>
  <si>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</si>
  <si>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</si>
  <si>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</si>
  <si>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</si>
  <si>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</si>
  <si>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</si>
  <si>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</si>
  <si>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</si>
  <si>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</si>
  <si>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</si>
  <si>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</si>
  <si>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</si>
  <si>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</si>
  <si>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</si>
  <si>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</si>
  <si>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</si>
  <si>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</si>
  <si>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</si>
  <si>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</si>
  <si>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</si>
  <si>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</si>
  <si>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</si>
  <si>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</si>
  <si>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</si>
  <si>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</si>
  <si>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</si>
  <si>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</si>
  <si>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</si>
  <si>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</si>
  <si>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</si>
  <si>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</si>
  <si>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</si>
  <si>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</si>
  <si>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</si>
  <si>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</si>
  <si>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</si>
  <si>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</si>
  <si>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</si>
  <si>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</si>
  <si>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</si>
  <si>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</si>
  <si>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</si>
  <si>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</si>
  <si>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</si>
  <si>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</si>
  <si>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</si>
  <si>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</si>
  <si>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</si>
  <si>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</si>
  <si>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</si>
  <si>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</si>
  <si>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</si>
  <si>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</si>
  <si>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</si>
  <si>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</si>
  <si>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</si>
  <si>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</si>
  <si>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</si>
  <si>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</si>
  <si>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</si>
  <si>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</si>
  <si>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M3</t>
  </si>
  <si>
    <t>Re-grade road sub-base</t>
  </si>
  <si>
    <t>Drill &amp; blast, crushing, load &amp; haul and place.</t>
  </si>
  <si>
    <t>Round Trip</t>
  </si>
  <si>
    <t>liters</t>
  </si>
  <si>
    <t>Edm to Dawson City charter flight + DC to Site by charter bus.  1 flight/man every two weeks.</t>
  </si>
  <si>
    <t>EA</t>
  </si>
  <si>
    <t>Subcontract Costs/Unit ($)</t>
  </si>
  <si>
    <t>Subcontract Total ($)</t>
  </si>
  <si>
    <t>n/a</t>
  </si>
  <si>
    <t xml:space="preserve"> *fuel included  in all-in rates.</t>
  </si>
  <si>
    <t>ROAD MAINTENANCE</t>
  </si>
  <si>
    <t>LD</t>
  </si>
  <si>
    <t>Fuel truck &amp; driver</t>
  </si>
  <si>
    <t>Edmonton to Dawson City 2,519km. Dawson City to Site approx 110km.1ea-345, 1ea-D8, 1ea-963, 7ea-40ton rock trucks, 1ea-grader, 1ea-packer.</t>
  </si>
  <si>
    <t>30 man camp x 4.25mo</t>
  </si>
  <si>
    <t>Av. 150mm dp x 8m wide</t>
  </si>
  <si>
    <t>Assessment and Abandoned Mines</t>
  </si>
  <si>
    <t>Clinton Creek Site LCCA - Site Access Rd and Wolverine Access Rd Resurfacing (16.2km)</t>
  </si>
  <si>
    <t>Gravel resurfacing, 100mm thk x 8m wide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</si>
</sst>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495300</xdr:colOff>
      <xdr:row>2</xdr:row>
      <xdr:rowOff>85725</xdr:rowOff>
    </xdr:from>
    <xdr:to>
      <xdr:col>21</xdr:col>
      <xdr:colOff>771525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3714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60" zoomScaleNormal="80" zoomScalePageLayoutView="0" workbookViewId="0" topLeftCell="A1">
      <selection activeCell="E6" sqref="E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3\Wolverine OPEX\[307071-00895-Clinton Creek LCCA-Access Road Resurfacing 16.2km.xls]Summary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Site Access Rd and Wolverine Access Rd Resurfacing (16.2km)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Costs'!S26,-3)</f>
        <v>2284000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Costs'!S46,-3)</f>
        <v>856000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Costs'!S50,-3)</f>
        <v>314000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Costs'!S51,-3)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Costs'!S52,-3)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3454000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0.2501447596988998</v>
      </c>
      <c r="E24" s="34">
        <f>ROUND('Detail Costs'!U55,-3)</f>
        <v>864000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4318000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90" zoomScaleNormal="90" zoomScalePageLayoutView="0" workbookViewId="0" topLeftCell="A1">
      <selection activeCell="F6" sqref="F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4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3\Wolverine OPEX\[307071-00895-Clinton Creek LCCA-Access Road Resurfacing 16.2km.xls]Detail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91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22.5">
      <c r="B6" s="16"/>
      <c r="C6" s="19" t="s">
        <v>8</v>
      </c>
      <c r="D6" s="76" t="s">
        <v>92</v>
      </c>
      <c r="E6" s="24" t="s">
        <v>25</v>
      </c>
      <c r="F6" s="54" t="s">
        <v>65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1"/>
      <c r="H7" s="10"/>
      <c r="K7" s="71"/>
      <c r="L7" s="72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7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81</v>
      </c>
      <c r="N10" s="22" t="s">
        <v>82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19">F14*H14</f>
        <v>0</v>
      </c>
      <c r="J14" s="13">
        <f aca="true" t="shared" si="1" ref="J14:J19">I14*$L$8</f>
        <v>0</v>
      </c>
      <c r="K14" s="13"/>
      <c r="L14" s="13">
        <f aca="true" t="shared" si="2" ref="L14:L19">F14*K14</f>
        <v>0</v>
      </c>
      <c r="M14" s="13"/>
      <c r="N14" s="13">
        <f aca="true" t="shared" si="3" ref="N14:N19">F14*M14</f>
        <v>0</v>
      </c>
      <c r="O14" s="13"/>
      <c r="P14" s="13">
        <f aca="true" t="shared" si="4" ref="P14:P19">F14*O14</f>
        <v>0</v>
      </c>
      <c r="Q14" s="38"/>
      <c r="R14" s="13">
        <f aca="true" t="shared" si="5" ref="R14:R19">(J14+L14+N14+P14)*Q14</f>
        <v>0</v>
      </c>
      <c r="S14" s="13">
        <f aca="true" t="shared" si="6" ref="S14:S19">J14+L14+N14+P14+R14</f>
        <v>0</v>
      </c>
      <c r="T14" s="38"/>
      <c r="U14" s="13">
        <f aca="true" t="shared" si="7" ref="U14:U19">S14*T14</f>
        <v>0</v>
      </c>
      <c r="V14" s="13">
        <f aca="true" t="shared" si="8" ref="V14:V19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68</v>
      </c>
      <c r="E15" s="74" t="s">
        <v>88</v>
      </c>
      <c r="F15" s="65">
        <v>12</v>
      </c>
      <c r="G15" s="57" t="s">
        <v>80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((12*9361.68)+(0*28763.28))*2/F15</f>
        <v>18723.36</v>
      </c>
      <c r="N15" s="13">
        <f t="shared" si="3"/>
        <v>224680.32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224680.32</v>
      </c>
      <c r="T15" s="38">
        <v>0.25</v>
      </c>
      <c r="U15" s="13">
        <f t="shared" si="7"/>
        <v>56170.08</v>
      </c>
      <c r="V15" s="13">
        <f t="shared" si="8"/>
        <v>280850.4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1.04</v>
      </c>
      <c r="B17" s="3"/>
      <c r="C17" s="37"/>
      <c r="D17" s="59" t="s">
        <v>72</v>
      </c>
      <c r="E17" s="37" t="s">
        <v>73</v>
      </c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11.25">
      <c r="A18" s="50">
        <v>1.05</v>
      </c>
      <c r="B18" s="3"/>
      <c r="C18" s="37"/>
      <c r="D18" s="56" t="s">
        <v>75</v>
      </c>
      <c r="E18" s="37" t="s">
        <v>90</v>
      </c>
      <c r="F18" s="65">
        <f>8*16200*0.15</f>
        <v>19440</v>
      </c>
      <c r="G18" s="57" t="s">
        <v>74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6">
        <v>12.57</v>
      </c>
      <c r="N18" s="13">
        <f t="shared" si="3"/>
        <v>244360.80000000002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244360.80000000002</v>
      </c>
      <c r="T18" s="38">
        <v>0.25</v>
      </c>
      <c r="U18" s="13">
        <f t="shared" si="7"/>
        <v>61090.200000000004</v>
      </c>
      <c r="V18" s="13">
        <f t="shared" si="8"/>
        <v>305451</v>
      </c>
      <c r="W18" s="3"/>
      <c r="X18" s="58"/>
      <c r="Y18" s="3"/>
    </row>
    <row r="19" spans="1:25" s="4" customFormat="1" ht="22.5">
      <c r="A19" s="50">
        <v>1.06</v>
      </c>
      <c r="B19" s="3"/>
      <c r="C19" s="37"/>
      <c r="D19" s="56" t="s">
        <v>93</v>
      </c>
      <c r="E19" s="37" t="s">
        <v>76</v>
      </c>
      <c r="F19" s="65">
        <f>8*16200*0.1</f>
        <v>12960</v>
      </c>
      <c r="G19" s="57" t="s">
        <v>74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63">
        <f>37.22+50.08+39.93+12.57</f>
        <v>139.79999999999998</v>
      </c>
      <c r="N19" s="13">
        <f t="shared" si="3"/>
        <v>1811807.9999999998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1811807.9999999998</v>
      </c>
      <c r="T19" s="38">
        <v>0.25</v>
      </c>
      <c r="U19" s="13">
        <f t="shared" si="7"/>
        <v>452951.99999999994</v>
      </c>
      <c r="V19" s="13">
        <f t="shared" si="8"/>
        <v>2264759.9999999995</v>
      </c>
      <c r="W19" s="3"/>
      <c r="X19" s="58"/>
      <c r="Y19" s="3"/>
    </row>
    <row r="20" spans="1:25" s="4" customFormat="1" ht="11.25">
      <c r="A20" s="50">
        <v>1.07</v>
      </c>
      <c r="B20" s="3"/>
      <c r="C20" s="37"/>
      <c r="D20" s="56"/>
      <c r="E20" s="37"/>
      <c r="F20" s="65"/>
      <c r="G20" s="57"/>
      <c r="H20" s="13"/>
      <c r="I20" s="13">
        <f aca="true" t="shared" si="9" ref="I20:I25">F20*H20</f>
        <v>0</v>
      </c>
      <c r="J20" s="13">
        <f aca="true" t="shared" si="10" ref="J20:J25">I20*$L$8</f>
        <v>0</v>
      </c>
      <c r="K20" s="13"/>
      <c r="L20" s="13">
        <f aca="true" t="shared" si="11" ref="L20:L25">F20*K20</f>
        <v>0</v>
      </c>
      <c r="M20" s="13"/>
      <c r="N20" s="13">
        <f aca="true" t="shared" si="12" ref="N20:N25">F20*M20</f>
        <v>0</v>
      </c>
      <c r="O20" s="13"/>
      <c r="P20" s="13">
        <f aca="true" t="shared" si="13" ref="P20:P25">F20*O20</f>
        <v>0</v>
      </c>
      <c r="Q20" s="38"/>
      <c r="R20" s="13">
        <f aca="true" t="shared" si="14" ref="R20:R25">(J20+L20+N20+P20)*Q20</f>
        <v>0</v>
      </c>
      <c r="S20" s="13">
        <f aca="true" t="shared" si="15" ref="S20:S25">J20+L20+N20+P20+R20</f>
        <v>0</v>
      </c>
      <c r="T20" s="38"/>
      <c r="U20" s="13">
        <f aca="true" t="shared" si="16" ref="U20:U25">S20*T20</f>
        <v>0</v>
      </c>
      <c r="V20" s="13">
        <f aca="true" t="shared" si="17" ref="V20:V25">S20+U20</f>
        <v>0</v>
      </c>
      <c r="W20" s="3"/>
      <c r="X20" s="58"/>
      <c r="Y20" s="3"/>
    </row>
    <row r="21" spans="1:25" s="4" customFormat="1" ht="33.75">
      <c r="A21" s="50">
        <v>1.08</v>
      </c>
      <c r="B21" s="3"/>
      <c r="C21" s="37"/>
      <c r="D21" s="59" t="s">
        <v>70</v>
      </c>
      <c r="E21" s="37" t="s">
        <v>69</v>
      </c>
      <c r="F21" s="65"/>
      <c r="G21" s="57"/>
      <c r="H21" s="13"/>
      <c r="I21" s="13">
        <f t="shared" si="9"/>
        <v>0</v>
      </c>
      <c r="J21" s="13">
        <f t="shared" si="10"/>
        <v>0</v>
      </c>
      <c r="K21" s="13"/>
      <c r="L21" s="13">
        <f t="shared" si="11"/>
        <v>0</v>
      </c>
      <c r="M21" s="13"/>
      <c r="N21" s="13">
        <f t="shared" si="12"/>
        <v>0</v>
      </c>
      <c r="O21" s="13"/>
      <c r="P21" s="13">
        <f t="shared" si="13"/>
        <v>0</v>
      </c>
      <c r="Q21" s="38"/>
      <c r="R21" s="13">
        <f t="shared" si="14"/>
        <v>0</v>
      </c>
      <c r="S21" s="13">
        <f t="shared" si="15"/>
        <v>0</v>
      </c>
      <c r="T21" s="38"/>
      <c r="U21" s="13">
        <f t="shared" si="16"/>
        <v>0</v>
      </c>
      <c r="V21" s="13">
        <f t="shared" si="17"/>
        <v>0</v>
      </c>
      <c r="W21" s="3"/>
      <c r="X21" s="58"/>
      <c r="Y21" s="3"/>
    </row>
    <row r="22" spans="1:25" s="4" customFormat="1" ht="11.25">
      <c r="A22" s="50">
        <v>1.09</v>
      </c>
      <c r="B22" s="3"/>
      <c r="C22" s="37"/>
      <c r="D22" s="56" t="s">
        <v>87</v>
      </c>
      <c r="E22" s="37" t="s">
        <v>71</v>
      </c>
      <c r="F22" s="75">
        <f>F23/27000</f>
        <v>4.992</v>
      </c>
      <c r="G22" s="57" t="s">
        <v>86</v>
      </c>
      <c r="H22" s="13"/>
      <c r="I22" s="13">
        <f t="shared" si="9"/>
        <v>0</v>
      </c>
      <c r="J22" s="13">
        <f t="shared" si="10"/>
        <v>0</v>
      </c>
      <c r="K22" s="13"/>
      <c r="L22" s="13">
        <f t="shared" si="11"/>
        <v>0</v>
      </c>
      <c r="M22" s="66">
        <f>(71.4+100)*4</f>
        <v>685.6</v>
      </c>
      <c r="N22" s="13">
        <f t="shared" si="12"/>
        <v>3422.5152000000003</v>
      </c>
      <c r="O22" s="13"/>
      <c r="P22" s="13">
        <f t="shared" si="13"/>
        <v>0</v>
      </c>
      <c r="Q22" s="38"/>
      <c r="R22" s="13">
        <f t="shared" si="14"/>
        <v>0</v>
      </c>
      <c r="S22" s="13">
        <f>J22+L22+N22+P22+R22</f>
        <v>3422.5152000000003</v>
      </c>
      <c r="T22" s="38">
        <v>0.25</v>
      </c>
      <c r="U22" s="13">
        <f t="shared" si="16"/>
        <v>855.6288000000001</v>
      </c>
      <c r="V22" s="13">
        <f>S22+U22</f>
        <v>4278.144</v>
      </c>
      <c r="W22" s="58"/>
      <c r="X22" s="58"/>
      <c r="Y22" s="3"/>
    </row>
    <row r="23" spans="1:25" s="4" customFormat="1" ht="11.25">
      <c r="A23" s="50">
        <v>1.1</v>
      </c>
      <c r="B23" s="3"/>
      <c r="C23" s="37"/>
      <c r="D23" s="68"/>
      <c r="E23" s="4" t="s">
        <v>84</v>
      </c>
      <c r="F23" s="64">
        <f>(30400+97280+109440+18720+15600+(3*(18720+15600)))*1.08/3</f>
        <v>134784</v>
      </c>
      <c r="G23" s="70" t="s">
        <v>78</v>
      </c>
      <c r="H23" s="13"/>
      <c r="I23" s="13">
        <f>F23*H23</f>
        <v>0</v>
      </c>
      <c r="J23" s="13">
        <f>I23*$L$8</f>
        <v>0</v>
      </c>
      <c r="K23" s="13"/>
      <c r="L23" s="13">
        <f>F23*K23</f>
        <v>0</v>
      </c>
      <c r="M23" s="13"/>
      <c r="N23" s="13">
        <f>F23*M23</f>
        <v>0</v>
      </c>
      <c r="O23" s="13"/>
      <c r="P23" s="13">
        <f>F23*O23</f>
        <v>0</v>
      </c>
      <c r="Q23" s="38"/>
      <c r="R23" s="13">
        <f>(J23+L23+N23+P23)*Q23</f>
        <v>0</v>
      </c>
      <c r="S23" s="13">
        <f>J23+L23+N23+P23+R23</f>
        <v>0</v>
      </c>
      <c r="T23" s="38"/>
      <c r="U23" s="13">
        <f>S23*T23</f>
        <v>0</v>
      </c>
      <c r="V23" s="13">
        <f>S23+U23</f>
        <v>0</v>
      </c>
      <c r="W23" s="3"/>
      <c r="X23" s="58"/>
      <c r="Y23" s="3"/>
    </row>
    <row r="24" spans="1:25" s="4" customFormat="1" ht="11.25">
      <c r="A24" s="50">
        <v>1.11</v>
      </c>
      <c r="B24" s="3"/>
      <c r="C24" s="37"/>
      <c r="D24" s="68"/>
      <c r="E24" s="37"/>
      <c r="F24" s="69"/>
      <c r="G24" s="70"/>
      <c r="H24" s="13"/>
      <c r="I24" s="13">
        <f t="shared" si="9"/>
        <v>0</v>
      </c>
      <c r="J24" s="13">
        <f t="shared" si="10"/>
        <v>0</v>
      </c>
      <c r="K24" s="13"/>
      <c r="L24" s="13">
        <f t="shared" si="11"/>
        <v>0</v>
      </c>
      <c r="M24" s="13"/>
      <c r="N24" s="13">
        <f t="shared" si="12"/>
        <v>0</v>
      </c>
      <c r="O24" s="13"/>
      <c r="P24" s="13">
        <f t="shared" si="13"/>
        <v>0</v>
      </c>
      <c r="Q24" s="38"/>
      <c r="R24" s="13">
        <f t="shared" si="14"/>
        <v>0</v>
      </c>
      <c r="S24" s="13">
        <f t="shared" si="15"/>
        <v>0</v>
      </c>
      <c r="T24" s="38"/>
      <c r="U24" s="13">
        <f t="shared" si="16"/>
        <v>0</v>
      </c>
      <c r="V24" s="13">
        <f t="shared" si="17"/>
        <v>0</v>
      </c>
      <c r="W24" s="3"/>
      <c r="X24" s="58"/>
      <c r="Y24" s="3"/>
    </row>
    <row r="25" spans="1:25" s="4" customFormat="1" ht="11.25">
      <c r="A25" s="50">
        <v>1.12</v>
      </c>
      <c r="B25" s="3"/>
      <c r="C25" s="37"/>
      <c r="D25" s="56"/>
      <c r="E25" s="37"/>
      <c r="F25" s="65"/>
      <c r="G25" s="57"/>
      <c r="H25" s="13"/>
      <c r="I25" s="13">
        <f t="shared" si="9"/>
        <v>0</v>
      </c>
      <c r="J25" s="13">
        <f t="shared" si="10"/>
        <v>0</v>
      </c>
      <c r="K25" s="13"/>
      <c r="L25" s="13">
        <f t="shared" si="11"/>
        <v>0</v>
      </c>
      <c r="M25" s="13"/>
      <c r="N25" s="13">
        <f t="shared" si="12"/>
        <v>0</v>
      </c>
      <c r="O25" s="13"/>
      <c r="P25" s="13">
        <f t="shared" si="13"/>
        <v>0</v>
      </c>
      <c r="Q25" s="38"/>
      <c r="R25" s="13">
        <f t="shared" si="14"/>
        <v>0</v>
      </c>
      <c r="S25" s="13">
        <f t="shared" si="15"/>
        <v>0</v>
      </c>
      <c r="T25" s="38"/>
      <c r="U25" s="13">
        <f t="shared" si="16"/>
        <v>0</v>
      </c>
      <c r="V25" s="13">
        <f t="shared" si="17"/>
        <v>0</v>
      </c>
      <c r="W25" s="3"/>
      <c r="X25" s="58"/>
      <c r="Y25" s="3"/>
    </row>
    <row r="26" spans="2:25" s="14" customFormat="1" ht="24.75" customHeight="1">
      <c r="B26" s="78" t="s">
        <v>37</v>
      </c>
      <c r="C26" s="78"/>
      <c r="D26" s="78"/>
      <c r="E26" s="78"/>
      <c r="F26" s="78"/>
      <c r="G26" s="78"/>
      <c r="H26" s="78"/>
      <c r="I26" s="36">
        <f>SUM(I14:I25)</f>
        <v>0</v>
      </c>
      <c r="J26" s="36">
        <f>SUM(J14:J25)</f>
        <v>0</v>
      </c>
      <c r="K26" s="48"/>
      <c r="L26" s="36">
        <f>SUM(L14:L25)</f>
        <v>0</v>
      </c>
      <c r="M26" s="48"/>
      <c r="N26" s="36">
        <f>SUM(N14:N25)</f>
        <v>2284271.6351999994</v>
      </c>
      <c r="O26" s="48"/>
      <c r="P26" s="36">
        <f>SUM(P14:P25)</f>
        <v>0</v>
      </c>
      <c r="Q26" s="41">
        <f>R26/S26</f>
        <v>0</v>
      </c>
      <c r="R26" s="36">
        <f>SUM(R14:R25)</f>
        <v>0</v>
      </c>
      <c r="S26" s="36">
        <f>SUM(S14:S25)</f>
        <v>2284271.6351999994</v>
      </c>
      <c r="T26" s="41">
        <f>U26/S26</f>
        <v>0.25</v>
      </c>
      <c r="U26" s="36">
        <f>SUM(U14:U25)</f>
        <v>571067.9087999999</v>
      </c>
      <c r="V26" s="36">
        <f>SUM(V14:V25)</f>
        <v>2855339.5439999993</v>
      </c>
      <c r="W26" s="4"/>
      <c r="X26" s="1"/>
      <c r="Y26" s="4"/>
    </row>
    <row r="27" spans="2:25" s="4" customFormat="1" ht="4.5" customHeight="1">
      <c r="B27" s="45"/>
      <c r="C27" s="45"/>
      <c r="D27" s="45"/>
      <c r="E27" s="45"/>
      <c r="F27" s="46"/>
      <c r="G27" s="62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6"/>
      <c r="S27" s="46"/>
      <c r="T27" s="47"/>
      <c r="U27" s="46"/>
      <c r="V27" s="46"/>
      <c r="W27" s="45"/>
      <c r="X27" s="60"/>
      <c r="Y27" s="45"/>
    </row>
    <row r="28" spans="2:25" s="4" customFormat="1" ht="11.25">
      <c r="B28" s="49" t="s">
        <v>45</v>
      </c>
      <c r="C28" s="45"/>
      <c r="D28" s="45"/>
      <c r="E28" s="45"/>
      <c r="F28" s="46"/>
      <c r="G28" s="62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6"/>
      <c r="S28" s="46"/>
      <c r="T28" s="47"/>
      <c r="U28" s="46"/>
      <c r="V28" s="46"/>
      <c r="W28" s="45"/>
      <c r="X28" s="60"/>
      <c r="Y28" s="45"/>
    </row>
    <row r="29" spans="2:25" s="4" customFormat="1" ht="4.5" customHeight="1">
      <c r="B29" s="45"/>
      <c r="C29" s="45"/>
      <c r="D29" s="45"/>
      <c r="E29" s="45"/>
      <c r="F29" s="46"/>
      <c r="G29" s="62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7"/>
      <c r="U29" s="46"/>
      <c r="V29" s="46"/>
      <c r="W29" s="45"/>
      <c r="X29" s="60"/>
      <c r="Y29" s="45"/>
    </row>
    <row r="30" spans="1:25" s="4" customFormat="1" ht="11.25">
      <c r="A30" s="50">
        <v>2.01</v>
      </c>
      <c r="B30" s="3"/>
      <c r="C30" s="3"/>
      <c r="D30" s="3" t="s">
        <v>61</v>
      </c>
      <c r="E30" s="3" t="s">
        <v>89</v>
      </c>
      <c r="F30" s="65">
        <f>30*30.4*4.25*1.08/3</f>
        <v>1395.36</v>
      </c>
      <c r="G30" s="57" t="s">
        <v>67</v>
      </c>
      <c r="H30" s="13"/>
      <c r="I30" s="13">
        <f>F30*H30</f>
        <v>0</v>
      </c>
      <c r="J30" s="13">
        <f>I30*$L$8</f>
        <v>0</v>
      </c>
      <c r="K30" s="13"/>
      <c r="L30" s="13">
        <f>F30*K30</f>
        <v>0</v>
      </c>
      <c r="M30" s="66">
        <v>440.21</v>
      </c>
      <c r="N30" s="13">
        <f>F30*M30</f>
        <v>614251.4256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614251.4256</v>
      </c>
      <c r="T30" s="38">
        <v>0.25</v>
      </c>
      <c r="U30" s="13">
        <f>S30*T30</f>
        <v>153562.8564</v>
      </c>
      <c r="V30" s="13">
        <f>S30+U30</f>
        <v>767814.2819999999</v>
      </c>
      <c r="W30" s="3"/>
      <c r="X30" s="58"/>
      <c r="Y30" s="3"/>
    </row>
    <row r="31" spans="1:25" s="4" customFormat="1" ht="22.5">
      <c r="A31" s="50">
        <v>2.02</v>
      </c>
      <c r="B31" s="3"/>
      <c r="C31" s="3"/>
      <c r="D31" s="37" t="s">
        <v>46</v>
      </c>
      <c r="E31" s="3"/>
      <c r="F31" s="67">
        <v>0.03</v>
      </c>
      <c r="G31" s="57"/>
      <c r="H31" s="13"/>
      <c r="I31" s="13">
        <f>F31*H31</f>
        <v>0</v>
      </c>
      <c r="J31" s="13">
        <f aca="true" t="shared" si="18" ref="J31:J45">I31*$L$8</f>
        <v>0</v>
      </c>
      <c r="K31" s="13"/>
      <c r="L31" s="13">
        <f>F31*K31</f>
        <v>0</v>
      </c>
      <c r="M31" s="63">
        <f>V26</f>
        <v>2855339.5439999993</v>
      </c>
      <c r="N31" s="13">
        <f>F31*M31</f>
        <v>85660.18631999998</v>
      </c>
      <c r="O31" s="13"/>
      <c r="P31" s="13">
        <f>F31*O31</f>
        <v>0</v>
      </c>
      <c r="Q31" s="38"/>
      <c r="R31" s="13">
        <f>(J31+L31+N31+P31)*Q31</f>
        <v>0</v>
      </c>
      <c r="S31" s="13">
        <f>J31+L31+N31+P31+R31</f>
        <v>85660.18631999998</v>
      </c>
      <c r="T31" s="38">
        <v>0.25</v>
      </c>
      <c r="U31" s="13">
        <f>S31*T31</f>
        <v>21415.046579999995</v>
      </c>
      <c r="V31" s="13">
        <f>S31+U31</f>
        <v>107075.23289999997</v>
      </c>
      <c r="W31" s="3"/>
      <c r="X31" s="58"/>
      <c r="Y31" s="3"/>
    </row>
    <row r="32" spans="1:25" s="4" customFormat="1" ht="11.25">
      <c r="A32" s="50">
        <v>2.03</v>
      </c>
      <c r="B32" s="3"/>
      <c r="C32" s="3"/>
      <c r="D32" s="3" t="s">
        <v>85</v>
      </c>
      <c r="E32" s="3" t="s">
        <v>83</v>
      </c>
      <c r="F32" s="65"/>
      <c r="G32" s="57"/>
      <c r="H32" s="13"/>
      <c r="I32" s="13">
        <f aca="true" t="shared" si="19" ref="I32:I45">F32*H32</f>
        <v>0</v>
      </c>
      <c r="J32" s="13">
        <f t="shared" si="18"/>
        <v>0</v>
      </c>
      <c r="K32" s="13"/>
      <c r="L32" s="13">
        <f aca="true" t="shared" si="20" ref="L32:L45">F32*K32</f>
        <v>0</v>
      </c>
      <c r="M32" s="66"/>
      <c r="N32" s="13">
        <f aca="true" t="shared" si="21" ref="N32:N45">F32*M32</f>
        <v>0</v>
      </c>
      <c r="O32" s="13"/>
      <c r="P32" s="13">
        <f aca="true" t="shared" si="22" ref="P32:P45">F32*O32</f>
        <v>0</v>
      </c>
      <c r="Q32" s="38"/>
      <c r="R32" s="13">
        <f aca="true" t="shared" si="23" ref="R32:R45">(J32+L32+N32+P32)*Q32</f>
        <v>0</v>
      </c>
      <c r="S32" s="13">
        <f aca="true" t="shared" si="24" ref="S32:S45">J32+L32+N32+P32+R32</f>
        <v>0</v>
      </c>
      <c r="T32" s="38"/>
      <c r="U32" s="13">
        <f aca="true" t="shared" si="25" ref="U32:U45">S32*T32</f>
        <v>0</v>
      </c>
      <c r="V32" s="13">
        <f aca="true" t="shared" si="26" ref="V32:V45">S32+U32</f>
        <v>0</v>
      </c>
      <c r="W32" s="3"/>
      <c r="X32" s="58"/>
      <c r="Y32" s="3"/>
    </row>
    <row r="33" spans="1:25" s="4" customFormat="1" ht="22.5">
      <c r="A33" s="50">
        <v>2.04</v>
      </c>
      <c r="B33" s="3"/>
      <c r="C33" s="3"/>
      <c r="D33" s="3" t="s">
        <v>47</v>
      </c>
      <c r="E33" s="3" t="s">
        <v>83</v>
      </c>
      <c r="F33" s="65"/>
      <c r="G33" s="2"/>
      <c r="H33" s="13"/>
      <c r="I33" s="13">
        <f t="shared" si="19"/>
        <v>0</v>
      </c>
      <c r="J33" s="13">
        <f t="shared" si="18"/>
        <v>0</v>
      </c>
      <c r="K33" s="13"/>
      <c r="L33" s="13">
        <f t="shared" si="20"/>
        <v>0</v>
      </c>
      <c r="M33" s="13"/>
      <c r="N33" s="13">
        <f t="shared" si="21"/>
        <v>0</v>
      </c>
      <c r="O33" s="13"/>
      <c r="P33" s="13">
        <f t="shared" si="22"/>
        <v>0</v>
      </c>
      <c r="Q33" s="38"/>
      <c r="R33" s="13">
        <f t="shared" si="23"/>
        <v>0</v>
      </c>
      <c r="S33" s="13">
        <f t="shared" si="24"/>
        <v>0</v>
      </c>
      <c r="T33" s="38"/>
      <c r="U33" s="13">
        <f t="shared" si="25"/>
        <v>0</v>
      </c>
      <c r="V33" s="13">
        <f t="shared" si="26"/>
        <v>0</v>
      </c>
      <c r="W33" s="3"/>
      <c r="X33" s="58"/>
      <c r="Y33" s="3"/>
    </row>
    <row r="34" spans="1:25" s="4" customFormat="1" ht="11.25">
      <c r="A34" s="50">
        <v>2.05</v>
      </c>
      <c r="B34" s="3"/>
      <c r="C34" s="3"/>
      <c r="D34" s="3" t="s">
        <v>48</v>
      </c>
      <c r="E34" s="3" t="s">
        <v>83</v>
      </c>
      <c r="F34" s="65"/>
      <c r="G34" s="2"/>
      <c r="H34" s="13"/>
      <c r="I34" s="13">
        <f t="shared" si="19"/>
        <v>0</v>
      </c>
      <c r="J34" s="13">
        <f t="shared" si="18"/>
        <v>0</v>
      </c>
      <c r="K34" s="13"/>
      <c r="L34" s="13">
        <f t="shared" si="20"/>
        <v>0</v>
      </c>
      <c r="M34" s="13"/>
      <c r="N34" s="13">
        <f t="shared" si="21"/>
        <v>0</v>
      </c>
      <c r="O34" s="13"/>
      <c r="P34" s="13">
        <f t="shared" si="22"/>
        <v>0</v>
      </c>
      <c r="Q34" s="38"/>
      <c r="R34" s="13">
        <f t="shared" si="23"/>
        <v>0</v>
      </c>
      <c r="S34" s="13">
        <f t="shared" si="24"/>
        <v>0</v>
      </c>
      <c r="T34" s="38"/>
      <c r="U34" s="13">
        <f t="shared" si="25"/>
        <v>0</v>
      </c>
      <c r="V34" s="13">
        <f t="shared" si="26"/>
        <v>0</v>
      </c>
      <c r="W34" s="3"/>
      <c r="X34" s="58"/>
      <c r="Y34" s="3"/>
    </row>
    <row r="35" spans="1:25" s="4" customFormat="1" ht="11.25">
      <c r="A35" s="50">
        <v>2.06</v>
      </c>
      <c r="B35" s="3"/>
      <c r="C35" s="3"/>
      <c r="D35" s="3" t="s">
        <v>49</v>
      </c>
      <c r="E35" s="3" t="s">
        <v>83</v>
      </c>
      <c r="F35" s="65"/>
      <c r="G35" s="2"/>
      <c r="H35" s="13"/>
      <c r="I35" s="13">
        <f t="shared" si="19"/>
        <v>0</v>
      </c>
      <c r="J35" s="13">
        <f t="shared" si="18"/>
        <v>0</v>
      </c>
      <c r="K35" s="13"/>
      <c r="L35" s="13">
        <f t="shared" si="20"/>
        <v>0</v>
      </c>
      <c r="M35" s="13"/>
      <c r="N35" s="13">
        <f t="shared" si="21"/>
        <v>0</v>
      </c>
      <c r="O35" s="13"/>
      <c r="P35" s="13">
        <f t="shared" si="22"/>
        <v>0</v>
      </c>
      <c r="Q35" s="38"/>
      <c r="R35" s="13">
        <f t="shared" si="23"/>
        <v>0</v>
      </c>
      <c r="S35" s="13">
        <f t="shared" si="24"/>
        <v>0</v>
      </c>
      <c r="T35" s="38"/>
      <c r="U35" s="13">
        <f t="shared" si="25"/>
        <v>0</v>
      </c>
      <c r="V35" s="13">
        <f t="shared" si="26"/>
        <v>0</v>
      </c>
      <c r="W35" s="3"/>
      <c r="X35" s="58"/>
      <c r="Y35" s="3"/>
    </row>
    <row r="36" spans="1:25" s="4" customFormat="1" ht="49.5" customHeight="1">
      <c r="A36" s="50">
        <v>2.07</v>
      </c>
      <c r="B36" s="3"/>
      <c r="C36" s="3"/>
      <c r="D36" s="3" t="s">
        <v>50</v>
      </c>
      <c r="E36" s="3" t="s">
        <v>79</v>
      </c>
      <c r="F36" s="65">
        <f>(30*8)*1.08/3</f>
        <v>86.40000000000002</v>
      </c>
      <c r="G36" s="57" t="s">
        <v>77</v>
      </c>
      <c r="H36" s="13"/>
      <c r="I36" s="13">
        <f>F36*H36</f>
        <v>0</v>
      </c>
      <c r="J36" s="13">
        <f t="shared" si="18"/>
        <v>0</v>
      </c>
      <c r="K36" s="13"/>
      <c r="L36" s="13">
        <f>F36*K36</f>
        <v>0</v>
      </c>
      <c r="M36" s="63">
        <f>984+(2*80)</f>
        <v>1144</v>
      </c>
      <c r="N36" s="13">
        <f>F36*M36</f>
        <v>98841.60000000002</v>
      </c>
      <c r="O36" s="13"/>
      <c r="P36" s="13">
        <f>F36*O36</f>
        <v>0</v>
      </c>
      <c r="Q36" s="38"/>
      <c r="R36" s="13">
        <f>(J36+L36+N36+P36)*Q36</f>
        <v>0</v>
      </c>
      <c r="S36" s="13">
        <f>J36+L36+N36+P36+R36</f>
        <v>98841.60000000002</v>
      </c>
      <c r="T36" s="38">
        <v>0.25</v>
      </c>
      <c r="U36" s="13">
        <f>S36*T36</f>
        <v>24710.400000000005</v>
      </c>
      <c r="V36" s="13">
        <f>S36+U36</f>
        <v>123552.00000000003</v>
      </c>
      <c r="W36" s="3"/>
      <c r="X36" s="58"/>
      <c r="Y36" s="3"/>
    </row>
    <row r="37" spans="1:25" s="4" customFormat="1" ht="11.25">
      <c r="A37" s="50">
        <v>2.08</v>
      </c>
      <c r="B37" s="3"/>
      <c r="C37" s="3"/>
      <c r="D37" s="3" t="s">
        <v>51</v>
      </c>
      <c r="E37" s="3" t="s">
        <v>83</v>
      </c>
      <c r="F37" s="65"/>
      <c r="G37" s="2"/>
      <c r="H37" s="13"/>
      <c r="I37" s="13">
        <f>F37*H37</f>
        <v>0</v>
      </c>
      <c r="J37" s="13">
        <f t="shared" si="18"/>
        <v>0</v>
      </c>
      <c r="K37" s="13"/>
      <c r="L37" s="13">
        <f>F37*K37</f>
        <v>0</v>
      </c>
      <c r="M37" s="13"/>
      <c r="N37" s="13">
        <f>F37*M37</f>
        <v>0</v>
      </c>
      <c r="O37" s="13"/>
      <c r="P37" s="13">
        <f>F37*O37</f>
        <v>0</v>
      </c>
      <c r="Q37" s="38"/>
      <c r="R37" s="13">
        <f>(J37+L37+N37+P37)*Q37</f>
        <v>0</v>
      </c>
      <c r="S37" s="13">
        <f>J37+L37+N37+P37+R37</f>
        <v>0</v>
      </c>
      <c r="T37" s="38"/>
      <c r="U37" s="13">
        <f>S37*T37</f>
        <v>0</v>
      </c>
      <c r="V37" s="13">
        <f>S37+U37</f>
        <v>0</v>
      </c>
      <c r="W37" s="3"/>
      <c r="X37" s="58"/>
      <c r="Y37" s="3"/>
    </row>
    <row r="38" spans="1:25" s="4" customFormat="1" ht="11.25">
      <c r="A38" s="50">
        <v>2.09</v>
      </c>
      <c r="B38" s="3"/>
      <c r="C38" s="3"/>
      <c r="D38" s="3" t="s">
        <v>52</v>
      </c>
      <c r="E38" s="3" t="s">
        <v>83</v>
      </c>
      <c r="F38" s="65"/>
      <c r="G38" s="57"/>
      <c r="H38" s="13"/>
      <c r="I38" s="13">
        <f>F38*H38</f>
        <v>0</v>
      </c>
      <c r="J38" s="13">
        <f t="shared" si="18"/>
        <v>0</v>
      </c>
      <c r="K38" s="13"/>
      <c r="L38" s="13">
        <f>F38*K38</f>
        <v>0</v>
      </c>
      <c r="M38" s="63"/>
      <c r="N38" s="13">
        <f>F38*M38</f>
        <v>0</v>
      </c>
      <c r="O38" s="13"/>
      <c r="P38" s="13">
        <f>F38*O38</f>
        <v>0</v>
      </c>
      <c r="Q38" s="38"/>
      <c r="R38" s="13">
        <f>(J38+L38+N38+P38)*Q38</f>
        <v>0</v>
      </c>
      <c r="S38" s="13">
        <f>J38+L38+N38+P38+R38</f>
        <v>0</v>
      </c>
      <c r="T38" s="38"/>
      <c r="U38" s="13">
        <f>S38*T38</f>
        <v>0</v>
      </c>
      <c r="V38" s="13">
        <f>S38+U38</f>
        <v>0</v>
      </c>
      <c r="W38" s="3"/>
      <c r="X38" s="58"/>
      <c r="Y38" s="3"/>
    </row>
    <row r="39" spans="1:25" s="4" customFormat="1" ht="11.25">
      <c r="A39" s="50">
        <v>2.1</v>
      </c>
      <c r="B39" s="3"/>
      <c r="C39" s="3"/>
      <c r="D39" s="3" t="s">
        <v>53</v>
      </c>
      <c r="E39" s="3" t="s">
        <v>83</v>
      </c>
      <c r="F39" s="65"/>
      <c r="G39" s="2"/>
      <c r="H39" s="13"/>
      <c r="I39" s="13">
        <f>F39*H39</f>
        <v>0</v>
      </c>
      <c r="J39" s="13">
        <f t="shared" si="18"/>
        <v>0</v>
      </c>
      <c r="K39" s="13"/>
      <c r="L39" s="13">
        <f>F39*K39</f>
        <v>0</v>
      </c>
      <c r="M39" s="13"/>
      <c r="N39" s="13">
        <f>F39*M39</f>
        <v>0</v>
      </c>
      <c r="O39" s="13"/>
      <c r="P39" s="13">
        <f>F39*O39</f>
        <v>0</v>
      </c>
      <c r="Q39" s="38"/>
      <c r="R39" s="13">
        <f>(J39+L39+N39+P39)*Q39</f>
        <v>0</v>
      </c>
      <c r="S39" s="13">
        <f>J39+L39+N39+P39+R39</f>
        <v>0</v>
      </c>
      <c r="T39" s="38"/>
      <c r="U39" s="13">
        <f>S39*T39</f>
        <v>0</v>
      </c>
      <c r="V39" s="13">
        <f>S39+U39</f>
        <v>0</v>
      </c>
      <c r="W39" s="3"/>
      <c r="X39" s="58"/>
      <c r="Y39" s="3"/>
    </row>
    <row r="40" spans="1:25" s="4" customFormat="1" ht="11.25">
      <c r="A40" s="50">
        <v>2.11</v>
      </c>
      <c r="B40" s="3"/>
      <c r="C40" s="3"/>
      <c r="D40" s="3" t="s">
        <v>54</v>
      </c>
      <c r="E40" s="3" t="s">
        <v>83</v>
      </c>
      <c r="F40" s="65"/>
      <c r="G40" s="2"/>
      <c r="H40" s="13"/>
      <c r="I40" s="13">
        <f>F40*H40</f>
        <v>0</v>
      </c>
      <c r="J40" s="13">
        <f t="shared" si="18"/>
        <v>0</v>
      </c>
      <c r="K40" s="13"/>
      <c r="L40" s="13">
        <f>F40*K40</f>
        <v>0</v>
      </c>
      <c r="M40" s="13"/>
      <c r="N40" s="13">
        <f>F40*M40</f>
        <v>0</v>
      </c>
      <c r="O40" s="13"/>
      <c r="P40" s="13">
        <f>F40*O40</f>
        <v>0</v>
      </c>
      <c r="Q40" s="38"/>
      <c r="R40" s="13">
        <f>(J40+L40+N40+P40)*Q40</f>
        <v>0</v>
      </c>
      <c r="S40" s="13">
        <f>J40+L40+N40+P40+R40</f>
        <v>0</v>
      </c>
      <c r="T40" s="38"/>
      <c r="U40" s="13">
        <f>S40*T40</f>
        <v>0</v>
      </c>
      <c r="V40" s="13">
        <f>S40+U40</f>
        <v>0</v>
      </c>
      <c r="W40" s="3"/>
      <c r="X40" s="58"/>
      <c r="Y40" s="3"/>
    </row>
    <row r="41" spans="1:25" s="4" customFormat="1" ht="11.25">
      <c r="A41" s="50">
        <v>2.12</v>
      </c>
      <c r="B41" s="3"/>
      <c r="C41" s="3"/>
      <c r="D41" s="3" t="s">
        <v>55</v>
      </c>
      <c r="E41" s="3" t="s">
        <v>83</v>
      </c>
      <c r="F41" s="65"/>
      <c r="G41" s="2"/>
      <c r="H41" s="13"/>
      <c r="I41" s="13">
        <f t="shared" si="19"/>
        <v>0</v>
      </c>
      <c r="J41" s="13">
        <f t="shared" si="18"/>
        <v>0</v>
      </c>
      <c r="K41" s="13"/>
      <c r="L41" s="13">
        <f t="shared" si="20"/>
        <v>0</v>
      </c>
      <c r="M41" s="13"/>
      <c r="N41" s="13">
        <f t="shared" si="21"/>
        <v>0</v>
      </c>
      <c r="O41" s="13"/>
      <c r="P41" s="13">
        <f t="shared" si="22"/>
        <v>0</v>
      </c>
      <c r="Q41" s="38"/>
      <c r="R41" s="13">
        <f t="shared" si="23"/>
        <v>0</v>
      </c>
      <c r="S41" s="13">
        <f t="shared" si="24"/>
        <v>0</v>
      </c>
      <c r="T41" s="38"/>
      <c r="U41" s="13">
        <f t="shared" si="25"/>
        <v>0</v>
      </c>
      <c r="V41" s="13">
        <f t="shared" si="26"/>
        <v>0</v>
      </c>
      <c r="W41" s="3"/>
      <c r="X41" s="58"/>
      <c r="Y41" s="3"/>
    </row>
    <row r="42" spans="1:25" s="4" customFormat="1" ht="22.5">
      <c r="A42" s="50">
        <v>2.13</v>
      </c>
      <c r="B42" s="3"/>
      <c r="C42" s="3"/>
      <c r="D42" s="3" t="s">
        <v>56</v>
      </c>
      <c r="E42" s="3"/>
      <c r="F42" s="67">
        <v>0.02</v>
      </c>
      <c r="G42" s="57"/>
      <c r="H42" s="13"/>
      <c r="I42" s="13">
        <f t="shared" si="19"/>
        <v>0</v>
      </c>
      <c r="J42" s="13">
        <f t="shared" si="18"/>
        <v>0</v>
      </c>
      <c r="K42" s="13"/>
      <c r="L42" s="13">
        <f t="shared" si="20"/>
        <v>0</v>
      </c>
      <c r="M42" s="63">
        <f>V26</f>
        <v>2855339.5439999993</v>
      </c>
      <c r="N42" s="13">
        <f t="shared" si="21"/>
        <v>57106.790879999986</v>
      </c>
      <c r="O42" s="13"/>
      <c r="P42" s="13">
        <f t="shared" si="22"/>
        <v>0</v>
      </c>
      <c r="Q42" s="38"/>
      <c r="R42" s="13">
        <f t="shared" si="23"/>
        <v>0</v>
      </c>
      <c r="S42" s="13">
        <f t="shared" si="24"/>
        <v>57106.790879999986</v>
      </c>
      <c r="T42" s="38">
        <v>0.25</v>
      </c>
      <c r="U42" s="13">
        <f t="shared" si="25"/>
        <v>14276.697719999996</v>
      </c>
      <c r="V42" s="13">
        <f t="shared" si="26"/>
        <v>71383.48859999998</v>
      </c>
      <c r="W42" s="3"/>
      <c r="X42" s="58"/>
      <c r="Y42" s="3"/>
    </row>
    <row r="43" spans="1:25" s="4" customFormat="1" ht="22.5">
      <c r="A43" s="50">
        <v>2.14</v>
      </c>
      <c r="B43" s="3"/>
      <c r="C43" s="3"/>
      <c r="D43" s="3" t="s">
        <v>63</v>
      </c>
      <c r="E43" s="3" t="s">
        <v>83</v>
      </c>
      <c r="F43" s="67"/>
      <c r="G43" s="2"/>
      <c r="H43" s="13"/>
      <c r="I43" s="13">
        <f t="shared" si="19"/>
        <v>0</v>
      </c>
      <c r="J43" s="13">
        <f t="shared" si="18"/>
        <v>0</v>
      </c>
      <c r="K43" s="13"/>
      <c r="L43" s="13">
        <f t="shared" si="20"/>
        <v>0</v>
      </c>
      <c r="M43" s="63"/>
      <c r="N43" s="13">
        <f t="shared" si="21"/>
        <v>0</v>
      </c>
      <c r="O43" s="13"/>
      <c r="P43" s="13">
        <f t="shared" si="22"/>
        <v>0</v>
      </c>
      <c r="Q43" s="38"/>
      <c r="R43" s="13">
        <f t="shared" si="23"/>
        <v>0</v>
      </c>
      <c r="S43" s="13">
        <f t="shared" si="24"/>
        <v>0</v>
      </c>
      <c r="T43" s="38"/>
      <c r="U43" s="13">
        <f t="shared" si="25"/>
        <v>0</v>
      </c>
      <c r="V43" s="13">
        <f t="shared" si="26"/>
        <v>0</v>
      </c>
      <c r="W43" s="3"/>
      <c r="X43" s="58"/>
      <c r="Y43" s="3"/>
    </row>
    <row r="44" spans="1:25" s="4" customFormat="1" ht="11.25">
      <c r="A44" s="50">
        <v>2.15</v>
      </c>
      <c r="B44" s="3"/>
      <c r="C44" s="3"/>
      <c r="D44" s="3" t="s">
        <v>57</v>
      </c>
      <c r="E44" s="3" t="s">
        <v>83</v>
      </c>
      <c r="F44" s="65"/>
      <c r="G44" s="2"/>
      <c r="H44" s="13"/>
      <c r="I44" s="13">
        <f t="shared" si="19"/>
        <v>0</v>
      </c>
      <c r="J44" s="13">
        <f t="shared" si="18"/>
        <v>0</v>
      </c>
      <c r="K44" s="13"/>
      <c r="L44" s="13">
        <f t="shared" si="20"/>
        <v>0</v>
      </c>
      <c r="M44" s="13"/>
      <c r="N44" s="13">
        <f t="shared" si="21"/>
        <v>0</v>
      </c>
      <c r="O44" s="13"/>
      <c r="P44" s="13">
        <f t="shared" si="22"/>
        <v>0</v>
      </c>
      <c r="Q44" s="38"/>
      <c r="R44" s="13">
        <f t="shared" si="23"/>
        <v>0</v>
      </c>
      <c r="S44" s="13">
        <f t="shared" si="24"/>
        <v>0</v>
      </c>
      <c r="T44" s="38"/>
      <c r="U44" s="13">
        <f t="shared" si="25"/>
        <v>0</v>
      </c>
      <c r="V44" s="13">
        <f t="shared" si="26"/>
        <v>0</v>
      </c>
      <c r="W44" s="3"/>
      <c r="X44" s="58"/>
      <c r="Y44" s="3"/>
    </row>
    <row r="45" spans="1:25" s="4" customFormat="1" ht="11.25">
      <c r="A45" s="50">
        <v>2.16</v>
      </c>
      <c r="B45" s="3"/>
      <c r="C45" s="3"/>
      <c r="D45" s="3" t="s">
        <v>58</v>
      </c>
      <c r="E45" s="3" t="s">
        <v>83</v>
      </c>
      <c r="F45" s="65"/>
      <c r="G45" s="2"/>
      <c r="H45" s="13"/>
      <c r="I45" s="13">
        <f t="shared" si="19"/>
        <v>0</v>
      </c>
      <c r="J45" s="13">
        <f t="shared" si="18"/>
        <v>0</v>
      </c>
      <c r="K45" s="13"/>
      <c r="L45" s="13">
        <f t="shared" si="20"/>
        <v>0</v>
      </c>
      <c r="M45" s="13"/>
      <c r="N45" s="13">
        <f t="shared" si="21"/>
        <v>0</v>
      </c>
      <c r="O45" s="13"/>
      <c r="P45" s="13">
        <f t="shared" si="22"/>
        <v>0</v>
      </c>
      <c r="Q45" s="38"/>
      <c r="R45" s="13">
        <f t="shared" si="23"/>
        <v>0</v>
      </c>
      <c r="S45" s="13">
        <f t="shared" si="24"/>
        <v>0</v>
      </c>
      <c r="T45" s="38"/>
      <c r="U45" s="13">
        <f t="shared" si="25"/>
        <v>0</v>
      </c>
      <c r="V45" s="13">
        <f t="shared" si="26"/>
        <v>0</v>
      </c>
      <c r="W45" s="3"/>
      <c r="X45" s="58"/>
      <c r="Y45" s="3"/>
    </row>
    <row r="46" spans="2:25" s="14" customFormat="1" ht="24.75" customHeight="1">
      <c r="B46" s="79" t="s">
        <v>39</v>
      </c>
      <c r="C46" s="80"/>
      <c r="D46" s="80"/>
      <c r="E46" s="80"/>
      <c r="F46" s="80"/>
      <c r="G46" s="80"/>
      <c r="H46" s="81"/>
      <c r="I46" s="36">
        <f>SUM(I30:I45)</f>
        <v>0</v>
      </c>
      <c r="J46" s="36">
        <f>SUM(J30:J45)</f>
        <v>0</v>
      </c>
      <c r="K46" s="35"/>
      <c r="L46" s="36">
        <f>SUM(L30:L45)</f>
        <v>0</v>
      </c>
      <c r="M46" s="35"/>
      <c r="N46" s="36">
        <f>SUM(N30:N45)</f>
        <v>855860.0027999999</v>
      </c>
      <c r="O46" s="35"/>
      <c r="P46" s="36">
        <f>SUM(P30:P45)</f>
        <v>0</v>
      </c>
      <c r="Q46" s="41">
        <f>R46/S46</f>
        <v>0</v>
      </c>
      <c r="R46" s="36">
        <f>SUM(R30:R45)</f>
        <v>0</v>
      </c>
      <c r="S46" s="36">
        <f>SUM(S30:S45)</f>
        <v>855860.0027999999</v>
      </c>
      <c r="T46" s="41">
        <f>U46/S46</f>
        <v>0.25</v>
      </c>
      <c r="U46" s="36">
        <f>SUM(U30:U45)</f>
        <v>213965.00069999998</v>
      </c>
      <c r="V46" s="36">
        <f>SUM(V30:V45)</f>
        <v>1069825.0034999999</v>
      </c>
      <c r="W46" s="4"/>
      <c r="X46" s="1"/>
      <c r="Y46" s="4"/>
    </row>
    <row r="47" spans="2:25" s="4" customFormat="1" ht="4.5" customHeight="1">
      <c r="B47" s="45"/>
      <c r="C47" s="45"/>
      <c r="D47" s="45"/>
      <c r="E47" s="45"/>
      <c r="F47" s="46"/>
      <c r="G47" s="62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7"/>
      <c r="U47" s="46"/>
      <c r="V47" s="46"/>
      <c r="W47" s="45"/>
      <c r="X47" s="60"/>
      <c r="Y47" s="45"/>
    </row>
    <row r="48" spans="2:25" s="4" customFormat="1" ht="11.25">
      <c r="B48" s="49" t="s">
        <v>40</v>
      </c>
      <c r="C48" s="45"/>
      <c r="D48" s="45"/>
      <c r="E48" s="45"/>
      <c r="F48" s="46"/>
      <c r="G48" s="62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7"/>
      <c r="U48" s="46"/>
      <c r="V48" s="46"/>
      <c r="W48" s="45"/>
      <c r="X48" s="60"/>
      <c r="Y48" s="45"/>
    </row>
    <row r="49" spans="2:25" s="4" customFormat="1" ht="4.5" customHeight="1">
      <c r="B49" s="45"/>
      <c r="C49" s="45"/>
      <c r="D49" s="45"/>
      <c r="E49" s="45"/>
      <c r="F49" s="46"/>
      <c r="G49" s="62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7"/>
      <c r="U49" s="46"/>
      <c r="V49" s="46"/>
      <c r="W49" s="45"/>
      <c r="X49" s="60"/>
      <c r="Y49" s="45"/>
    </row>
    <row r="50" spans="1:25" s="4" customFormat="1" ht="11.25">
      <c r="A50" s="50">
        <v>3.01</v>
      </c>
      <c r="B50" s="3"/>
      <c r="C50" s="3"/>
      <c r="D50" s="3" t="s">
        <v>42</v>
      </c>
      <c r="E50" s="3"/>
      <c r="F50" s="67">
        <v>0.1</v>
      </c>
      <c r="G50" s="2"/>
      <c r="H50" s="13"/>
      <c r="I50" s="13">
        <f>F50*H50</f>
        <v>0</v>
      </c>
      <c r="J50" s="13">
        <f>I50*$L$8</f>
        <v>0</v>
      </c>
      <c r="K50" s="13"/>
      <c r="L50" s="13">
        <f>F50*K50</f>
        <v>0</v>
      </c>
      <c r="M50" s="66">
        <f>S26+S46</f>
        <v>3140131.6379999993</v>
      </c>
      <c r="N50" s="13">
        <f>F50*M50</f>
        <v>314013.1637999999</v>
      </c>
      <c r="O50" s="13"/>
      <c r="P50" s="13">
        <f>F50*O50</f>
        <v>0</v>
      </c>
      <c r="Q50" s="38"/>
      <c r="R50" s="13">
        <f>(J50+L50+N50+P50)*Q50</f>
        <v>0</v>
      </c>
      <c r="S50" s="13">
        <f>J50+L50+N50+P50+R50</f>
        <v>314013.1637999999</v>
      </c>
      <c r="T50" s="38">
        <v>0.25</v>
      </c>
      <c r="U50" s="13">
        <f>S50*T50</f>
        <v>78503.29094999998</v>
      </c>
      <c r="V50" s="13">
        <f>S50+U50</f>
        <v>392516.4547499999</v>
      </c>
      <c r="W50" s="3"/>
      <c r="X50" s="58"/>
      <c r="Y50" s="3"/>
    </row>
    <row r="51" spans="1:25" s="4" customFormat="1" ht="11.25">
      <c r="A51" s="50">
        <v>3.02</v>
      </c>
      <c r="B51" s="3"/>
      <c r="C51" s="3"/>
      <c r="D51" s="3" t="s">
        <v>32</v>
      </c>
      <c r="E51" s="3"/>
      <c r="F51" s="13"/>
      <c r="G51" s="2"/>
      <c r="H51" s="13"/>
      <c r="I51" s="13">
        <f>F51*H51</f>
        <v>0</v>
      </c>
      <c r="J51" s="13">
        <f>I51*$L$8</f>
        <v>0</v>
      </c>
      <c r="K51" s="13"/>
      <c r="L51" s="13">
        <f>F51*K51</f>
        <v>0</v>
      </c>
      <c r="M51" s="13"/>
      <c r="N51" s="13">
        <f>F51*M51</f>
        <v>0</v>
      </c>
      <c r="O51" s="13"/>
      <c r="P51" s="13">
        <f>F51*O51</f>
        <v>0</v>
      </c>
      <c r="Q51" s="38"/>
      <c r="R51" s="13">
        <f>(J51+L51+N51+P51)*Q51</f>
        <v>0</v>
      </c>
      <c r="S51" s="13">
        <f>J51+L51+N51+P51+R51</f>
        <v>0</v>
      </c>
      <c r="T51" s="38"/>
      <c r="U51" s="13">
        <f>S51*T51</f>
        <v>0</v>
      </c>
      <c r="V51" s="13">
        <f>S51+U51</f>
        <v>0</v>
      </c>
      <c r="W51" s="3"/>
      <c r="X51" s="58"/>
      <c r="Y51" s="3"/>
    </row>
    <row r="52" spans="1:25" s="4" customFormat="1" ht="11.25">
      <c r="A52" s="50">
        <v>3.03</v>
      </c>
      <c r="B52" s="3"/>
      <c r="C52" s="3"/>
      <c r="D52" s="3" t="s">
        <v>36</v>
      </c>
      <c r="E52" s="3"/>
      <c r="F52" s="13"/>
      <c r="G52" s="2"/>
      <c r="H52" s="13"/>
      <c r="I52" s="13">
        <f>F52*H52</f>
        <v>0</v>
      </c>
      <c r="J52" s="13">
        <f>I52*$L$8</f>
        <v>0</v>
      </c>
      <c r="K52" s="13"/>
      <c r="L52" s="13">
        <f>F52*K52</f>
        <v>0</v>
      </c>
      <c r="M52" s="13"/>
      <c r="N52" s="13">
        <f>F52*M52</f>
        <v>0</v>
      </c>
      <c r="O52" s="13"/>
      <c r="P52" s="13">
        <f>F52*O52</f>
        <v>0</v>
      </c>
      <c r="Q52" s="38"/>
      <c r="R52" s="13">
        <f>(J52+L52+N52+P52)*Q52</f>
        <v>0</v>
      </c>
      <c r="S52" s="13">
        <f>J52+L52+N52+P52+R52</f>
        <v>0</v>
      </c>
      <c r="T52" s="38"/>
      <c r="U52" s="13">
        <f>S52*T52</f>
        <v>0</v>
      </c>
      <c r="V52" s="13">
        <f>S52+U52</f>
        <v>0</v>
      </c>
      <c r="W52" s="3"/>
      <c r="X52" s="58"/>
      <c r="Y52" s="3"/>
    </row>
    <row r="53" spans="2:25" s="14" customFormat="1" ht="24.75" customHeight="1">
      <c r="B53" s="79" t="s">
        <v>41</v>
      </c>
      <c r="C53" s="80"/>
      <c r="D53" s="80"/>
      <c r="E53" s="80"/>
      <c r="F53" s="80"/>
      <c r="G53" s="80"/>
      <c r="H53" s="81"/>
      <c r="I53" s="36">
        <f>SUM(I50:I52)</f>
        <v>0</v>
      </c>
      <c r="J53" s="36">
        <f>SUM(J50:J52)</f>
        <v>0</v>
      </c>
      <c r="K53" s="35"/>
      <c r="L53" s="36">
        <f>SUM(L50:L52)</f>
        <v>0</v>
      </c>
      <c r="M53" s="35"/>
      <c r="N53" s="36">
        <f>SUM(N50:N52)</f>
        <v>314013.1637999999</v>
      </c>
      <c r="O53" s="35"/>
      <c r="P53" s="36">
        <f>SUM(P50:P52)</f>
        <v>0</v>
      </c>
      <c r="Q53" s="41">
        <f>R53/S53</f>
        <v>0</v>
      </c>
      <c r="R53" s="36">
        <f>SUM(R50:R52)</f>
        <v>0</v>
      </c>
      <c r="S53" s="36">
        <f>SUM(S50:S52)</f>
        <v>314013.1637999999</v>
      </c>
      <c r="T53" s="41">
        <f>U53/S53</f>
        <v>0.25</v>
      </c>
      <c r="U53" s="36">
        <f>SUM(U50:U52)</f>
        <v>78503.29094999998</v>
      </c>
      <c r="V53" s="36">
        <f>SUM(V50:V52)</f>
        <v>392516.4547499999</v>
      </c>
      <c r="W53" s="4"/>
      <c r="X53" s="1"/>
      <c r="Y53" s="4"/>
    </row>
    <row r="54" spans="7:24" s="4" customFormat="1" ht="11.25">
      <c r="G54" s="12"/>
      <c r="X54" s="1"/>
    </row>
    <row r="55" spans="2:25" s="14" customFormat="1" ht="24.75" customHeight="1">
      <c r="B55" s="79" t="s">
        <v>44</v>
      </c>
      <c r="C55" s="80"/>
      <c r="D55" s="80"/>
      <c r="E55" s="80"/>
      <c r="F55" s="80"/>
      <c r="G55" s="80"/>
      <c r="H55" s="81"/>
      <c r="I55" s="36"/>
      <c r="J55" s="36"/>
      <c r="K55" s="35"/>
      <c r="L55" s="36"/>
      <c r="M55" s="35"/>
      <c r="N55" s="36"/>
      <c r="O55" s="35"/>
      <c r="P55" s="36"/>
      <c r="Q55" s="41"/>
      <c r="R55" s="36"/>
      <c r="S55" s="36">
        <f>S26+S46+S53</f>
        <v>3454144.801799999</v>
      </c>
      <c r="T55" s="41">
        <f>U55/S55</f>
        <v>0.25</v>
      </c>
      <c r="U55" s="36">
        <f>U26+U46+U53</f>
        <v>863536.2004499998</v>
      </c>
      <c r="V55" s="36">
        <f>V26+V46+V53</f>
        <v>4317681.002249999</v>
      </c>
      <c r="W55" s="4"/>
      <c r="X55" s="1"/>
      <c r="Y55" s="4"/>
    </row>
    <row r="56" spans="7:24" s="4" customFormat="1" ht="11.25">
      <c r="G56" s="12"/>
      <c r="X56" s="1"/>
    </row>
    <row r="57" spans="7:24" s="4" customFormat="1" ht="11.25">
      <c r="G57" s="12"/>
      <c r="X57" s="1"/>
    </row>
    <row r="58" spans="3:25" s="4" customFormat="1" ht="11.25">
      <c r="C58" s="1"/>
      <c r="D58" s="1"/>
      <c r="E58" s="1"/>
      <c r="F58" s="1"/>
      <c r="G58" s="4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3:25" s="4" customFormat="1" ht="11.25">
      <c r="C59" s="1"/>
      <c r="D59" s="1"/>
      <c r="E59" s="1"/>
      <c r="F59" s="1"/>
      <c r="G59" s="4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3:25" s="4" customFormat="1" ht="11.25">
      <c r="C60" s="1"/>
      <c r="D60" s="1"/>
      <c r="E60" s="1"/>
      <c r="F60" s="1"/>
      <c r="G60" s="4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7:24" s="4" customFormat="1" ht="11.25">
      <c r="G61" s="12"/>
      <c r="X61" s="1"/>
    </row>
    <row r="62" spans="7:24" s="4" customFormat="1" ht="11.25">
      <c r="G62" s="12"/>
      <c r="X62" s="1"/>
    </row>
    <row r="63" spans="7:24" s="4" customFormat="1" ht="11.25">
      <c r="G63" s="12"/>
      <c r="X63" s="1"/>
    </row>
    <row r="64" spans="7:24" s="4" customFormat="1" ht="11.25">
      <c r="G64" s="12"/>
      <c r="X64" s="1"/>
    </row>
    <row r="65" spans="7:24" s="4" customFormat="1" ht="11.25">
      <c r="G65" s="12"/>
      <c r="X65" s="1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7:24" s="4" customFormat="1" ht="11.25">
      <c r="G68" s="12"/>
      <c r="X68" s="1"/>
    </row>
    <row r="69" spans="7:24" s="4" customFormat="1" ht="11.25">
      <c r="G69" s="12"/>
      <c r="X69" s="1"/>
    </row>
    <row r="70" spans="7:24" s="4" customFormat="1" ht="11.25">
      <c r="G70" s="12"/>
      <c r="X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</sheetData>
  <sheetProtection/>
  <mergeCells count="4">
    <mergeCell ref="B26:H26"/>
    <mergeCell ref="B46:H46"/>
    <mergeCell ref="B53:H53"/>
    <mergeCell ref="B55:H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2014-03-28T18:33:55Z</cp:lastPrinted>
  <dcterms:created xsi:type="dcterms:W3CDTF">1998-12-07T19:56:09Z</dcterms:created>
  <dcterms:modified xsi:type="dcterms:W3CDTF">2014-03-28T18:34:06Z</dcterms:modified>
  <cp:category/>
  <cp:version/>
  <cp:contentType/>
  <cp:contentStatus/>
</cp:coreProperties>
</file>