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12270" tabRatio="522" activeTab="1"/>
  </bookViews>
  <sheets>
    <sheet name="Summary" sheetId="1" r:id="rId1"/>
    <sheet name="Detail Costs" sheetId="2" r:id="rId2"/>
  </sheets>
  <externalReferences>
    <externalReference r:id="rId5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Costs'!$B$3:$V$61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<sst xmlns="http://schemas.openxmlformats.org/spreadsheetml/2006/main" count="121" uniqueCount="98">
  <si>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</si>
  <si>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</si>
  <si>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</si>
  <si>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</si>
  <si>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</si>
  <si>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</si>
  <si>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</si>
  <si>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</si>
  <si>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</si>
  <si>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</si>
  <si>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</si>
  <si>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</si>
  <si>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</si>
  <si>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</si>
  <si>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</si>
  <si>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</si>
  <si>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</si>
  <si>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</si>
  <si>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</si>
  <si>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</si>
  <si>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</si>
  <si>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</si>
  <si>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</si>
  <si>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</si>
  <si>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</si>
  <si>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</si>
  <si>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</si>
  <si>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</si>
  <si>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</si>
  <si>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</si>
  <si>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</si>
  <si>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</si>
  <si>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</si>
  <si>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</si>
  <si>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</si>
  <si>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</si>
  <si>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</si>
  <si>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</si>
  <si>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</si>
  <si>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</si>
  <si>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</si>
  <si>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</si>
  <si>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</si>
  <si>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</si>
  <si>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</si>
  <si>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</si>
  <si>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</si>
  <si>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</si>
  <si>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</si>
  <si>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</si>
  <si>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</si>
  <si>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</si>
  <si>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</si>
  <si>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</si>
  <si>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</si>
  <si>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</si>
  <si>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</si>
  <si>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</si>
  <si>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</si>
  <si>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</si>
  <si>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</si>
  <si>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</si>
  <si>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GEOTECHNICAL INVESTIGATIONS AND RECOMMENDATIONS </t>
  </si>
  <si>
    <t>307071-00895</t>
  </si>
  <si>
    <t xml:space="preserve"> +/-50%</t>
  </si>
  <si>
    <t>MW</t>
  </si>
  <si>
    <t>LS</t>
  </si>
  <si>
    <t>MDY</t>
  </si>
  <si>
    <t>Equipment Mob / Demob</t>
  </si>
  <si>
    <t>Transport from Dawson City to site (approx 110km one-way).</t>
  </si>
  <si>
    <t>Fuel Transportation</t>
  </si>
  <si>
    <t>27,000 liter tanker</t>
  </si>
  <si>
    <t>M3</t>
  </si>
  <si>
    <t>Round Trip</t>
  </si>
  <si>
    <t>liters</t>
  </si>
  <si>
    <t>Subcontract Costs/Unit ($)</t>
  </si>
  <si>
    <t>Subcontract Total ($)</t>
  </si>
  <si>
    <t>n/a</t>
  </si>
  <si>
    <t xml:space="preserve"> *fuel included in all-in rates.</t>
  </si>
  <si>
    <t>Asbestos Control</t>
  </si>
  <si>
    <t>EA</t>
  </si>
  <si>
    <t>Equipment / vehicle heppa filters,</t>
  </si>
  <si>
    <t>Fuel truck &amp; driver</t>
  </si>
  <si>
    <t>LD</t>
  </si>
  <si>
    <t>PPE; respirators, overalls</t>
  </si>
  <si>
    <t>Equipment washdown equip &amp; labour</t>
  </si>
  <si>
    <t>Assume existing building of 1ea - 80'x120' temprorary building , 300mm SOG. 1ea - 4.5 GPM pressure washers w/ 600Gal tanks, 2man hours / day.</t>
  </si>
  <si>
    <t>Excavate Sediment Trap</t>
  </si>
  <si>
    <t>Water Management</t>
  </si>
  <si>
    <t>Aquadam - supply &amp; install</t>
  </si>
  <si>
    <t>6' x 100' lg.</t>
  </si>
  <si>
    <t>Pumps, hoses, fuel &amp; maintainence</t>
  </si>
  <si>
    <t>150mm submersible</t>
  </si>
  <si>
    <t>RV rental, 2men per unit + per diem.</t>
  </si>
  <si>
    <t>Edmonton to Dawson City 2,519km. Dawson City to Site approx 110km. 1ea-345ex, 1ea-wheel loader, 1ea-40ton rock truck, 1ea-grader.</t>
  </si>
  <si>
    <t>Edm to Dawson City charter flight + DC to Site by charter bus.</t>
  </si>
  <si>
    <t>Assessment and Abandoned Mines</t>
  </si>
  <si>
    <t>Clinton Creek Site LCCA - Excavate Rock Drain Sediment (Wolverine Options B, D and E)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</si>
</sst>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</numFmts>
  <fonts count="58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4" fillId="36" borderId="1" applyNumberFormat="0" applyAlignment="0" applyProtection="0"/>
    <xf numFmtId="0" fontId="42" fillId="37" borderId="2" applyNumberFormat="0" applyAlignment="0" applyProtection="0"/>
    <xf numFmtId="0" fontId="13" fillId="0" borderId="3" applyNumberFormat="0" applyFill="0" applyAlignment="0" applyProtection="0"/>
    <xf numFmtId="0" fontId="43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4" fillId="0" borderId="0">
      <alignment/>
      <protection locked="0"/>
    </xf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0" borderId="2" applyNumberFormat="0" applyAlignment="0" applyProtection="0"/>
    <xf numFmtId="0" fontId="50" fillId="40" borderId="2" applyNumberFormat="0" applyAlignment="0" applyProtection="0"/>
    <xf numFmtId="0" fontId="16" fillId="41" borderId="0" applyNumberFormat="0" applyBorder="0" applyAlignment="0" applyProtection="0"/>
    <xf numFmtId="0" fontId="51" fillId="0" borderId="8" applyNumberFormat="0" applyFill="0" applyAlignment="0" applyProtection="0"/>
    <xf numFmtId="200" fontId="3" fillId="0" borderId="0" applyFont="0" applyFill="0" applyBorder="0" applyAlignment="0" applyProtection="0"/>
    <xf numFmtId="0" fontId="52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4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6" fillId="44" borderId="10">
      <alignment horizontal="center"/>
      <protection/>
    </xf>
    <xf numFmtId="0" fontId="24" fillId="45" borderId="16" applyNumberFormat="0" applyAlignment="0" applyProtection="0"/>
    <xf numFmtId="0" fontId="5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26" fillId="0" borderId="17" xfId="63" applyFont="1" applyFill="1" applyBorder="1" applyAlignment="1">
      <alignment horizontal="righ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165" fontId="0" fillId="0" borderId="0" xfId="63" applyFont="1" applyFill="1" applyAlignment="1">
      <alignment vertical="center"/>
    </xf>
    <xf numFmtId="165" fontId="26" fillId="46" borderId="17" xfId="63" applyFont="1" applyFill="1" applyBorder="1" applyAlignment="1">
      <alignment horizontal="center" vertical="center" wrapText="1"/>
    </xf>
    <xf numFmtId="165" fontId="0" fillId="0" borderId="0" xfId="63" applyFont="1" applyFill="1" applyBorder="1" applyAlignment="1">
      <alignment horizontal="left" vertical="center" wrapText="1"/>
    </xf>
    <xf numFmtId="165" fontId="0" fillId="0" borderId="17" xfId="63" applyFont="1" applyFill="1" applyBorder="1" applyAlignment="1">
      <alignment horizontal="left" vertical="center" wrapText="1"/>
    </xf>
    <xf numFmtId="165" fontId="0" fillId="0" borderId="17" xfId="63" applyFont="1" applyFill="1" applyBorder="1" applyAlignment="1">
      <alignment horizontal="left" vertical="center" wrapText="1"/>
    </xf>
    <xf numFmtId="165" fontId="26" fillId="46" borderId="17" xfId="63" applyFont="1" applyFill="1" applyBorder="1" applyAlignment="1">
      <alignment vertical="center" wrapText="1"/>
    </xf>
    <xf numFmtId="165" fontId="26" fillId="46" borderId="23" xfId="63" applyFont="1" applyFill="1" applyBorder="1" applyAlignment="1">
      <alignment vertical="center" wrapText="1"/>
    </xf>
    <xf numFmtId="165" fontId="0" fillId="0" borderId="0" xfId="63" applyFont="1" applyFill="1" applyAlignment="1">
      <alignment vertical="center" wrapText="1"/>
    </xf>
    <xf numFmtId="0" fontId="0" fillId="0" borderId="17" xfId="0" applyFont="1" applyFill="1" applyBorder="1" applyAlignment="1">
      <alignment horizontal="left" vertical="top" wrapText="1"/>
    </xf>
    <xf numFmtId="171" fontId="0" fillId="0" borderId="17" xfId="63" applyNumberFormat="1" applyFont="1" applyFill="1" applyBorder="1" applyAlignment="1">
      <alignment horizontal="lef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381000</xdr:colOff>
      <xdr:row>2</xdr:row>
      <xdr:rowOff>133350</xdr:rowOff>
    </xdr:from>
    <xdr:to>
      <xdr:col>21</xdr:col>
      <xdr:colOff>647700</xdr:colOff>
      <xdr:row>5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01825" y="419100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26" sqref="E26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U:\YVR\307071\00895_YEMR_ClintonCrk\02_Rpts\11_Eng-Tech_Rpt_and_Studies\307071-00895-00-WR-REP-0001_Rev0\Excel and CAD files\Appendix 3\Wolverine OPEX\[307071-00895-Clinton Creek LCCA-Excavate Rock Drain Sediment.xls]Summary</v>
      </c>
    </row>
    <row r="2" ht="11.25">
      <c r="E2" s="6"/>
    </row>
    <row r="3" spans="2:5" ht="12.75">
      <c r="B3" s="7" t="s">
        <v>60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Excavate Rock Drain Sediment (Wolverine Options B, D and E)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Costs'!S33,-3)</f>
        <v>209000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Costs'!S52,-3)</f>
        <v>48000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Costs'!S56,-3)</f>
        <v>32000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Costs'!S57,-3)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Costs'!S58,-3)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289000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0.2491349480968858</v>
      </c>
      <c r="E24" s="34">
        <f>ROUND('Detail Costs'!U61,-3)</f>
        <v>72000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361000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8"/>
  <sheetViews>
    <sheetView tabSelected="1" zoomScale="90" zoomScaleNormal="90" zoomScalePageLayoutView="0" workbookViewId="0" topLeftCell="A1">
      <selection activeCell="C66" sqref="A63:C66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3.16015625" style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4.66015625" style="72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9.33203125" style="1" customWidth="1"/>
    <col min="25" max="25" width="9.83203125" style="1" customWidth="1"/>
    <col min="26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3\Wolverine OPEX\[307071-00895-Clinton Creek LCCA-Excavate Rock Drain Sediment.xls]Detail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59</v>
      </c>
      <c r="E3" s="5"/>
      <c r="Q3" s="44"/>
      <c r="X3" s="5"/>
      <c r="Y3" s="6"/>
    </row>
    <row r="4" spans="5:25" ht="11.25">
      <c r="E4" s="5"/>
      <c r="Q4" s="44"/>
      <c r="X4" s="5"/>
      <c r="Y4" s="32"/>
    </row>
    <row r="5" spans="2:22" ht="15.75" customHeight="1">
      <c r="B5" s="15"/>
      <c r="C5" s="18" t="s">
        <v>7</v>
      </c>
      <c r="D5" s="8" t="s">
        <v>96</v>
      </c>
      <c r="E5" s="21" t="s">
        <v>9</v>
      </c>
      <c r="F5" s="53">
        <v>41726</v>
      </c>
      <c r="G5" s="61"/>
      <c r="H5" s="10"/>
      <c r="N5" s="23"/>
      <c r="P5" s="23"/>
      <c r="Q5" s="44"/>
      <c r="S5" s="23"/>
      <c r="V5" s="23"/>
    </row>
    <row r="6" spans="2:17" ht="22.5">
      <c r="B6" s="16"/>
      <c r="C6" s="19" t="s">
        <v>8</v>
      </c>
      <c r="D6" s="83" t="s">
        <v>97</v>
      </c>
      <c r="E6" s="24" t="s">
        <v>25</v>
      </c>
      <c r="F6" s="54" t="s">
        <v>64</v>
      </c>
      <c r="G6" s="61"/>
      <c r="H6" s="10"/>
      <c r="Q6" s="44"/>
    </row>
    <row r="7" spans="2:17" ht="15.75" customHeight="1">
      <c r="B7" s="16"/>
      <c r="C7" s="19" t="s">
        <v>12</v>
      </c>
      <c r="D7" s="9" t="s">
        <v>63</v>
      </c>
      <c r="E7" s="24" t="s">
        <v>10</v>
      </c>
      <c r="F7" s="54" t="s">
        <v>65</v>
      </c>
      <c r="G7" s="61"/>
      <c r="H7" s="10"/>
      <c r="K7" s="69"/>
      <c r="L7" s="70"/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85">
        <v>0</v>
      </c>
      <c r="G8" s="61"/>
      <c r="H8" s="10"/>
      <c r="K8" s="69"/>
      <c r="L8" s="71"/>
      <c r="Q8" s="44"/>
    </row>
    <row r="9" ht="11.25">
      <c r="Q9" s="44"/>
    </row>
    <row r="10" spans="2:25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73" t="s">
        <v>75</v>
      </c>
      <c r="N10" s="22" t="s">
        <v>76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</row>
    <row r="11" spans="2:25" s="4" customFormat="1" ht="4.5" customHeight="1">
      <c r="B11" s="45"/>
      <c r="C11" s="45"/>
      <c r="D11" s="45"/>
      <c r="E11" s="45"/>
      <c r="F11" s="46"/>
      <c r="G11" s="62"/>
      <c r="H11" s="46"/>
      <c r="I11" s="46"/>
      <c r="J11" s="46"/>
      <c r="K11" s="46"/>
      <c r="L11" s="46"/>
      <c r="M11" s="74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60"/>
      <c r="Y11" s="45"/>
    </row>
    <row r="12" spans="2:25" s="4" customFormat="1" ht="11.25">
      <c r="B12" s="49" t="s">
        <v>38</v>
      </c>
      <c r="C12" s="45"/>
      <c r="D12" s="45"/>
      <c r="E12" s="45"/>
      <c r="F12" s="46"/>
      <c r="G12" s="62"/>
      <c r="H12" s="46"/>
      <c r="I12" s="46"/>
      <c r="J12" s="46"/>
      <c r="K12" s="46"/>
      <c r="L12" s="46"/>
      <c r="M12" s="74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60"/>
      <c r="Y12" s="45"/>
    </row>
    <row r="13" spans="2:25" s="4" customFormat="1" ht="4.5" customHeight="1">
      <c r="B13" s="45"/>
      <c r="C13" s="45"/>
      <c r="D13" s="45"/>
      <c r="E13" s="45"/>
      <c r="F13" s="46"/>
      <c r="G13" s="62"/>
      <c r="H13" s="46"/>
      <c r="I13" s="46"/>
      <c r="J13" s="46"/>
      <c r="K13" s="46"/>
      <c r="L13" s="46"/>
      <c r="M13" s="74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60"/>
      <c r="Y13" s="45"/>
    </row>
    <row r="14" spans="1:25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22">F14*H14</f>
        <v>0</v>
      </c>
      <c r="J14" s="13">
        <f aca="true" t="shared" si="1" ref="J14:J22">I14*$L$8</f>
        <v>0</v>
      </c>
      <c r="K14" s="13"/>
      <c r="L14" s="13">
        <f aca="true" t="shared" si="2" ref="L14:L22">F14*K14</f>
        <v>0</v>
      </c>
      <c r="M14" s="75"/>
      <c r="N14" s="13">
        <f aca="true" t="shared" si="3" ref="N14:N22">F14*M14</f>
        <v>0</v>
      </c>
      <c r="O14" s="13"/>
      <c r="P14" s="13">
        <f aca="true" t="shared" si="4" ref="P14:P22">F14*O14</f>
        <v>0</v>
      </c>
      <c r="Q14" s="38"/>
      <c r="R14" s="13">
        <f aca="true" t="shared" si="5" ref="R14:R22">(J14+L14+N14+P14)*Q14</f>
        <v>0</v>
      </c>
      <c r="S14" s="13">
        <f aca="true" t="shared" si="6" ref="S14:S22">J14+L14+N14+P14+R14</f>
        <v>0</v>
      </c>
      <c r="T14" s="38"/>
      <c r="U14" s="13">
        <f aca="true" t="shared" si="7" ref="U14:U22">S14*T14</f>
        <v>0</v>
      </c>
      <c r="V14" s="13">
        <f aca="true" t="shared" si="8" ref="V14:V22">S14+U14</f>
        <v>0</v>
      </c>
      <c r="W14" s="3"/>
      <c r="X14" s="58"/>
      <c r="Y14" s="3"/>
    </row>
    <row r="15" spans="1:25" s="4" customFormat="1" ht="23.25" customHeight="1">
      <c r="A15" s="50">
        <v>1.02</v>
      </c>
      <c r="B15" s="3"/>
      <c r="C15" s="37"/>
      <c r="D15" s="59" t="s">
        <v>68</v>
      </c>
      <c r="E15" s="80" t="s">
        <v>94</v>
      </c>
      <c r="F15" s="63">
        <v>4</v>
      </c>
      <c r="G15" s="57" t="s">
        <v>80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76">
        <f>9361.68*2</f>
        <v>18723.36</v>
      </c>
      <c r="N15" s="13">
        <f t="shared" si="3"/>
        <v>74893.44</v>
      </c>
      <c r="O15" s="13"/>
      <c r="P15" s="13">
        <f t="shared" si="4"/>
        <v>0</v>
      </c>
      <c r="Q15" s="38"/>
      <c r="R15" s="13">
        <f t="shared" si="5"/>
        <v>0</v>
      </c>
      <c r="S15" s="13">
        <f t="shared" si="6"/>
        <v>74893.44</v>
      </c>
      <c r="T15" s="38">
        <v>0.25</v>
      </c>
      <c r="U15" s="13">
        <f t="shared" si="7"/>
        <v>18723.36</v>
      </c>
      <c r="V15" s="13">
        <f t="shared" si="8"/>
        <v>93616.8</v>
      </c>
      <c r="W15" s="3"/>
      <c r="X15" s="58"/>
      <c r="Y15" s="3"/>
    </row>
    <row r="16" spans="1:25" s="4" customFormat="1" ht="11.25">
      <c r="A16" s="50">
        <v>1.03</v>
      </c>
      <c r="B16" s="3"/>
      <c r="C16" s="37"/>
      <c r="D16" s="56"/>
      <c r="E16" s="37"/>
      <c r="F16" s="63"/>
      <c r="G16" s="57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75"/>
      <c r="N16" s="13">
        <f t="shared" si="3"/>
        <v>0</v>
      </c>
      <c r="O16" s="13"/>
      <c r="P16" s="13">
        <f t="shared" si="4"/>
        <v>0</v>
      </c>
      <c r="Q16" s="38"/>
      <c r="R16" s="13">
        <f t="shared" si="5"/>
        <v>0</v>
      </c>
      <c r="S16" s="13">
        <f t="shared" si="6"/>
        <v>0</v>
      </c>
      <c r="T16" s="38"/>
      <c r="U16" s="13">
        <f t="shared" si="7"/>
        <v>0</v>
      </c>
      <c r="V16" s="13">
        <f t="shared" si="8"/>
        <v>0</v>
      </c>
      <c r="W16" s="3"/>
      <c r="X16" s="58"/>
      <c r="Y16" s="3"/>
    </row>
    <row r="17" spans="1:25" s="4" customFormat="1" ht="11.25">
      <c r="A17" s="50">
        <v>1.04</v>
      </c>
      <c r="B17" s="3"/>
      <c r="C17" s="37"/>
      <c r="D17" s="59" t="s">
        <v>87</v>
      </c>
      <c r="E17" s="37"/>
      <c r="F17" s="63">
        <v>2000</v>
      </c>
      <c r="G17" s="57" t="s">
        <v>72</v>
      </c>
      <c r="H17" s="13"/>
      <c r="I17" s="13">
        <f t="shared" si="0"/>
        <v>0</v>
      </c>
      <c r="J17" s="13">
        <f t="shared" si="1"/>
        <v>0</v>
      </c>
      <c r="K17" s="13"/>
      <c r="L17" s="13">
        <f t="shared" si="2"/>
        <v>0</v>
      </c>
      <c r="M17" s="75">
        <v>15.69</v>
      </c>
      <c r="N17" s="13">
        <f t="shared" si="3"/>
        <v>31380</v>
      </c>
      <c r="O17" s="13"/>
      <c r="P17" s="13">
        <f t="shared" si="4"/>
        <v>0</v>
      </c>
      <c r="Q17" s="38"/>
      <c r="R17" s="13">
        <f t="shared" si="5"/>
        <v>0</v>
      </c>
      <c r="S17" s="13">
        <f t="shared" si="6"/>
        <v>31380</v>
      </c>
      <c r="T17" s="38">
        <v>0.25</v>
      </c>
      <c r="U17" s="13">
        <f t="shared" si="7"/>
        <v>7845</v>
      </c>
      <c r="V17" s="13">
        <f t="shared" si="8"/>
        <v>39225</v>
      </c>
      <c r="W17" s="3"/>
      <c r="X17" s="58"/>
      <c r="Y17" s="3"/>
    </row>
    <row r="18" spans="1:25" s="4" customFormat="1" ht="11.25">
      <c r="A18" s="50">
        <v>1.05</v>
      </c>
      <c r="B18" s="3"/>
      <c r="C18" s="37"/>
      <c r="D18" s="56"/>
      <c r="E18" s="37"/>
      <c r="F18" s="63"/>
      <c r="G18" s="57"/>
      <c r="H18" s="13"/>
      <c r="I18" s="13">
        <f t="shared" si="0"/>
        <v>0</v>
      </c>
      <c r="J18" s="13">
        <f t="shared" si="1"/>
        <v>0</v>
      </c>
      <c r="K18" s="13"/>
      <c r="L18" s="13">
        <f t="shared" si="2"/>
        <v>0</v>
      </c>
      <c r="M18" s="75"/>
      <c r="N18" s="13">
        <f t="shared" si="3"/>
        <v>0</v>
      </c>
      <c r="O18" s="13"/>
      <c r="P18" s="13">
        <f t="shared" si="4"/>
        <v>0</v>
      </c>
      <c r="Q18" s="38"/>
      <c r="R18" s="13">
        <f t="shared" si="5"/>
        <v>0</v>
      </c>
      <c r="S18" s="13">
        <f t="shared" si="6"/>
        <v>0</v>
      </c>
      <c r="T18" s="38"/>
      <c r="U18" s="13">
        <f t="shared" si="7"/>
        <v>0</v>
      </c>
      <c r="V18" s="13">
        <f t="shared" si="8"/>
        <v>0</v>
      </c>
      <c r="W18" s="3"/>
      <c r="X18" s="58"/>
      <c r="Y18" s="3"/>
    </row>
    <row r="19" spans="1:25" s="4" customFormat="1" ht="11.25">
      <c r="A19" s="50">
        <v>1.06</v>
      </c>
      <c r="B19" s="3"/>
      <c r="C19" s="37"/>
      <c r="D19" s="59" t="s">
        <v>88</v>
      </c>
      <c r="E19" s="37"/>
      <c r="F19" s="63"/>
      <c r="G19" s="57"/>
      <c r="H19" s="13"/>
      <c r="I19" s="13">
        <f t="shared" si="0"/>
        <v>0</v>
      </c>
      <c r="J19" s="13">
        <f t="shared" si="1"/>
        <v>0</v>
      </c>
      <c r="K19" s="13"/>
      <c r="L19" s="13">
        <f t="shared" si="2"/>
        <v>0</v>
      </c>
      <c r="M19" s="13"/>
      <c r="N19" s="13">
        <f t="shared" si="3"/>
        <v>0</v>
      </c>
      <c r="O19" s="13"/>
      <c r="P19" s="13">
        <f t="shared" si="4"/>
        <v>0</v>
      </c>
      <c r="Q19" s="38"/>
      <c r="R19" s="13">
        <f t="shared" si="5"/>
        <v>0</v>
      </c>
      <c r="S19" s="13">
        <f t="shared" si="6"/>
        <v>0</v>
      </c>
      <c r="T19" s="38"/>
      <c r="U19" s="13">
        <f t="shared" si="7"/>
        <v>0</v>
      </c>
      <c r="V19" s="13">
        <f t="shared" si="8"/>
        <v>0</v>
      </c>
      <c r="W19" s="3"/>
      <c r="X19" s="58"/>
      <c r="Y19" s="3"/>
    </row>
    <row r="20" spans="1:25" s="4" customFormat="1" ht="11.25">
      <c r="A20" s="50">
        <v>1.07</v>
      </c>
      <c r="B20" s="3"/>
      <c r="C20" s="37"/>
      <c r="D20" s="56" t="s">
        <v>89</v>
      </c>
      <c r="E20" s="37" t="s">
        <v>90</v>
      </c>
      <c r="F20" s="63">
        <v>2</v>
      </c>
      <c r="G20" s="57" t="s">
        <v>80</v>
      </c>
      <c r="H20" s="13"/>
      <c r="I20" s="13">
        <f t="shared" si="0"/>
        <v>0</v>
      </c>
      <c r="J20" s="13">
        <f t="shared" si="1"/>
        <v>0</v>
      </c>
      <c r="K20" s="13"/>
      <c r="L20" s="13">
        <f t="shared" si="2"/>
        <v>0</v>
      </c>
      <c r="M20" s="84">
        <f>26000</f>
        <v>26000</v>
      </c>
      <c r="N20" s="13">
        <f t="shared" si="3"/>
        <v>52000</v>
      </c>
      <c r="O20" s="13"/>
      <c r="P20" s="13">
        <f t="shared" si="4"/>
        <v>0</v>
      </c>
      <c r="Q20" s="38"/>
      <c r="R20" s="13">
        <f t="shared" si="5"/>
        <v>0</v>
      </c>
      <c r="S20" s="13">
        <f t="shared" si="6"/>
        <v>52000</v>
      </c>
      <c r="T20" s="38">
        <v>0.25</v>
      </c>
      <c r="U20" s="13">
        <f t="shared" si="7"/>
        <v>13000</v>
      </c>
      <c r="V20" s="13">
        <f t="shared" si="8"/>
        <v>65000</v>
      </c>
      <c r="W20" s="3"/>
      <c r="X20" s="58"/>
      <c r="Y20" s="3"/>
    </row>
    <row r="21" spans="1:25" s="4" customFormat="1" ht="11.25">
      <c r="A21" s="50">
        <v>1.08</v>
      </c>
      <c r="B21" s="3"/>
      <c r="C21" s="37"/>
      <c r="D21" s="56" t="s">
        <v>91</v>
      </c>
      <c r="E21" s="37" t="s">
        <v>92</v>
      </c>
      <c r="F21" s="63">
        <v>4</v>
      </c>
      <c r="G21" s="57" t="s">
        <v>80</v>
      </c>
      <c r="H21" s="13"/>
      <c r="I21" s="13">
        <f t="shared" si="0"/>
        <v>0</v>
      </c>
      <c r="J21" s="13">
        <f t="shared" si="1"/>
        <v>0</v>
      </c>
      <c r="K21" s="13"/>
      <c r="L21" s="13">
        <f t="shared" si="2"/>
        <v>0</v>
      </c>
      <c r="M21" s="84">
        <f>((1*100)+(87.2+9.15+9.15)+100)*30.4*0.5</f>
        <v>4643.599999999999</v>
      </c>
      <c r="N21" s="13">
        <f t="shared" si="3"/>
        <v>18574.399999999998</v>
      </c>
      <c r="O21" s="13"/>
      <c r="P21" s="13">
        <f t="shared" si="4"/>
        <v>0</v>
      </c>
      <c r="Q21" s="38"/>
      <c r="R21" s="13">
        <f t="shared" si="5"/>
        <v>0</v>
      </c>
      <c r="S21" s="13">
        <f t="shared" si="6"/>
        <v>18574.399999999998</v>
      </c>
      <c r="T21" s="38">
        <v>0.25</v>
      </c>
      <c r="U21" s="13">
        <f t="shared" si="7"/>
        <v>4643.599999999999</v>
      </c>
      <c r="V21" s="13">
        <f t="shared" si="8"/>
        <v>23217.999999999996</v>
      </c>
      <c r="W21" s="3"/>
      <c r="X21" s="58"/>
      <c r="Y21" s="3"/>
    </row>
    <row r="22" spans="1:25" s="4" customFormat="1" ht="11.25">
      <c r="A22" s="50">
        <v>1.09</v>
      </c>
      <c r="B22" s="3"/>
      <c r="C22" s="37"/>
      <c r="D22" s="56"/>
      <c r="E22" s="37"/>
      <c r="F22" s="63"/>
      <c r="G22" s="57"/>
      <c r="H22" s="13"/>
      <c r="I22" s="13">
        <f t="shared" si="0"/>
        <v>0</v>
      </c>
      <c r="J22" s="13">
        <f t="shared" si="1"/>
        <v>0</v>
      </c>
      <c r="K22" s="13"/>
      <c r="L22" s="13">
        <f t="shared" si="2"/>
        <v>0</v>
      </c>
      <c r="M22" s="75"/>
      <c r="N22" s="13">
        <f t="shared" si="3"/>
        <v>0</v>
      </c>
      <c r="O22" s="13"/>
      <c r="P22" s="13">
        <f t="shared" si="4"/>
        <v>0</v>
      </c>
      <c r="Q22" s="38"/>
      <c r="R22" s="13">
        <f t="shared" si="5"/>
        <v>0</v>
      </c>
      <c r="S22" s="13">
        <f t="shared" si="6"/>
        <v>0</v>
      </c>
      <c r="T22" s="38"/>
      <c r="U22" s="13">
        <f t="shared" si="7"/>
        <v>0</v>
      </c>
      <c r="V22" s="13">
        <f t="shared" si="8"/>
        <v>0</v>
      </c>
      <c r="W22" s="3"/>
      <c r="X22" s="58"/>
      <c r="Y22" s="3"/>
    </row>
    <row r="23" spans="1:25" s="4" customFormat="1" ht="11.25">
      <c r="A23" s="50">
        <v>1.1</v>
      </c>
      <c r="B23" s="3"/>
      <c r="C23" s="37"/>
      <c r="D23" s="59" t="s">
        <v>79</v>
      </c>
      <c r="E23" s="37"/>
      <c r="F23" s="63"/>
      <c r="G23" s="57"/>
      <c r="H23" s="13"/>
      <c r="I23" s="13">
        <f aca="true" t="shared" si="9" ref="I23:I32">F23*H23</f>
        <v>0</v>
      </c>
      <c r="J23" s="13">
        <f aca="true" t="shared" si="10" ref="J23:J32">I23*$L$8</f>
        <v>0</v>
      </c>
      <c r="K23" s="13"/>
      <c r="L23" s="13">
        <f aca="true" t="shared" si="11" ref="L23:L32">F23*K23</f>
        <v>0</v>
      </c>
      <c r="M23" s="75"/>
      <c r="N23" s="13">
        <f aca="true" t="shared" si="12" ref="N23:N32">F23*M23</f>
        <v>0</v>
      </c>
      <c r="O23" s="13"/>
      <c r="P23" s="13">
        <f aca="true" t="shared" si="13" ref="P23:P32">F23*O23</f>
        <v>0</v>
      </c>
      <c r="Q23" s="38"/>
      <c r="R23" s="13">
        <f aca="true" t="shared" si="14" ref="R23:R32">(J23+L23+N23+P23)*Q23</f>
        <v>0</v>
      </c>
      <c r="S23" s="13">
        <f aca="true" t="shared" si="15" ref="S23:S32">J23+L23+N23+P23+R23</f>
        <v>0</v>
      </c>
      <c r="T23" s="38"/>
      <c r="U23" s="13">
        <f aca="true" t="shared" si="16" ref="U23:U32">S23*T23</f>
        <v>0</v>
      </c>
      <c r="V23" s="13">
        <f aca="true" t="shared" si="17" ref="V23:V32">S23+U23</f>
        <v>0</v>
      </c>
      <c r="W23" s="3"/>
      <c r="X23" s="58"/>
      <c r="Y23" s="3"/>
    </row>
    <row r="24" spans="1:25" s="4" customFormat="1" ht="67.5">
      <c r="A24" s="50">
        <v>1.11</v>
      </c>
      <c r="B24" s="3"/>
      <c r="C24" s="37"/>
      <c r="D24" s="56" t="s">
        <v>85</v>
      </c>
      <c r="E24" s="37" t="s">
        <v>86</v>
      </c>
      <c r="F24" s="63">
        <v>1</v>
      </c>
      <c r="G24" s="57" t="s">
        <v>80</v>
      </c>
      <c r="H24" s="13"/>
      <c r="I24" s="13">
        <f t="shared" si="9"/>
        <v>0</v>
      </c>
      <c r="J24" s="13">
        <f t="shared" si="10"/>
        <v>0</v>
      </c>
      <c r="K24" s="13"/>
      <c r="L24" s="13">
        <f t="shared" si="11"/>
        <v>0</v>
      </c>
      <c r="M24" s="75">
        <f>19200+(20*30.4*0.5)+(2*30.4*0.5*100)</f>
        <v>22544</v>
      </c>
      <c r="N24" s="13">
        <f t="shared" si="12"/>
        <v>22544</v>
      </c>
      <c r="O24" s="13"/>
      <c r="P24" s="13">
        <f t="shared" si="13"/>
        <v>0</v>
      </c>
      <c r="Q24" s="38"/>
      <c r="R24" s="13">
        <f t="shared" si="14"/>
        <v>0</v>
      </c>
      <c r="S24" s="13">
        <f t="shared" si="15"/>
        <v>22544</v>
      </c>
      <c r="T24" s="38">
        <v>0.25</v>
      </c>
      <c r="U24" s="13">
        <f t="shared" si="16"/>
        <v>5636</v>
      </c>
      <c r="V24" s="13">
        <f t="shared" si="17"/>
        <v>28180</v>
      </c>
      <c r="W24" s="3"/>
      <c r="X24" s="58"/>
      <c r="Y24" s="3"/>
    </row>
    <row r="25" spans="1:25" s="4" customFormat="1" ht="11.25">
      <c r="A25" s="50">
        <v>1.12</v>
      </c>
      <c r="B25" s="3"/>
      <c r="C25" s="37"/>
      <c r="D25" s="56" t="s">
        <v>81</v>
      </c>
      <c r="E25" s="37"/>
      <c r="F25" s="63">
        <v>1</v>
      </c>
      <c r="G25" s="57" t="s">
        <v>66</v>
      </c>
      <c r="H25" s="13"/>
      <c r="I25" s="13">
        <f t="shared" si="9"/>
        <v>0</v>
      </c>
      <c r="J25" s="13">
        <f t="shared" si="10"/>
        <v>0</v>
      </c>
      <c r="K25" s="13"/>
      <c r="L25" s="13">
        <f t="shared" si="11"/>
        <v>0</v>
      </c>
      <c r="M25" s="75">
        <v>3000</v>
      </c>
      <c r="N25" s="13">
        <f t="shared" si="12"/>
        <v>3000</v>
      </c>
      <c r="O25" s="13"/>
      <c r="P25" s="13">
        <f t="shared" si="13"/>
        <v>0</v>
      </c>
      <c r="Q25" s="38"/>
      <c r="R25" s="13">
        <f t="shared" si="14"/>
        <v>0</v>
      </c>
      <c r="S25" s="13">
        <f t="shared" si="15"/>
        <v>3000</v>
      </c>
      <c r="T25" s="38">
        <v>0.25</v>
      </c>
      <c r="U25" s="13">
        <f t="shared" si="16"/>
        <v>750</v>
      </c>
      <c r="V25" s="13">
        <f t="shared" si="17"/>
        <v>3750</v>
      </c>
      <c r="W25" s="3"/>
      <c r="X25" s="58"/>
      <c r="Y25" s="3"/>
    </row>
    <row r="26" spans="1:25" s="4" customFormat="1" ht="11.25">
      <c r="A26" s="50">
        <v>1.13</v>
      </c>
      <c r="B26" s="3"/>
      <c r="C26" s="37"/>
      <c r="D26" s="56" t="s">
        <v>84</v>
      </c>
      <c r="E26" s="37"/>
      <c r="F26" s="63">
        <v>20</v>
      </c>
      <c r="G26" s="57" t="s">
        <v>80</v>
      </c>
      <c r="H26" s="13"/>
      <c r="I26" s="13">
        <f t="shared" si="9"/>
        <v>0</v>
      </c>
      <c r="J26" s="13">
        <f t="shared" si="10"/>
        <v>0</v>
      </c>
      <c r="K26" s="13"/>
      <c r="L26" s="13">
        <f t="shared" si="11"/>
        <v>0</v>
      </c>
      <c r="M26" s="75">
        <v>300</v>
      </c>
      <c r="N26" s="13">
        <f t="shared" si="12"/>
        <v>6000</v>
      </c>
      <c r="O26" s="13"/>
      <c r="P26" s="13">
        <f t="shared" si="13"/>
        <v>0</v>
      </c>
      <c r="Q26" s="38"/>
      <c r="R26" s="13">
        <f t="shared" si="14"/>
        <v>0</v>
      </c>
      <c r="S26" s="13">
        <f t="shared" si="15"/>
        <v>6000</v>
      </c>
      <c r="T26" s="38">
        <v>0.25</v>
      </c>
      <c r="U26" s="13">
        <f t="shared" si="16"/>
        <v>1500</v>
      </c>
      <c r="V26" s="13">
        <f t="shared" si="17"/>
        <v>7500</v>
      </c>
      <c r="W26" s="3"/>
      <c r="X26" s="58"/>
      <c r="Y26" s="3"/>
    </row>
    <row r="27" spans="1:25" s="4" customFormat="1" ht="11.25">
      <c r="A27" s="50">
        <v>1.14</v>
      </c>
      <c r="B27" s="3"/>
      <c r="C27" s="37"/>
      <c r="D27" s="56"/>
      <c r="E27" s="37"/>
      <c r="F27" s="63"/>
      <c r="G27" s="57"/>
      <c r="H27" s="13"/>
      <c r="I27" s="13">
        <f t="shared" si="9"/>
        <v>0</v>
      </c>
      <c r="J27" s="13">
        <f t="shared" si="10"/>
        <v>0</v>
      </c>
      <c r="K27" s="13"/>
      <c r="L27" s="13">
        <f t="shared" si="11"/>
        <v>0</v>
      </c>
      <c r="M27" s="75"/>
      <c r="N27" s="13">
        <f t="shared" si="12"/>
        <v>0</v>
      </c>
      <c r="O27" s="13"/>
      <c r="P27" s="13">
        <f t="shared" si="13"/>
        <v>0</v>
      </c>
      <c r="Q27" s="38"/>
      <c r="R27" s="13">
        <f t="shared" si="14"/>
        <v>0</v>
      </c>
      <c r="S27" s="13">
        <f t="shared" si="15"/>
        <v>0</v>
      </c>
      <c r="T27" s="38"/>
      <c r="U27" s="13">
        <f t="shared" si="16"/>
        <v>0</v>
      </c>
      <c r="V27" s="13">
        <f t="shared" si="17"/>
        <v>0</v>
      </c>
      <c r="W27" s="3"/>
      <c r="X27" s="58"/>
      <c r="Y27" s="3"/>
    </row>
    <row r="28" spans="1:25" s="4" customFormat="1" ht="33.75">
      <c r="A28" s="50">
        <v>1.15</v>
      </c>
      <c r="B28" s="3"/>
      <c r="C28" s="37"/>
      <c r="D28" s="59" t="s">
        <v>70</v>
      </c>
      <c r="E28" s="37" t="s">
        <v>69</v>
      </c>
      <c r="F28" s="63"/>
      <c r="G28" s="57"/>
      <c r="H28" s="13"/>
      <c r="I28" s="13">
        <f t="shared" si="9"/>
        <v>0</v>
      </c>
      <c r="J28" s="13">
        <f t="shared" si="10"/>
        <v>0</v>
      </c>
      <c r="K28" s="13"/>
      <c r="L28" s="13">
        <f t="shared" si="11"/>
        <v>0</v>
      </c>
      <c r="M28" s="75"/>
      <c r="N28" s="13">
        <f t="shared" si="12"/>
        <v>0</v>
      </c>
      <c r="O28" s="13"/>
      <c r="P28" s="13">
        <f t="shared" si="13"/>
        <v>0</v>
      </c>
      <c r="Q28" s="38"/>
      <c r="R28" s="13">
        <f t="shared" si="14"/>
        <v>0</v>
      </c>
      <c r="S28" s="13">
        <f t="shared" si="15"/>
        <v>0</v>
      </c>
      <c r="T28" s="38"/>
      <c r="U28" s="13">
        <f t="shared" si="16"/>
        <v>0</v>
      </c>
      <c r="V28" s="13">
        <f t="shared" si="17"/>
        <v>0</v>
      </c>
      <c r="W28" s="3"/>
      <c r="X28" s="58"/>
      <c r="Y28" s="3"/>
    </row>
    <row r="29" spans="1:25" s="4" customFormat="1" ht="11.25">
      <c r="A29" s="50">
        <v>1.16</v>
      </c>
      <c r="B29" s="3"/>
      <c r="C29" s="37"/>
      <c r="D29" s="56" t="s">
        <v>82</v>
      </c>
      <c r="E29" s="37" t="s">
        <v>71</v>
      </c>
      <c r="F29" s="63">
        <f>F30/27000</f>
        <v>0.9333333333333333</v>
      </c>
      <c r="G29" s="57" t="s">
        <v>83</v>
      </c>
      <c r="H29" s="13"/>
      <c r="I29" s="13">
        <f t="shared" si="9"/>
        <v>0</v>
      </c>
      <c r="J29" s="13">
        <f t="shared" si="10"/>
        <v>0</v>
      </c>
      <c r="K29" s="13"/>
      <c r="L29" s="13">
        <f t="shared" si="11"/>
        <v>0</v>
      </c>
      <c r="M29" s="75">
        <f>(71.4+100)*4</f>
        <v>685.6</v>
      </c>
      <c r="N29" s="13">
        <f t="shared" si="12"/>
        <v>639.8933333333333</v>
      </c>
      <c r="O29" s="13"/>
      <c r="P29" s="13">
        <f t="shared" si="13"/>
        <v>0</v>
      </c>
      <c r="Q29" s="38"/>
      <c r="R29" s="13">
        <f t="shared" si="14"/>
        <v>0</v>
      </c>
      <c r="S29" s="13">
        <f t="shared" si="15"/>
        <v>639.8933333333333</v>
      </c>
      <c r="T29" s="38">
        <v>0.25</v>
      </c>
      <c r="U29" s="13">
        <f t="shared" si="16"/>
        <v>159.97333333333333</v>
      </c>
      <c r="V29" s="13">
        <f t="shared" si="17"/>
        <v>799.8666666666667</v>
      </c>
      <c r="W29" s="58"/>
      <c r="X29" s="58"/>
      <c r="Y29" s="3"/>
    </row>
    <row r="30" spans="1:25" s="4" customFormat="1" ht="11.25">
      <c r="A30" s="50">
        <v>1.17</v>
      </c>
      <c r="B30" s="3"/>
      <c r="C30" s="37"/>
      <c r="D30" s="66"/>
      <c r="E30" s="4" t="s">
        <v>78</v>
      </c>
      <c r="F30" s="81">
        <v>25200</v>
      </c>
      <c r="G30" s="68" t="s">
        <v>74</v>
      </c>
      <c r="H30" s="13"/>
      <c r="I30" s="13">
        <f>F30*H30</f>
        <v>0</v>
      </c>
      <c r="J30" s="13">
        <f>I30*$L$8</f>
        <v>0</v>
      </c>
      <c r="K30" s="13"/>
      <c r="L30" s="13">
        <f>F30*K30</f>
        <v>0</v>
      </c>
      <c r="M30" s="75"/>
      <c r="N30" s="13">
        <f>F30*M30</f>
        <v>0</v>
      </c>
      <c r="O30" s="13"/>
      <c r="P30" s="13">
        <f>F30*O30</f>
        <v>0</v>
      </c>
      <c r="Q30" s="38"/>
      <c r="R30" s="13">
        <f>(J30+L30+N30+P30)*Q30</f>
        <v>0</v>
      </c>
      <c r="S30" s="13">
        <f>J30+L30+N30+P30+R30</f>
        <v>0</v>
      </c>
      <c r="T30" s="38"/>
      <c r="U30" s="13">
        <f>S30*T30</f>
        <v>0</v>
      </c>
      <c r="V30" s="13">
        <f>S30+U30</f>
        <v>0</v>
      </c>
      <c r="W30" s="3"/>
      <c r="X30" s="58"/>
      <c r="Y30" s="3"/>
    </row>
    <row r="31" spans="1:25" s="4" customFormat="1" ht="11.25">
      <c r="A31" s="50">
        <v>1.18</v>
      </c>
      <c r="B31" s="3"/>
      <c r="C31" s="37"/>
      <c r="D31" s="66"/>
      <c r="E31" s="37"/>
      <c r="F31" s="67"/>
      <c r="G31" s="68"/>
      <c r="H31" s="13"/>
      <c r="I31" s="13">
        <f t="shared" si="9"/>
        <v>0</v>
      </c>
      <c r="J31" s="13">
        <f t="shared" si="10"/>
        <v>0</v>
      </c>
      <c r="K31" s="13"/>
      <c r="L31" s="13">
        <f t="shared" si="11"/>
        <v>0</v>
      </c>
      <c r="M31" s="75"/>
      <c r="N31" s="13">
        <f t="shared" si="12"/>
        <v>0</v>
      </c>
      <c r="O31" s="13"/>
      <c r="P31" s="13">
        <f t="shared" si="13"/>
        <v>0</v>
      </c>
      <c r="Q31" s="38"/>
      <c r="R31" s="13">
        <f t="shared" si="14"/>
        <v>0</v>
      </c>
      <c r="S31" s="13">
        <f t="shared" si="15"/>
        <v>0</v>
      </c>
      <c r="T31" s="38"/>
      <c r="U31" s="13">
        <f t="shared" si="16"/>
        <v>0</v>
      </c>
      <c r="V31" s="13">
        <f t="shared" si="17"/>
        <v>0</v>
      </c>
      <c r="W31" s="3"/>
      <c r="X31" s="58"/>
      <c r="Y31" s="3"/>
    </row>
    <row r="32" spans="1:25" s="4" customFormat="1" ht="11.25">
      <c r="A32" s="50">
        <v>1.19</v>
      </c>
      <c r="B32" s="3"/>
      <c r="C32" s="37"/>
      <c r="D32" s="56"/>
      <c r="E32" s="37"/>
      <c r="F32" s="63"/>
      <c r="G32" s="57"/>
      <c r="H32" s="13"/>
      <c r="I32" s="13">
        <f t="shared" si="9"/>
        <v>0</v>
      </c>
      <c r="J32" s="13">
        <f t="shared" si="10"/>
        <v>0</v>
      </c>
      <c r="K32" s="13"/>
      <c r="L32" s="13">
        <f t="shared" si="11"/>
        <v>0</v>
      </c>
      <c r="M32" s="75"/>
      <c r="N32" s="13">
        <f t="shared" si="12"/>
        <v>0</v>
      </c>
      <c r="O32" s="13"/>
      <c r="P32" s="13">
        <f t="shared" si="13"/>
        <v>0</v>
      </c>
      <c r="Q32" s="38"/>
      <c r="R32" s="13">
        <f t="shared" si="14"/>
        <v>0</v>
      </c>
      <c r="S32" s="13">
        <f t="shared" si="15"/>
        <v>0</v>
      </c>
      <c r="T32" s="38"/>
      <c r="U32" s="13">
        <f t="shared" si="16"/>
        <v>0</v>
      </c>
      <c r="V32" s="13">
        <f t="shared" si="17"/>
        <v>0</v>
      </c>
      <c r="W32" s="3"/>
      <c r="X32" s="58"/>
      <c r="Y32" s="3"/>
    </row>
    <row r="33" spans="2:25" s="14" customFormat="1" ht="24.75" customHeight="1">
      <c r="B33" s="86" t="s">
        <v>37</v>
      </c>
      <c r="C33" s="86"/>
      <c r="D33" s="86"/>
      <c r="E33" s="86"/>
      <c r="F33" s="86"/>
      <c r="G33" s="86"/>
      <c r="H33" s="86"/>
      <c r="I33" s="36">
        <f>SUM(I14:I32)</f>
        <v>0</v>
      </c>
      <c r="J33" s="36">
        <f>SUM(J14:J32)</f>
        <v>0</v>
      </c>
      <c r="K33" s="48"/>
      <c r="L33" s="36">
        <f>SUM(L14:L32)</f>
        <v>0</v>
      </c>
      <c r="M33" s="77"/>
      <c r="N33" s="36">
        <f>SUM(N14:N32)</f>
        <v>209031.73333333334</v>
      </c>
      <c r="O33" s="48"/>
      <c r="P33" s="36">
        <f>SUM(P14:P32)</f>
        <v>0</v>
      </c>
      <c r="Q33" s="41">
        <f>R33/S33</f>
        <v>0</v>
      </c>
      <c r="R33" s="36">
        <f>SUM(R14:R32)</f>
        <v>0</v>
      </c>
      <c r="S33" s="36">
        <f>SUM(S14:S32)</f>
        <v>209031.73333333334</v>
      </c>
      <c r="T33" s="41">
        <f>U33/S33</f>
        <v>0.25</v>
      </c>
      <c r="U33" s="36">
        <f>SUM(U14:U32)</f>
        <v>52257.933333333334</v>
      </c>
      <c r="V33" s="36">
        <f>SUM(V14:V32)</f>
        <v>261289.66666666666</v>
      </c>
      <c r="W33" s="4"/>
      <c r="X33" s="1"/>
      <c r="Y33" s="4"/>
    </row>
    <row r="34" spans="2:25" s="4" customFormat="1" ht="4.5" customHeight="1">
      <c r="B34" s="45"/>
      <c r="C34" s="45"/>
      <c r="D34" s="45"/>
      <c r="E34" s="45"/>
      <c r="F34" s="46"/>
      <c r="G34" s="62"/>
      <c r="H34" s="46"/>
      <c r="I34" s="46"/>
      <c r="J34" s="46"/>
      <c r="K34" s="46"/>
      <c r="L34" s="46"/>
      <c r="M34" s="74"/>
      <c r="N34" s="46"/>
      <c r="O34" s="46"/>
      <c r="P34" s="46"/>
      <c r="Q34" s="47"/>
      <c r="R34" s="46"/>
      <c r="S34" s="46"/>
      <c r="T34" s="47"/>
      <c r="U34" s="46"/>
      <c r="V34" s="46"/>
      <c r="W34" s="45"/>
      <c r="X34" s="60"/>
      <c r="Y34" s="45"/>
    </row>
    <row r="35" spans="2:25" s="4" customFormat="1" ht="11.25">
      <c r="B35" s="49" t="s">
        <v>45</v>
      </c>
      <c r="C35" s="45"/>
      <c r="D35" s="45"/>
      <c r="E35" s="45"/>
      <c r="F35" s="46"/>
      <c r="G35" s="62"/>
      <c r="H35" s="46"/>
      <c r="I35" s="46"/>
      <c r="J35" s="46"/>
      <c r="K35" s="46"/>
      <c r="L35" s="46"/>
      <c r="M35" s="74"/>
      <c r="N35" s="46"/>
      <c r="O35" s="46"/>
      <c r="P35" s="46"/>
      <c r="Q35" s="47"/>
      <c r="R35" s="46"/>
      <c r="S35" s="46"/>
      <c r="T35" s="47"/>
      <c r="U35" s="46"/>
      <c r="V35" s="46"/>
      <c r="W35" s="45"/>
      <c r="X35" s="60"/>
      <c r="Y35" s="45"/>
    </row>
    <row r="36" spans="2:25" s="4" customFormat="1" ht="4.5" customHeight="1">
      <c r="B36" s="45"/>
      <c r="C36" s="45"/>
      <c r="D36" s="45"/>
      <c r="E36" s="45"/>
      <c r="F36" s="46"/>
      <c r="G36" s="62"/>
      <c r="H36" s="46"/>
      <c r="I36" s="46"/>
      <c r="J36" s="46"/>
      <c r="K36" s="46"/>
      <c r="L36" s="46"/>
      <c r="M36" s="74"/>
      <c r="N36" s="46"/>
      <c r="O36" s="46"/>
      <c r="P36" s="46"/>
      <c r="Q36" s="47"/>
      <c r="R36" s="46"/>
      <c r="S36" s="46"/>
      <c r="T36" s="47"/>
      <c r="U36" s="46"/>
      <c r="V36" s="46"/>
      <c r="W36" s="45"/>
      <c r="X36" s="60"/>
      <c r="Y36" s="45"/>
    </row>
    <row r="37" spans="1:25" s="4" customFormat="1" ht="22.5">
      <c r="A37" s="50">
        <v>2.01</v>
      </c>
      <c r="B37" s="3"/>
      <c r="C37" s="3"/>
      <c r="D37" s="3" t="s">
        <v>61</v>
      </c>
      <c r="E37" s="3" t="s">
        <v>93</v>
      </c>
      <c r="F37" s="63">
        <f>5*14</f>
        <v>70</v>
      </c>
      <c r="G37" s="57" t="s">
        <v>67</v>
      </c>
      <c r="H37" s="13"/>
      <c r="I37" s="13">
        <f>F37*H37</f>
        <v>0</v>
      </c>
      <c r="J37" s="13">
        <f aca="true" t="shared" si="18" ref="J37:J51">I37*$L$8</f>
        <v>0</v>
      </c>
      <c r="K37" s="13"/>
      <c r="L37" s="13">
        <f>F37*K37</f>
        <v>0</v>
      </c>
      <c r="M37" s="82">
        <f>105+150</f>
        <v>255</v>
      </c>
      <c r="N37" s="13">
        <f>F37*M37</f>
        <v>17850</v>
      </c>
      <c r="O37" s="13"/>
      <c r="P37" s="13">
        <f>F37*O37</f>
        <v>0</v>
      </c>
      <c r="Q37" s="38"/>
      <c r="R37" s="13">
        <f>(J37+L37+N37+P37)*Q37</f>
        <v>0</v>
      </c>
      <c r="S37" s="13">
        <f>J37+L37+N37+P37+R37</f>
        <v>17850</v>
      </c>
      <c r="T37" s="38">
        <v>0.25</v>
      </c>
      <c r="U37" s="13">
        <f>S37*T37</f>
        <v>4462.5</v>
      </c>
      <c r="V37" s="13">
        <f>S37+U37</f>
        <v>22312.5</v>
      </c>
      <c r="W37" s="3"/>
      <c r="X37" s="58"/>
      <c r="Y37" s="3"/>
    </row>
    <row r="38" spans="1:25" s="4" customFormat="1" ht="22.5">
      <c r="A38" s="50">
        <v>2.02</v>
      </c>
      <c r="B38" s="3"/>
      <c r="C38" s="3"/>
      <c r="D38" s="37" t="s">
        <v>46</v>
      </c>
      <c r="E38" s="3"/>
      <c r="F38" s="65">
        <v>0.03</v>
      </c>
      <c r="G38" s="57"/>
      <c r="H38" s="13"/>
      <c r="I38" s="13">
        <f>F38*H38</f>
        <v>0</v>
      </c>
      <c r="J38" s="13">
        <f t="shared" si="18"/>
        <v>0</v>
      </c>
      <c r="K38" s="13"/>
      <c r="L38" s="13">
        <f>F38*K38</f>
        <v>0</v>
      </c>
      <c r="M38" s="76">
        <f>V33</f>
        <v>261289.66666666666</v>
      </c>
      <c r="N38" s="13">
        <f>F38*M38</f>
        <v>7838.69</v>
      </c>
      <c r="O38" s="13"/>
      <c r="P38" s="13">
        <f>F38*O38</f>
        <v>0</v>
      </c>
      <c r="Q38" s="38"/>
      <c r="R38" s="13">
        <f>(J38+L38+N38+P38)*Q38</f>
        <v>0</v>
      </c>
      <c r="S38" s="13">
        <f>J38+L38+N38+P38+R38</f>
        <v>7838.69</v>
      </c>
      <c r="T38" s="38">
        <v>0.25</v>
      </c>
      <c r="U38" s="13">
        <f>S38*T38</f>
        <v>1959.6725</v>
      </c>
      <c r="V38" s="13">
        <f>S38+U38</f>
        <v>9798.3625</v>
      </c>
      <c r="W38" s="3"/>
      <c r="X38" s="58"/>
      <c r="Y38" s="3"/>
    </row>
    <row r="39" spans="1:25" s="4" customFormat="1" ht="22.5">
      <c r="A39" s="50">
        <v>2.03</v>
      </c>
      <c r="B39" s="3"/>
      <c r="C39" s="3"/>
      <c r="D39" s="3" t="s">
        <v>47</v>
      </c>
      <c r="E39" s="3" t="s">
        <v>77</v>
      </c>
      <c r="F39" s="63"/>
      <c r="G39" s="2"/>
      <c r="H39" s="13"/>
      <c r="I39" s="13">
        <f aca="true" t="shared" si="19" ref="I39:I51">F39*H39</f>
        <v>0</v>
      </c>
      <c r="J39" s="13">
        <f t="shared" si="18"/>
        <v>0</v>
      </c>
      <c r="K39" s="13"/>
      <c r="L39" s="13">
        <f aca="true" t="shared" si="20" ref="L39:L51">F39*K39</f>
        <v>0</v>
      </c>
      <c r="M39" s="75"/>
      <c r="N39" s="13">
        <f aca="true" t="shared" si="21" ref="N39:N51">F39*M39</f>
        <v>0</v>
      </c>
      <c r="O39" s="13"/>
      <c r="P39" s="13">
        <f aca="true" t="shared" si="22" ref="P39:P51">F39*O39</f>
        <v>0</v>
      </c>
      <c r="Q39" s="38"/>
      <c r="R39" s="13">
        <f aca="true" t="shared" si="23" ref="R39:R51">(J39+L39+N39+P39)*Q39</f>
        <v>0</v>
      </c>
      <c r="S39" s="13">
        <f aca="true" t="shared" si="24" ref="S39:S51">J39+L39+N39+P39+R39</f>
        <v>0</v>
      </c>
      <c r="T39" s="38"/>
      <c r="U39" s="13">
        <f aca="true" t="shared" si="25" ref="U39:U51">S39*T39</f>
        <v>0</v>
      </c>
      <c r="V39" s="13">
        <f aca="true" t="shared" si="26" ref="V39:V51">S39+U39</f>
        <v>0</v>
      </c>
      <c r="W39" s="3"/>
      <c r="X39" s="58"/>
      <c r="Y39" s="3"/>
    </row>
    <row r="40" spans="1:25" s="4" customFormat="1" ht="11.25">
      <c r="A40" s="50">
        <v>2.04</v>
      </c>
      <c r="B40" s="3"/>
      <c r="C40" s="3"/>
      <c r="D40" s="3" t="s">
        <v>48</v>
      </c>
      <c r="E40" s="3" t="s">
        <v>77</v>
      </c>
      <c r="F40" s="63"/>
      <c r="G40" s="2"/>
      <c r="H40" s="13"/>
      <c r="I40" s="13">
        <f t="shared" si="19"/>
        <v>0</v>
      </c>
      <c r="J40" s="13">
        <f t="shared" si="18"/>
        <v>0</v>
      </c>
      <c r="K40" s="13"/>
      <c r="L40" s="13">
        <f t="shared" si="20"/>
        <v>0</v>
      </c>
      <c r="M40" s="75"/>
      <c r="N40" s="13">
        <f t="shared" si="21"/>
        <v>0</v>
      </c>
      <c r="O40" s="13"/>
      <c r="P40" s="13">
        <f t="shared" si="22"/>
        <v>0</v>
      </c>
      <c r="Q40" s="38"/>
      <c r="R40" s="13">
        <f t="shared" si="23"/>
        <v>0</v>
      </c>
      <c r="S40" s="13">
        <f t="shared" si="24"/>
        <v>0</v>
      </c>
      <c r="T40" s="38"/>
      <c r="U40" s="13">
        <f t="shared" si="25"/>
        <v>0</v>
      </c>
      <c r="V40" s="13">
        <f t="shared" si="26"/>
        <v>0</v>
      </c>
      <c r="W40" s="3"/>
      <c r="X40" s="58"/>
      <c r="Y40" s="3"/>
    </row>
    <row r="41" spans="1:25" s="4" customFormat="1" ht="11.25">
      <c r="A41" s="50">
        <v>2.05</v>
      </c>
      <c r="B41" s="3"/>
      <c r="C41" s="3"/>
      <c r="D41" s="3" t="s">
        <v>49</v>
      </c>
      <c r="E41" s="3" t="s">
        <v>77</v>
      </c>
      <c r="F41" s="63"/>
      <c r="G41" s="2"/>
      <c r="H41" s="13"/>
      <c r="I41" s="13">
        <f t="shared" si="19"/>
        <v>0</v>
      </c>
      <c r="J41" s="13">
        <f t="shared" si="18"/>
        <v>0</v>
      </c>
      <c r="K41" s="13"/>
      <c r="L41" s="13">
        <f t="shared" si="20"/>
        <v>0</v>
      </c>
      <c r="M41" s="75"/>
      <c r="N41" s="13">
        <f t="shared" si="21"/>
        <v>0</v>
      </c>
      <c r="O41" s="13"/>
      <c r="P41" s="13">
        <f t="shared" si="22"/>
        <v>0</v>
      </c>
      <c r="Q41" s="38"/>
      <c r="R41" s="13">
        <f t="shared" si="23"/>
        <v>0</v>
      </c>
      <c r="S41" s="13">
        <f t="shared" si="24"/>
        <v>0</v>
      </c>
      <c r="T41" s="38"/>
      <c r="U41" s="13">
        <f t="shared" si="25"/>
        <v>0</v>
      </c>
      <c r="V41" s="13">
        <f t="shared" si="26"/>
        <v>0</v>
      </c>
      <c r="W41" s="3"/>
      <c r="X41" s="58"/>
      <c r="Y41" s="3"/>
    </row>
    <row r="42" spans="1:25" s="4" customFormat="1" ht="33.75">
      <c r="A42" s="50">
        <v>2.06</v>
      </c>
      <c r="B42" s="3"/>
      <c r="C42" s="3"/>
      <c r="D42" s="3" t="s">
        <v>50</v>
      </c>
      <c r="E42" s="3" t="s">
        <v>95</v>
      </c>
      <c r="F42" s="63">
        <v>10</v>
      </c>
      <c r="G42" s="57" t="s">
        <v>73</v>
      </c>
      <c r="H42" s="13"/>
      <c r="I42" s="13">
        <f>F42*H42</f>
        <v>0</v>
      </c>
      <c r="J42" s="13">
        <f t="shared" si="18"/>
        <v>0</v>
      </c>
      <c r="K42" s="13"/>
      <c r="L42" s="13">
        <f>F42*K42</f>
        <v>0</v>
      </c>
      <c r="M42" s="76">
        <f>984+(2*80)</f>
        <v>1144</v>
      </c>
      <c r="N42" s="13">
        <f>F42*M42</f>
        <v>11440</v>
      </c>
      <c r="O42" s="13"/>
      <c r="P42" s="13">
        <f>F42*O42</f>
        <v>0</v>
      </c>
      <c r="Q42" s="38"/>
      <c r="R42" s="13">
        <f>(J42+L42+N42+P42)*Q42</f>
        <v>0</v>
      </c>
      <c r="S42" s="13">
        <f>J42+L42+N42+P42+R42</f>
        <v>11440</v>
      </c>
      <c r="T42" s="38">
        <v>0.25</v>
      </c>
      <c r="U42" s="13">
        <f>S42*T42</f>
        <v>2860</v>
      </c>
      <c r="V42" s="13">
        <f>S42+U42</f>
        <v>14300</v>
      </c>
      <c r="W42" s="3"/>
      <c r="X42" s="58"/>
      <c r="Y42" s="3"/>
    </row>
    <row r="43" spans="1:25" s="4" customFormat="1" ht="11.25">
      <c r="A43" s="50">
        <v>2.07</v>
      </c>
      <c r="B43" s="3"/>
      <c r="C43" s="3"/>
      <c r="D43" s="3" t="s">
        <v>51</v>
      </c>
      <c r="E43" s="3" t="s">
        <v>77</v>
      </c>
      <c r="F43" s="63"/>
      <c r="G43" s="2"/>
      <c r="H43" s="13"/>
      <c r="I43" s="13">
        <f>F43*H43</f>
        <v>0</v>
      </c>
      <c r="J43" s="13">
        <f t="shared" si="18"/>
        <v>0</v>
      </c>
      <c r="K43" s="13"/>
      <c r="L43" s="13">
        <f>F43*K43</f>
        <v>0</v>
      </c>
      <c r="M43" s="75"/>
      <c r="N43" s="13">
        <f>F43*M43</f>
        <v>0</v>
      </c>
      <c r="O43" s="13"/>
      <c r="P43" s="13">
        <f>F43*O43</f>
        <v>0</v>
      </c>
      <c r="Q43" s="38"/>
      <c r="R43" s="13">
        <f>(J43+L43+N43+P43)*Q43</f>
        <v>0</v>
      </c>
      <c r="S43" s="13">
        <f>J43+L43+N43+P43+R43</f>
        <v>0</v>
      </c>
      <c r="T43" s="38"/>
      <c r="U43" s="13">
        <f>S43*T43</f>
        <v>0</v>
      </c>
      <c r="V43" s="13">
        <f>S43+U43</f>
        <v>0</v>
      </c>
      <c r="W43" s="3"/>
      <c r="X43" s="58"/>
      <c r="Y43" s="3"/>
    </row>
    <row r="44" spans="1:25" s="4" customFormat="1" ht="11.25">
      <c r="A44" s="50">
        <v>2.08</v>
      </c>
      <c r="B44" s="3"/>
      <c r="C44" s="3"/>
      <c r="D44" s="3" t="s">
        <v>52</v>
      </c>
      <c r="E44" s="3" t="s">
        <v>77</v>
      </c>
      <c r="F44" s="64"/>
      <c r="G44" s="57"/>
      <c r="H44" s="13"/>
      <c r="I44" s="13">
        <f>F44*H44</f>
        <v>0</v>
      </c>
      <c r="J44" s="13">
        <f t="shared" si="18"/>
        <v>0</v>
      </c>
      <c r="K44" s="13"/>
      <c r="L44" s="13">
        <f>F44*K44</f>
        <v>0</v>
      </c>
      <c r="M44" s="76"/>
      <c r="N44" s="13">
        <f>F44*M44</f>
        <v>0</v>
      </c>
      <c r="O44" s="13"/>
      <c r="P44" s="13">
        <f>F44*O44</f>
        <v>0</v>
      </c>
      <c r="Q44" s="38"/>
      <c r="R44" s="13">
        <f>(J44+L44+N44+P44)*Q44</f>
        <v>0</v>
      </c>
      <c r="S44" s="13">
        <f>J44+L44+N44+P44+R44</f>
        <v>0</v>
      </c>
      <c r="T44" s="38"/>
      <c r="U44" s="13">
        <f>S44*T44</f>
        <v>0</v>
      </c>
      <c r="V44" s="13">
        <f>S44+U44</f>
        <v>0</v>
      </c>
      <c r="W44" s="3"/>
      <c r="X44" s="58"/>
      <c r="Y44" s="3"/>
    </row>
    <row r="45" spans="1:25" s="4" customFormat="1" ht="11.25">
      <c r="A45" s="50">
        <v>2.09</v>
      </c>
      <c r="B45" s="3"/>
      <c r="C45" s="3"/>
      <c r="D45" s="3" t="s">
        <v>53</v>
      </c>
      <c r="E45" s="3" t="s">
        <v>77</v>
      </c>
      <c r="F45" s="63"/>
      <c r="G45" s="2"/>
      <c r="H45" s="13"/>
      <c r="I45" s="13">
        <f>F45*H45</f>
        <v>0</v>
      </c>
      <c r="J45" s="13">
        <f t="shared" si="18"/>
        <v>0</v>
      </c>
      <c r="K45" s="13"/>
      <c r="L45" s="13">
        <f>F45*K45</f>
        <v>0</v>
      </c>
      <c r="M45" s="75"/>
      <c r="N45" s="13">
        <f>F45*M45</f>
        <v>0</v>
      </c>
      <c r="O45" s="13"/>
      <c r="P45" s="13">
        <f>F45*O45</f>
        <v>0</v>
      </c>
      <c r="Q45" s="38"/>
      <c r="R45" s="13">
        <f>(J45+L45+N45+P45)*Q45</f>
        <v>0</v>
      </c>
      <c r="S45" s="13">
        <f>J45+L45+N45+P45+R45</f>
        <v>0</v>
      </c>
      <c r="T45" s="38"/>
      <c r="U45" s="13">
        <f>S45*T45</f>
        <v>0</v>
      </c>
      <c r="V45" s="13">
        <f>S45+U45</f>
        <v>0</v>
      </c>
      <c r="W45" s="3"/>
      <c r="X45" s="58"/>
      <c r="Y45" s="3"/>
    </row>
    <row r="46" spans="1:25" s="4" customFormat="1" ht="11.25">
      <c r="A46" s="50">
        <v>2.1</v>
      </c>
      <c r="B46" s="3"/>
      <c r="C46" s="3"/>
      <c r="D46" s="3" t="s">
        <v>54</v>
      </c>
      <c r="E46" s="3" t="s">
        <v>77</v>
      </c>
      <c r="F46" s="63"/>
      <c r="G46" s="2"/>
      <c r="H46" s="13"/>
      <c r="I46" s="13">
        <f>F46*H46</f>
        <v>0</v>
      </c>
      <c r="J46" s="13">
        <f t="shared" si="18"/>
        <v>0</v>
      </c>
      <c r="K46" s="13"/>
      <c r="L46" s="13">
        <f>F46*K46</f>
        <v>0</v>
      </c>
      <c r="M46" s="75"/>
      <c r="N46" s="13">
        <f>F46*M46</f>
        <v>0</v>
      </c>
      <c r="O46" s="13"/>
      <c r="P46" s="13">
        <f>F46*O46</f>
        <v>0</v>
      </c>
      <c r="Q46" s="38"/>
      <c r="R46" s="13">
        <f>(J46+L46+N46+P46)*Q46</f>
        <v>0</v>
      </c>
      <c r="S46" s="13">
        <f>J46+L46+N46+P46+R46</f>
        <v>0</v>
      </c>
      <c r="T46" s="38"/>
      <c r="U46" s="13">
        <f>S46*T46</f>
        <v>0</v>
      </c>
      <c r="V46" s="13">
        <f>S46+U46</f>
        <v>0</v>
      </c>
      <c r="W46" s="3"/>
      <c r="X46" s="58"/>
      <c r="Y46" s="3"/>
    </row>
    <row r="47" spans="1:25" s="4" customFormat="1" ht="11.25">
      <c r="A47" s="50">
        <v>2.11</v>
      </c>
      <c r="B47" s="3"/>
      <c r="C47" s="3"/>
      <c r="D47" s="3" t="s">
        <v>55</v>
      </c>
      <c r="E47" s="3" t="s">
        <v>77</v>
      </c>
      <c r="F47" s="63"/>
      <c r="G47" s="2"/>
      <c r="H47" s="13"/>
      <c r="I47" s="13">
        <f t="shared" si="19"/>
        <v>0</v>
      </c>
      <c r="J47" s="13">
        <f t="shared" si="18"/>
        <v>0</v>
      </c>
      <c r="K47" s="13"/>
      <c r="L47" s="13">
        <f t="shared" si="20"/>
        <v>0</v>
      </c>
      <c r="M47" s="75"/>
      <c r="N47" s="13">
        <f t="shared" si="21"/>
        <v>0</v>
      </c>
      <c r="O47" s="13"/>
      <c r="P47" s="13">
        <f t="shared" si="22"/>
        <v>0</v>
      </c>
      <c r="Q47" s="38"/>
      <c r="R47" s="13">
        <f t="shared" si="23"/>
        <v>0</v>
      </c>
      <c r="S47" s="13">
        <f t="shared" si="24"/>
        <v>0</v>
      </c>
      <c r="T47" s="38"/>
      <c r="U47" s="13">
        <f t="shared" si="25"/>
        <v>0</v>
      </c>
      <c r="V47" s="13">
        <f t="shared" si="26"/>
        <v>0</v>
      </c>
      <c r="W47" s="3"/>
      <c r="X47" s="58"/>
      <c r="Y47" s="3"/>
    </row>
    <row r="48" spans="1:25" s="4" customFormat="1" ht="22.5">
      <c r="A48" s="50">
        <v>2.12</v>
      </c>
      <c r="B48" s="3"/>
      <c r="C48" s="3"/>
      <c r="D48" s="3" t="s">
        <v>56</v>
      </c>
      <c r="E48" s="3"/>
      <c r="F48" s="65">
        <v>0.02</v>
      </c>
      <c r="G48" s="57"/>
      <c r="H48" s="13"/>
      <c r="I48" s="13">
        <f t="shared" si="19"/>
        <v>0</v>
      </c>
      <c r="J48" s="13">
        <f t="shared" si="18"/>
        <v>0</v>
      </c>
      <c r="K48" s="13"/>
      <c r="L48" s="13">
        <f t="shared" si="20"/>
        <v>0</v>
      </c>
      <c r="M48" s="76">
        <f>V33</f>
        <v>261289.66666666666</v>
      </c>
      <c r="N48" s="13">
        <f t="shared" si="21"/>
        <v>5225.793333333333</v>
      </c>
      <c r="O48" s="13"/>
      <c r="P48" s="13">
        <f t="shared" si="22"/>
        <v>0</v>
      </c>
      <c r="Q48" s="38"/>
      <c r="R48" s="13">
        <f t="shared" si="23"/>
        <v>0</v>
      </c>
      <c r="S48" s="13">
        <f t="shared" si="24"/>
        <v>5225.793333333333</v>
      </c>
      <c r="T48" s="38">
        <v>0.25</v>
      </c>
      <c r="U48" s="13">
        <f t="shared" si="25"/>
        <v>1306.4483333333333</v>
      </c>
      <c r="V48" s="13">
        <f t="shared" si="26"/>
        <v>6532.241666666667</v>
      </c>
      <c r="W48" s="3"/>
      <c r="X48" s="58"/>
      <c r="Y48" s="3"/>
    </row>
    <row r="49" spans="1:25" s="4" customFormat="1" ht="22.5">
      <c r="A49" s="50">
        <v>2.13</v>
      </c>
      <c r="B49" s="3"/>
      <c r="C49" s="3"/>
      <c r="D49" s="3" t="s">
        <v>62</v>
      </c>
      <c r="E49" s="3"/>
      <c r="F49" s="65">
        <v>0.02</v>
      </c>
      <c r="G49" s="2"/>
      <c r="H49" s="13"/>
      <c r="I49" s="13">
        <f t="shared" si="19"/>
        <v>0</v>
      </c>
      <c r="J49" s="13">
        <f t="shared" si="18"/>
        <v>0</v>
      </c>
      <c r="K49" s="13"/>
      <c r="L49" s="13">
        <f t="shared" si="20"/>
        <v>0</v>
      </c>
      <c r="M49" s="76">
        <f>V33</f>
        <v>261289.66666666666</v>
      </c>
      <c r="N49" s="13">
        <f t="shared" si="21"/>
        <v>5225.793333333333</v>
      </c>
      <c r="O49" s="13"/>
      <c r="P49" s="13">
        <f t="shared" si="22"/>
        <v>0</v>
      </c>
      <c r="Q49" s="38"/>
      <c r="R49" s="13">
        <f t="shared" si="23"/>
        <v>0</v>
      </c>
      <c r="S49" s="13">
        <f t="shared" si="24"/>
        <v>5225.793333333333</v>
      </c>
      <c r="T49" s="38">
        <v>0.25</v>
      </c>
      <c r="U49" s="13">
        <f t="shared" si="25"/>
        <v>1306.4483333333333</v>
      </c>
      <c r="V49" s="13">
        <f t="shared" si="26"/>
        <v>6532.241666666667</v>
      </c>
      <c r="W49" s="3"/>
      <c r="X49" s="58"/>
      <c r="Y49" s="3"/>
    </row>
    <row r="50" spans="1:25" s="4" customFormat="1" ht="11.25">
      <c r="A50" s="50">
        <v>2.14</v>
      </c>
      <c r="B50" s="3"/>
      <c r="C50" s="3"/>
      <c r="D50" s="3" t="s">
        <v>57</v>
      </c>
      <c r="E50" s="3" t="s">
        <v>77</v>
      </c>
      <c r="F50" s="63"/>
      <c r="G50" s="2"/>
      <c r="H50" s="13"/>
      <c r="I50" s="13">
        <f t="shared" si="19"/>
        <v>0</v>
      </c>
      <c r="J50" s="13">
        <f t="shared" si="18"/>
        <v>0</v>
      </c>
      <c r="K50" s="13"/>
      <c r="L50" s="13">
        <f t="shared" si="20"/>
        <v>0</v>
      </c>
      <c r="M50" s="75"/>
      <c r="N50" s="13">
        <f t="shared" si="21"/>
        <v>0</v>
      </c>
      <c r="O50" s="13"/>
      <c r="P50" s="13">
        <f t="shared" si="22"/>
        <v>0</v>
      </c>
      <c r="Q50" s="38"/>
      <c r="R50" s="13">
        <f t="shared" si="23"/>
        <v>0</v>
      </c>
      <c r="S50" s="13">
        <f t="shared" si="24"/>
        <v>0</v>
      </c>
      <c r="T50" s="38"/>
      <c r="U50" s="13">
        <f t="shared" si="25"/>
        <v>0</v>
      </c>
      <c r="V50" s="13">
        <f t="shared" si="26"/>
        <v>0</v>
      </c>
      <c r="W50" s="3"/>
      <c r="X50" s="58"/>
      <c r="Y50" s="3"/>
    </row>
    <row r="51" spans="1:25" s="4" customFormat="1" ht="11.25">
      <c r="A51" s="50">
        <v>2.15</v>
      </c>
      <c r="B51" s="3"/>
      <c r="C51" s="3"/>
      <c r="D51" s="3" t="s">
        <v>58</v>
      </c>
      <c r="E51" s="3" t="s">
        <v>77</v>
      </c>
      <c r="F51" s="63"/>
      <c r="G51" s="2"/>
      <c r="H51" s="13"/>
      <c r="I51" s="13">
        <f t="shared" si="19"/>
        <v>0</v>
      </c>
      <c r="J51" s="13">
        <f t="shared" si="18"/>
        <v>0</v>
      </c>
      <c r="K51" s="13"/>
      <c r="L51" s="13">
        <f t="shared" si="20"/>
        <v>0</v>
      </c>
      <c r="M51" s="75"/>
      <c r="N51" s="13">
        <f t="shared" si="21"/>
        <v>0</v>
      </c>
      <c r="O51" s="13"/>
      <c r="P51" s="13">
        <f t="shared" si="22"/>
        <v>0</v>
      </c>
      <c r="Q51" s="38"/>
      <c r="R51" s="13">
        <f t="shared" si="23"/>
        <v>0</v>
      </c>
      <c r="S51" s="13">
        <f t="shared" si="24"/>
        <v>0</v>
      </c>
      <c r="T51" s="38"/>
      <c r="U51" s="13">
        <f t="shared" si="25"/>
        <v>0</v>
      </c>
      <c r="V51" s="13">
        <f t="shared" si="26"/>
        <v>0</v>
      </c>
      <c r="W51" s="3"/>
      <c r="X51" s="58"/>
      <c r="Y51" s="3"/>
    </row>
    <row r="52" spans="2:25" s="14" customFormat="1" ht="24.75" customHeight="1">
      <c r="B52" s="87" t="s">
        <v>39</v>
      </c>
      <c r="C52" s="88"/>
      <c r="D52" s="88"/>
      <c r="E52" s="88"/>
      <c r="F52" s="88"/>
      <c r="G52" s="88"/>
      <c r="H52" s="89"/>
      <c r="I52" s="36">
        <f>SUM(I37:I51)</f>
        <v>0</v>
      </c>
      <c r="J52" s="36">
        <f>SUM(J37:J51)</f>
        <v>0</v>
      </c>
      <c r="K52" s="35"/>
      <c r="L52" s="36">
        <f>SUM(L37:L51)</f>
        <v>0</v>
      </c>
      <c r="M52" s="78"/>
      <c r="N52" s="36">
        <f>SUM(N37:N51)</f>
        <v>47580.27666666667</v>
      </c>
      <c r="O52" s="35"/>
      <c r="P52" s="36">
        <f>SUM(P37:P51)</f>
        <v>0</v>
      </c>
      <c r="Q52" s="41">
        <f>R52/S52</f>
        <v>0</v>
      </c>
      <c r="R52" s="36">
        <f>SUM(R37:R51)</f>
        <v>0</v>
      </c>
      <c r="S52" s="36">
        <f>SUM(S37:S51)</f>
        <v>47580.27666666667</v>
      </c>
      <c r="T52" s="41">
        <f>U52/S52</f>
        <v>0.25</v>
      </c>
      <c r="U52" s="36">
        <f>SUM(U37:U51)</f>
        <v>11895.069166666668</v>
      </c>
      <c r="V52" s="36">
        <f>SUM(V37:V51)</f>
        <v>59475.34583333334</v>
      </c>
      <c r="W52" s="4"/>
      <c r="X52" s="1"/>
      <c r="Y52" s="4"/>
    </row>
    <row r="53" spans="2:25" s="4" customFormat="1" ht="4.5" customHeight="1">
      <c r="B53" s="45"/>
      <c r="C53" s="45"/>
      <c r="D53" s="45"/>
      <c r="E53" s="45"/>
      <c r="F53" s="46"/>
      <c r="G53" s="62"/>
      <c r="H53" s="46"/>
      <c r="I53" s="46"/>
      <c r="J53" s="46"/>
      <c r="K53" s="46"/>
      <c r="L53" s="46"/>
      <c r="M53" s="74"/>
      <c r="N53" s="46"/>
      <c r="O53" s="46"/>
      <c r="P53" s="46"/>
      <c r="Q53" s="47"/>
      <c r="R53" s="46"/>
      <c r="S53" s="46"/>
      <c r="T53" s="47"/>
      <c r="U53" s="46"/>
      <c r="V53" s="46"/>
      <c r="W53" s="45"/>
      <c r="X53" s="60"/>
      <c r="Y53" s="45"/>
    </row>
    <row r="54" spans="2:25" s="4" customFormat="1" ht="11.25">
      <c r="B54" s="49" t="s">
        <v>40</v>
      </c>
      <c r="C54" s="45"/>
      <c r="D54" s="45"/>
      <c r="E54" s="45"/>
      <c r="F54" s="46"/>
      <c r="G54" s="62"/>
      <c r="H54" s="46"/>
      <c r="I54" s="46"/>
      <c r="J54" s="46"/>
      <c r="K54" s="46"/>
      <c r="L54" s="46"/>
      <c r="M54" s="74"/>
      <c r="N54" s="46"/>
      <c r="O54" s="46"/>
      <c r="P54" s="46"/>
      <c r="Q54" s="47"/>
      <c r="R54" s="46"/>
      <c r="S54" s="46"/>
      <c r="T54" s="47"/>
      <c r="U54" s="46"/>
      <c r="V54" s="46"/>
      <c r="W54" s="45"/>
      <c r="X54" s="60"/>
      <c r="Y54" s="45"/>
    </row>
    <row r="55" spans="2:25" s="4" customFormat="1" ht="4.5" customHeight="1">
      <c r="B55" s="45"/>
      <c r="C55" s="45"/>
      <c r="D55" s="45"/>
      <c r="E55" s="45"/>
      <c r="F55" s="46"/>
      <c r="G55" s="62"/>
      <c r="H55" s="46"/>
      <c r="I55" s="46"/>
      <c r="J55" s="46"/>
      <c r="K55" s="46"/>
      <c r="L55" s="46"/>
      <c r="M55" s="74"/>
      <c r="N55" s="46"/>
      <c r="O55" s="46"/>
      <c r="P55" s="46"/>
      <c r="Q55" s="47"/>
      <c r="R55" s="46"/>
      <c r="S55" s="46"/>
      <c r="T55" s="47"/>
      <c r="U55" s="46"/>
      <c r="V55" s="46"/>
      <c r="W55" s="45"/>
      <c r="X55" s="60"/>
      <c r="Y55" s="45"/>
    </row>
    <row r="56" spans="1:25" s="4" customFormat="1" ht="11.25">
      <c r="A56" s="50">
        <v>3.01</v>
      </c>
      <c r="B56" s="3"/>
      <c r="C56" s="3"/>
      <c r="D56" s="3" t="s">
        <v>42</v>
      </c>
      <c r="E56" s="3"/>
      <c r="F56" s="65">
        <v>0.1</v>
      </c>
      <c r="G56" s="2"/>
      <c r="H56" s="13"/>
      <c r="I56" s="13">
        <f>F56*H56</f>
        <v>0</v>
      </c>
      <c r="J56" s="13">
        <f>I56*$L$8</f>
        <v>0</v>
      </c>
      <c r="K56" s="13"/>
      <c r="L56" s="13">
        <f>F56*K56</f>
        <v>0</v>
      </c>
      <c r="M56" s="75">
        <f>V33+V52</f>
        <v>320765.0125</v>
      </c>
      <c r="N56" s="13">
        <f>F56*M56</f>
        <v>32076.50125</v>
      </c>
      <c r="O56" s="13"/>
      <c r="P56" s="13">
        <f>F56*O56</f>
        <v>0</v>
      </c>
      <c r="Q56" s="38"/>
      <c r="R56" s="13">
        <f>(J56+L56+N56+P56)*Q56</f>
        <v>0</v>
      </c>
      <c r="S56" s="13">
        <f>J56+L56+N56+P56+R56</f>
        <v>32076.50125</v>
      </c>
      <c r="T56" s="38">
        <v>0.25</v>
      </c>
      <c r="U56" s="13">
        <f>S56*T56</f>
        <v>8019.1253125</v>
      </c>
      <c r="V56" s="13">
        <f>S56+U56</f>
        <v>40095.6265625</v>
      </c>
      <c r="W56" s="3"/>
      <c r="X56" s="58"/>
      <c r="Y56" s="3"/>
    </row>
    <row r="57" spans="1:25" s="4" customFormat="1" ht="11.25">
      <c r="A57" s="50">
        <v>3.02</v>
      </c>
      <c r="B57" s="3"/>
      <c r="C57" s="3"/>
      <c r="D57" s="3" t="s">
        <v>32</v>
      </c>
      <c r="E57" s="3"/>
      <c r="F57" s="13"/>
      <c r="G57" s="2"/>
      <c r="H57" s="13"/>
      <c r="I57" s="13">
        <f>F57*H57</f>
        <v>0</v>
      </c>
      <c r="J57" s="13">
        <f>I57*$L$8</f>
        <v>0</v>
      </c>
      <c r="K57" s="13"/>
      <c r="L57" s="13">
        <f>F57*K57</f>
        <v>0</v>
      </c>
      <c r="M57" s="75"/>
      <c r="N57" s="13">
        <f>F57*M57</f>
        <v>0</v>
      </c>
      <c r="O57" s="13"/>
      <c r="P57" s="13">
        <f>F57*O57</f>
        <v>0</v>
      </c>
      <c r="Q57" s="38"/>
      <c r="R57" s="13">
        <f>(J57+L57+N57+P57)*Q57</f>
        <v>0</v>
      </c>
      <c r="S57" s="13">
        <f>J57+L57+N57+P57+R57</f>
        <v>0</v>
      </c>
      <c r="T57" s="38"/>
      <c r="U57" s="13">
        <f>S57*T57</f>
        <v>0</v>
      </c>
      <c r="V57" s="13">
        <f>S57+U57</f>
        <v>0</v>
      </c>
      <c r="W57" s="3"/>
      <c r="X57" s="58"/>
      <c r="Y57" s="3"/>
    </row>
    <row r="58" spans="1:25" s="4" customFormat="1" ht="11.25">
      <c r="A58" s="50">
        <v>3.03</v>
      </c>
      <c r="B58" s="3"/>
      <c r="C58" s="3"/>
      <c r="D58" s="3" t="s">
        <v>36</v>
      </c>
      <c r="E58" s="3"/>
      <c r="F58" s="13"/>
      <c r="G58" s="2"/>
      <c r="H58" s="13"/>
      <c r="I58" s="13">
        <f>F58*H58</f>
        <v>0</v>
      </c>
      <c r="J58" s="13">
        <f>I58*$L$8</f>
        <v>0</v>
      </c>
      <c r="K58" s="13"/>
      <c r="L58" s="13">
        <f>F58*K58</f>
        <v>0</v>
      </c>
      <c r="M58" s="75"/>
      <c r="N58" s="13">
        <f>F58*M58</f>
        <v>0</v>
      </c>
      <c r="O58" s="13"/>
      <c r="P58" s="13">
        <f>F58*O58</f>
        <v>0</v>
      </c>
      <c r="Q58" s="38"/>
      <c r="R58" s="13">
        <f>(J58+L58+N58+P58)*Q58</f>
        <v>0</v>
      </c>
      <c r="S58" s="13">
        <f>J58+L58+N58+P58+R58</f>
        <v>0</v>
      </c>
      <c r="T58" s="38"/>
      <c r="U58" s="13">
        <f>S58*T58</f>
        <v>0</v>
      </c>
      <c r="V58" s="13">
        <f>S58+U58</f>
        <v>0</v>
      </c>
      <c r="W58" s="3"/>
      <c r="X58" s="58"/>
      <c r="Y58" s="3"/>
    </row>
    <row r="59" spans="2:25" s="14" customFormat="1" ht="24.75" customHeight="1">
      <c r="B59" s="87" t="s">
        <v>41</v>
      </c>
      <c r="C59" s="88"/>
      <c r="D59" s="88"/>
      <c r="E59" s="88"/>
      <c r="F59" s="88"/>
      <c r="G59" s="88"/>
      <c r="H59" s="89"/>
      <c r="I59" s="36">
        <f>SUM(I56:I58)</f>
        <v>0</v>
      </c>
      <c r="J59" s="36">
        <f>SUM(J56:J58)</f>
        <v>0</v>
      </c>
      <c r="K59" s="35"/>
      <c r="L59" s="36">
        <f>SUM(L56:L58)</f>
        <v>0</v>
      </c>
      <c r="M59" s="78"/>
      <c r="N59" s="36">
        <f>SUM(N56:N58)</f>
        <v>32076.50125</v>
      </c>
      <c r="O59" s="35"/>
      <c r="P59" s="36">
        <f>SUM(P56:P58)</f>
        <v>0</v>
      </c>
      <c r="Q59" s="41">
        <f>R59/S59</f>
        <v>0</v>
      </c>
      <c r="R59" s="36">
        <f>SUM(R56:R58)</f>
        <v>0</v>
      </c>
      <c r="S59" s="36">
        <f>SUM(S56:S58)</f>
        <v>32076.50125</v>
      </c>
      <c r="T59" s="41">
        <f>U59/S59</f>
        <v>0.25</v>
      </c>
      <c r="U59" s="36">
        <f>SUM(U56:U58)</f>
        <v>8019.1253125</v>
      </c>
      <c r="V59" s="36">
        <f>SUM(V56:V58)</f>
        <v>40095.6265625</v>
      </c>
      <c r="W59" s="4"/>
      <c r="X59" s="1"/>
      <c r="Y59" s="4"/>
    </row>
    <row r="60" spans="7:24" s="4" customFormat="1" ht="11.25">
      <c r="G60" s="12"/>
      <c r="M60" s="79"/>
      <c r="X60" s="1"/>
    </row>
    <row r="61" spans="2:25" s="14" customFormat="1" ht="24.75" customHeight="1">
      <c r="B61" s="87" t="s">
        <v>44</v>
      </c>
      <c r="C61" s="88"/>
      <c r="D61" s="88"/>
      <c r="E61" s="88"/>
      <c r="F61" s="88"/>
      <c r="G61" s="88"/>
      <c r="H61" s="89"/>
      <c r="I61" s="36"/>
      <c r="J61" s="36"/>
      <c r="K61" s="35"/>
      <c r="L61" s="36"/>
      <c r="M61" s="78"/>
      <c r="N61" s="36"/>
      <c r="O61" s="35"/>
      <c r="P61" s="36"/>
      <c r="Q61" s="41"/>
      <c r="R61" s="36"/>
      <c r="S61" s="36">
        <f>S33+S52+S59</f>
        <v>288688.51125</v>
      </c>
      <c r="T61" s="41">
        <f>U61/S61</f>
        <v>0.25</v>
      </c>
      <c r="U61" s="36">
        <f>U33+U52+U59</f>
        <v>72172.1278125</v>
      </c>
      <c r="V61" s="36">
        <f>V33+V52+V59</f>
        <v>360860.63906250003</v>
      </c>
      <c r="W61" s="4"/>
      <c r="X61" s="1"/>
      <c r="Y61" s="4"/>
    </row>
    <row r="62" spans="7:24" s="4" customFormat="1" ht="11.25">
      <c r="G62" s="12"/>
      <c r="M62" s="79"/>
      <c r="X62" s="1"/>
    </row>
    <row r="63" spans="7:24" s="4" customFormat="1" ht="11.25">
      <c r="G63" s="12"/>
      <c r="M63" s="79"/>
      <c r="X63" s="1"/>
    </row>
    <row r="64" spans="3:25" s="4" customFormat="1" ht="11.25">
      <c r="C64" s="1"/>
      <c r="D64" s="1"/>
      <c r="E64" s="1"/>
      <c r="F64" s="1"/>
      <c r="G64" s="44"/>
      <c r="H64" s="1"/>
      <c r="I64" s="1"/>
      <c r="J64" s="1"/>
      <c r="K64" s="1"/>
      <c r="L64" s="1"/>
      <c r="M64" s="7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3:25" s="4" customFormat="1" ht="11.25">
      <c r="C65" s="1"/>
      <c r="D65" s="1"/>
      <c r="E65" s="1"/>
      <c r="F65" s="1"/>
      <c r="G65" s="44"/>
      <c r="H65" s="1"/>
      <c r="I65" s="1"/>
      <c r="J65" s="1"/>
      <c r="K65" s="1"/>
      <c r="L65" s="1"/>
      <c r="M65" s="7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3:25" s="4" customFormat="1" ht="11.25">
      <c r="C66" s="1"/>
      <c r="D66" s="1"/>
      <c r="E66" s="1"/>
      <c r="F66" s="1"/>
      <c r="G66" s="44"/>
      <c r="H66" s="1"/>
      <c r="I66" s="1"/>
      <c r="J66" s="1"/>
      <c r="K66" s="1"/>
      <c r="L66" s="1"/>
      <c r="M66" s="7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7:24" s="4" customFormat="1" ht="11.25">
      <c r="G67" s="12"/>
      <c r="M67" s="79"/>
      <c r="X67" s="1"/>
    </row>
    <row r="68" spans="7:24" s="4" customFormat="1" ht="11.25">
      <c r="G68" s="12"/>
      <c r="M68" s="79"/>
      <c r="X68" s="1"/>
    </row>
    <row r="69" spans="7:24" s="4" customFormat="1" ht="11.25">
      <c r="G69" s="12"/>
      <c r="M69" s="79"/>
      <c r="X69" s="1"/>
    </row>
    <row r="70" spans="7:24" s="4" customFormat="1" ht="11.25">
      <c r="G70" s="12"/>
      <c r="M70" s="79"/>
      <c r="X70" s="1"/>
    </row>
    <row r="71" spans="7:24" s="4" customFormat="1" ht="11.25">
      <c r="G71" s="12"/>
      <c r="M71" s="79"/>
      <c r="X71" s="1"/>
    </row>
    <row r="72" spans="7:24" s="4" customFormat="1" ht="11.25">
      <c r="G72" s="12"/>
      <c r="M72" s="79"/>
      <c r="X72" s="1"/>
    </row>
    <row r="73" spans="7:24" s="4" customFormat="1" ht="11.25">
      <c r="G73" s="12"/>
      <c r="M73" s="79"/>
      <c r="X73" s="1"/>
    </row>
    <row r="74" spans="7:24" s="4" customFormat="1" ht="11.25">
      <c r="G74" s="12"/>
      <c r="M74" s="79"/>
      <c r="X74" s="1"/>
    </row>
    <row r="75" spans="7:24" s="4" customFormat="1" ht="11.25">
      <c r="G75" s="12"/>
      <c r="M75" s="79"/>
      <c r="X75" s="1"/>
    </row>
    <row r="76" spans="7:24" s="4" customFormat="1" ht="11.25">
      <c r="G76" s="12"/>
      <c r="M76" s="79"/>
      <c r="X76" s="1"/>
    </row>
    <row r="77" spans="7:24" s="4" customFormat="1" ht="11.25">
      <c r="G77" s="12"/>
      <c r="M77" s="79"/>
      <c r="X77" s="1"/>
    </row>
    <row r="78" spans="7:24" s="4" customFormat="1" ht="11.25">
      <c r="G78" s="12"/>
      <c r="M78" s="79"/>
      <c r="X78" s="1"/>
    </row>
    <row r="79" spans="7:24" s="4" customFormat="1" ht="11.25">
      <c r="G79" s="12"/>
      <c r="M79" s="79"/>
      <c r="X79" s="1"/>
    </row>
    <row r="80" spans="7:24" s="4" customFormat="1" ht="11.25">
      <c r="G80" s="12"/>
      <c r="M80" s="79"/>
      <c r="X80" s="1"/>
    </row>
    <row r="81" spans="7:24" s="4" customFormat="1" ht="11.25">
      <c r="G81" s="12"/>
      <c r="M81" s="79"/>
      <c r="X81" s="1"/>
    </row>
    <row r="82" spans="7:24" s="4" customFormat="1" ht="11.25">
      <c r="G82" s="12"/>
      <c r="M82" s="79"/>
      <c r="X82" s="1"/>
    </row>
    <row r="83" spans="7:24" s="4" customFormat="1" ht="11.25">
      <c r="G83" s="12"/>
      <c r="M83" s="79"/>
      <c r="X83" s="1"/>
    </row>
    <row r="84" spans="7:24" s="4" customFormat="1" ht="11.25">
      <c r="G84" s="12"/>
      <c r="M84" s="79"/>
      <c r="X84" s="1"/>
    </row>
    <row r="85" spans="7:24" s="4" customFormat="1" ht="11.25">
      <c r="G85" s="12"/>
      <c r="M85" s="79"/>
      <c r="X85" s="1"/>
    </row>
    <row r="86" spans="7:24" s="4" customFormat="1" ht="11.25">
      <c r="G86" s="12"/>
      <c r="M86" s="79"/>
      <c r="X86" s="1"/>
    </row>
    <row r="87" spans="7:24" s="4" customFormat="1" ht="11.25">
      <c r="G87" s="12"/>
      <c r="M87" s="79"/>
      <c r="X87" s="1"/>
    </row>
    <row r="88" spans="7:24" s="4" customFormat="1" ht="11.25">
      <c r="G88" s="12"/>
      <c r="M88" s="79"/>
      <c r="X88" s="1"/>
    </row>
  </sheetData>
  <sheetProtection/>
  <mergeCells count="4">
    <mergeCell ref="B33:H33"/>
    <mergeCell ref="B52:H52"/>
    <mergeCell ref="B59:H59"/>
    <mergeCell ref="B61:H6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3" scale="86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2014-03-28T18:34:12Z</cp:lastPrinted>
  <dcterms:created xsi:type="dcterms:W3CDTF">1998-12-07T19:56:09Z</dcterms:created>
  <dcterms:modified xsi:type="dcterms:W3CDTF">2014-03-28T18:34:19Z</dcterms:modified>
  <cp:category/>
  <cp:version/>
  <cp:contentType/>
  <cp:contentStatus/>
</cp:coreProperties>
</file>