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Default Extension="vml" ContentType="application/vnd.openxmlformats-officedocument.vmlDrawing"/>
  <Override PartName="/xl/drawings/drawing11.xml" ContentType="application/vnd.openxmlformats-officedocument.drawing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90" yWindow="4950" windowWidth="19440" windowHeight="6270" tabRatio="663" activeTab="12"/>
  </bookViews>
  <sheets>
    <sheet name="BGC05-02(TH-16)" sheetId="46" r:id="rId1"/>
    <sheet name="BGC05-03(TH-17)" sheetId="47" r:id="rId2"/>
    <sheet name="BGC05-02 03 (H-6)" sheetId="53" r:id="rId3"/>
    <sheet name="BGC05-06(TH-18)" sheetId="45" r:id="rId4"/>
    <sheet name="BGC05-06(H-7)" sheetId="48" r:id="rId5"/>
    <sheet name="CD13(TH-19)" sheetId="7" r:id="rId6"/>
    <sheet name="CD13 chart (H-8)" sheetId="43" r:id="rId7"/>
    <sheet name="CD15 (TH-20)" sheetId="6" r:id="rId8"/>
    <sheet name="CD15 chart (H-9)" sheetId="42" r:id="rId9"/>
    <sheet name="CD21(TH-21 )" sheetId="4" r:id="rId10"/>
    <sheet name="CD21(H-10)" sheetId="40" r:id="rId11"/>
    <sheet name="CD26(TH-22)" sheetId="3" r:id="rId12"/>
    <sheet name="CD-26(H-22)" sheetId="37" r:id="rId13"/>
  </sheets>
  <definedNames>
    <definedName name="_xlnm.Print_Area" localSheetId="0">'BGC05-02(TH-16)'!$A$1:$F$16</definedName>
    <definedName name="_xlnm.Print_Area" localSheetId="1">'BGC05-03(TH-17)'!$A$1:$F$30</definedName>
    <definedName name="_xlnm.Print_Area" localSheetId="3">'BGC05-06(TH-18)'!$A$1:$F$19</definedName>
    <definedName name="_xlnm.Print_Area" localSheetId="5">'CD13(TH-19)'!$A$1:$F$59</definedName>
    <definedName name="_xlnm.Print_Area" localSheetId="7">'CD15 (TH-20)'!$A$1:$G$61</definedName>
    <definedName name="_xlnm.Print_Area" localSheetId="9">'CD21(TH-21 )'!$A$1:$G$76</definedName>
    <definedName name="_xlnm.Print_Area" localSheetId="11">'CD26(TH-22)'!$A$1:$G$57</definedName>
  </definedNames>
  <calcPr calcId="125725"/>
</workbook>
</file>

<file path=xl/calcChain.xml><?xml version="1.0" encoding="utf-8"?>
<calcChain xmlns="http://schemas.openxmlformats.org/spreadsheetml/2006/main">
  <c r="D54" i="3"/>
  <c r="E54"/>
  <c r="D55"/>
  <c r="E55"/>
  <c r="D56"/>
  <c r="E56"/>
  <c r="D75" i="4"/>
  <c r="D73"/>
  <c r="D74"/>
  <c r="D55" i="7"/>
  <c r="E55"/>
  <c r="D56"/>
  <c r="E56"/>
  <c r="D57"/>
  <c r="E57"/>
  <c r="D58" i="6"/>
  <c r="E58"/>
  <c r="D59"/>
  <c r="E59"/>
  <c r="D60"/>
  <c r="E60"/>
  <c r="E53" i="3"/>
  <c r="D53"/>
  <c r="D72" i="4"/>
  <c r="E57" i="6"/>
  <c r="D57"/>
  <c r="E54" i="7"/>
  <c r="D54"/>
  <c r="E52" i="3"/>
  <c r="D52"/>
  <c r="D71" i="4"/>
  <c r="E56" i="6"/>
  <c r="D56"/>
  <c r="D53" i="7"/>
  <c r="E53"/>
  <c r="D70" i="4"/>
  <c r="D55" i="6"/>
  <c r="E55"/>
  <c r="H54" s="1"/>
  <c r="D52" i="7"/>
  <c r="E52"/>
  <c r="D69" i="4"/>
  <c r="D54" i="6"/>
  <c r="E54"/>
  <c r="E51" i="7"/>
  <c r="D51"/>
  <c r="D51" i="3"/>
  <c r="E51"/>
  <c r="D68" i="4"/>
  <c r="H68"/>
  <c r="E53" i="6"/>
  <c r="H51"/>
  <c r="D50" i="7"/>
  <c r="E50"/>
  <c r="E50" i="3"/>
  <c r="D50"/>
  <c r="D67" i="4"/>
  <c r="E52" i="6"/>
  <c r="D52"/>
  <c r="E49" i="7"/>
  <c r="D49"/>
  <c r="E49" i="3"/>
  <c r="D49"/>
  <c r="D66" i="4"/>
  <c r="E51" i="6"/>
  <c r="D51"/>
  <c r="D48" i="7"/>
  <c r="E48"/>
  <c r="E46"/>
  <c r="D46"/>
  <c r="F3" i="46"/>
  <c r="E13"/>
  <c r="L6"/>
  <c r="L7"/>
  <c r="E5"/>
  <c r="D47" i="7"/>
  <c r="E47"/>
  <c r="E6" i="45"/>
  <c r="D6"/>
  <c r="F3"/>
  <c r="E16"/>
  <c r="F2"/>
  <c r="D13"/>
  <c r="I14"/>
  <c r="F3" i="47"/>
  <c r="E14"/>
  <c r="N6" i="45"/>
  <c r="N7"/>
  <c r="L6"/>
  <c r="L7"/>
  <c r="L7" i="47"/>
  <c r="K6"/>
  <c r="K7"/>
  <c r="E5"/>
  <c r="N6" i="3"/>
  <c r="N7"/>
  <c r="M6"/>
  <c r="M7"/>
  <c r="L6"/>
  <c r="L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B33"/>
  <c r="D33"/>
  <c r="C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D44"/>
  <c r="E44"/>
  <c r="D45"/>
  <c r="E45"/>
  <c r="D46"/>
  <c r="E46"/>
  <c r="D48"/>
  <c r="E48"/>
  <c r="E7"/>
  <c r="D7"/>
  <c r="M6" i="4"/>
  <c r="M7"/>
  <c r="N6"/>
  <c r="N7"/>
  <c r="L6"/>
  <c r="L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D33"/>
  <c r="E33"/>
  <c r="D34"/>
  <c r="E34"/>
  <c r="D35"/>
  <c r="E35"/>
  <c r="D36"/>
  <c r="E36"/>
  <c r="D37"/>
  <c r="E37"/>
  <c r="D38"/>
  <c r="E38"/>
  <c r="D39"/>
  <c r="E39"/>
  <c r="D40"/>
  <c r="E40"/>
  <c r="D41"/>
  <c r="E41"/>
  <c r="D42"/>
  <c r="E42"/>
  <c r="D43"/>
  <c r="E43"/>
  <c r="D44"/>
  <c r="E44"/>
  <c r="D45"/>
  <c r="E45"/>
  <c r="D46"/>
  <c r="E46"/>
  <c r="D47"/>
  <c r="E47"/>
  <c r="D48"/>
  <c r="E48"/>
  <c r="B49"/>
  <c r="D49"/>
  <c r="D50"/>
  <c r="E50"/>
  <c r="D51"/>
  <c r="E51"/>
  <c r="D52"/>
  <c r="E52"/>
  <c r="D53"/>
  <c r="E53"/>
  <c r="D54"/>
  <c r="E54"/>
  <c r="D55"/>
  <c r="E55"/>
  <c r="D56"/>
  <c r="E56"/>
  <c r="D57"/>
  <c r="E57"/>
  <c r="D58"/>
  <c r="E58"/>
  <c r="D59"/>
  <c r="E59"/>
  <c r="D60"/>
  <c r="E60"/>
  <c r="D61"/>
  <c r="E61"/>
  <c r="D62"/>
  <c r="E62"/>
  <c r="D63"/>
  <c r="E63"/>
  <c r="D65"/>
  <c r="D7"/>
  <c r="E7"/>
  <c r="D8" i="6"/>
  <c r="E8"/>
  <c r="D9"/>
  <c r="E9"/>
  <c r="D10"/>
  <c r="D11"/>
  <c r="D12"/>
  <c r="D13"/>
  <c r="D14"/>
  <c r="D15"/>
  <c r="D16"/>
  <c r="D17"/>
  <c r="D18"/>
  <c r="D19"/>
  <c r="D20"/>
  <c r="D21"/>
  <c r="D22"/>
  <c r="D23"/>
  <c r="D24"/>
  <c r="D25"/>
  <c r="E25"/>
  <c r="D26"/>
  <c r="E26"/>
  <c r="D27"/>
  <c r="E27"/>
  <c r="D28"/>
  <c r="E28"/>
  <c r="D29"/>
  <c r="E29"/>
  <c r="D30"/>
  <c r="E30"/>
  <c r="D31"/>
  <c r="E31"/>
  <c r="B32"/>
  <c r="D32"/>
  <c r="D33"/>
  <c r="E33"/>
  <c r="D34"/>
  <c r="E34"/>
  <c r="D35"/>
  <c r="E35"/>
  <c r="D36"/>
  <c r="E36"/>
  <c r="D37"/>
  <c r="E37"/>
  <c r="D38"/>
  <c r="D39"/>
  <c r="E39"/>
  <c r="D40"/>
  <c r="E40"/>
  <c r="D41"/>
  <c r="E41"/>
  <c r="D42"/>
  <c r="E42"/>
  <c r="D43"/>
  <c r="E43"/>
  <c r="D44"/>
  <c r="E44"/>
  <c r="D45"/>
  <c r="E45"/>
  <c r="D46"/>
  <c r="E46"/>
  <c r="D47"/>
  <c r="E47"/>
  <c r="D48"/>
  <c r="E48"/>
  <c r="D50"/>
  <c r="E50"/>
  <c r="E7"/>
  <c r="D7"/>
  <c r="M6"/>
  <c r="M7" s="1"/>
  <c r="L6"/>
  <c r="L7"/>
  <c r="K6"/>
  <c r="K7" s="1"/>
  <c r="D8" i="7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D25"/>
  <c r="E25"/>
  <c r="D26"/>
  <c r="E26"/>
  <c r="D27"/>
  <c r="E27"/>
  <c r="D28"/>
  <c r="E28"/>
  <c r="D29"/>
  <c r="E29"/>
  <c r="D30"/>
  <c r="E30"/>
  <c r="D31"/>
  <c r="E31"/>
  <c r="B32"/>
  <c r="D32" s="1"/>
  <c r="C32"/>
  <c r="E32"/>
  <c r="D33"/>
  <c r="E33"/>
  <c r="D34"/>
  <c r="E34"/>
  <c r="D35"/>
  <c r="E35"/>
  <c r="D36"/>
  <c r="E36"/>
  <c r="D37"/>
  <c r="E37"/>
  <c r="D38"/>
  <c r="E38"/>
  <c r="D39"/>
  <c r="E39"/>
  <c r="D40"/>
  <c r="E40"/>
  <c r="E41"/>
  <c r="E42"/>
  <c r="D43"/>
  <c r="E43"/>
  <c r="D44"/>
  <c r="E44"/>
  <c r="D45"/>
  <c r="E45"/>
  <c r="E7"/>
  <c r="D7"/>
  <c r="P6"/>
  <c r="P7"/>
  <c r="O6"/>
  <c r="O7" s="1"/>
  <c r="N6"/>
  <c r="N7"/>
  <c r="D7" i="45"/>
  <c r="E7"/>
  <c r="A43" i="3"/>
  <c r="A42"/>
  <c r="D8" i="45"/>
  <c r="E8"/>
  <c r="D9"/>
  <c r="E9"/>
  <c r="E6" i="46"/>
  <c r="E6" i="47"/>
  <c r="E7" i="46"/>
  <c r="E7" i="47"/>
  <c r="D10" i="45"/>
  <c r="E10"/>
  <c r="D12"/>
  <c r="D14"/>
  <c r="D15"/>
  <c r="D18"/>
  <c r="D17"/>
  <c r="D16"/>
  <c r="M6"/>
  <c r="M7"/>
  <c r="D11"/>
  <c r="E11"/>
  <c r="E12"/>
  <c r="K13"/>
  <c r="E13"/>
  <c r="K14"/>
  <c r="E14"/>
  <c r="E15"/>
  <c r="E18"/>
  <c r="E17"/>
  <c r="M6" i="46"/>
  <c r="M7"/>
  <c r="H69" i="4"/>
  <c r="E8" i="47"/>
  <c r="E10"/>
  <c r="H11"/>
  <c r="E12"/>
  <c r="E15"/>
  <c r="E13"/>
  <c r="E9"/>
  <c r="H10"/>
  <c r="E11"/>
  <c r="E14" i="46"/>
  <c r="E15"/>
  <c r="E8"/>
  <c r="E9"/>
  <c r="E10"/>
  <c r="H9"/>
  <c r="E12"/>
  <c r="I13" i="45"/>
  <c r="H8" i="46"/>
</calcChain>
</file>

<file path=xl/sharedStrings.xml><?xml version="1.0" encoding="utf-8"?>
<sst xmlns="http://schemas.openxmlformats.org/spreadsheetml/2006/main" count="225" uniqueCount="86">
  <si>
    <t>Location:</t>
  </si>
  <si>
    <t>Coordinates:</t>
  </si>
  <si>
    <t>Date</t>
  </si>
  <si>
    <t>yes</t>
  </si>
  <si>
    <t>Shallow</t>
  </si>
  <si>
    <t>Deep</t>
  </si>
  <si>
    <t>CD-26</t>
  </si>
  <si>
    <t>CD-21</t>
  </si>
  <si>
    <t>(#345)</t>
  </si>
  <si>
    <t>(#366)</t>
  </si>
  <si>
    <t xml:space="preserve">n.r. </t>
  </si>
  <si>
    <t>CD-15</t>
  </si>
  <si>
    <t>(#353)</t>
  </si>
  <si>
    <t>(#362)</t>
  </si>
  <si>
    <t>CD-13</t>
  </si>
  <si>
    <t>(#350)</t>
  </si>
  <si>
    <t>(#381)</t>
  </si>
  <si>
    <t>Surface Elev.</t>
  </si>
  <si>
    <t xml:space="preserve">Shallow Tip Elev. </t>
  </si>
  <si>
    <t xml:space="preserve">Deep Tip Elev. </t>
  </si>
  <si>
    <t>Comments</t>
  </si>
  <si>
    <t>Shallow tip is "dry"</t>
  </si>
  <si>
    <t>Date Installed:</t>
  </si>
  <si>
    <t>Surface Protector:</t>
  </si>
  <si>
    <t>Shallow PP</t>
  </si>
  <si>
    <t>Deep PP</t>
  </si>
  <si>
    <t>(#349)</t>
  </si>
  <si>
    <t>(#356)</t>
  </si>
  <si>
    <t xml:space="preserve"> Reading                                                       (psi)</t>
  </si>
  <si>
    <t xml:space="preserve"> Reading                                                               (psi)</t>
  </si>
  <si>
    <t xml:space="preserve"> Reading                                      (psi)</t>
  </si>
  <si>
    <t xml:space="preserve"> Reading                                                                   (psi)</t>
  </si>
  <si>
    <t>(#350 very wet)</t>
  </si>
  <si>
    <t xml:space="preserve">*readings recorded with </t>
  </si>
  <si>
    <t xml:space="preserve"> new piezometer</t>
  </si>
  <si>
    <t>(#350 kept rising)</t>
  </si>
  <si>
    <t>#366 Bubbles stpped at 1.7Psi</t>
  </si>
  <si>
    <t>8V581400 
6913185</t>
  </si>
  <si>
    <t>Yes</t>
  </si>
  <si>
    <r>
      <t>*</t>
    </r>
    <r>
      <rPr>
        <sz val="8"/>
        <rFont val="Arial"/>
        <family val="2"/>
      </rPr>
      <t>readings recorded with new piezometer</t>
    </r>
  </si>
  <si>
    <t>No return in deep piezo</t>
  </si>
  <si>
    <t>casing full of water, lots of air over 35 psi</t>
  </si>
  <si>
    <t>good flow</t>
  </si>
  <si>
    <t>#350 Bubbles stop then numbers start rising</t>
  </si>
  <si>
    <t>#366 - gone</t>
  </si>
  <si>
    <t>BGC05-06</t>
  </si>
  <si>
    <t>BGC05-03</t>
  </si>
  <si>
    <t>Ground Elevation 
(m amsl):</t>
  </si>
  <si>
    <t>Tip Elevation 
(m amsl):</t>
  </si>
  <si>
    <t>Piezometric Elevation 
(m amsl)</t>
  </si>
  <si>
    <t>Piezometric Elevation                                                       (m amsl)</t>
  </si>
  <si>
    <t>Deep Tip 
Elevation (m amsl):</t>
  </si>
  <si>
    <t>Shallow Tip 
Elevation (m amsl):</t>
  </si>
  <si>
    <t>8V580868
6913418</t>
  </si>
  <si>
    <t>Piezometric Elevation                                                       
(m amsl)</t>
  </si>
  <si>
    <t>8V580715
6913517</t>
  </si>
  <si>
    <t>BGC05-02</t>
  </si>
  <si>
    <t>8V580881
6913412</t>
  </si>
  <si>
    <t>(#030138)</t>
  </si>
  <si>
    <t>(#030136)</t>
  </si>
  <si>
    <t xml:space="preserve"> Reading (psi)
(#030139)</t>
  </si>
  <si>
    <t xml:space="preserve"> Reading (psi)
(#030137)</t>
  </si>
  <si>
    <t>1233.7N, 1028.7E
8V581245 
6913275</t>
  </si>
  <si>
    <t>Shallow Tip 
Elevation 
(m amsl):</t>
  </si>
  <si>
    <t>Canal Dike St.1+350</t>
  </si>
  <si>
    <t>Canal Dike St.1+530</t>
  </si>
  <si>
    <t>1455.9N, 509.5E
8V580724 
6913495</t>
  </si>
  <si>
    <t>Canal Dike St.2+100</t>
  </si>
  <si>
    <t>1674.7N, 71.7E
8V580284 
6913710</t>
  </si>
  <si>
    <t>Canal Dike St.2+600</t>
  </si>
  <si>
    <t>Canal Dike St.1+900</t>
  </si>
  <si>
    <t>Canal Dike St. 2+160 
(approx)</t>
  </si>
  <si>
    <t>Ice in casing and on cable</t>
  </si>
  <si>
    <t>wet in casing</t>
  </si>
  <si>
    <t>#350 Keeps Climbing</t>
  </si>
  <si>
    <t>Questionable values</t>
  </si>
  <si>
    <t>read three times, was very noisy</t>
  </si>
  <si>
    <t xml:space="preserve">good flow </t>
  </si>
  <si>
    <t>#366 - gone (No Cable)</t>
  </si>
  <si>
    <t>#353 Dropping - #362 No Bubbles</t>
  </si>
  <si>
    <t>#350 stopped then keeps rising</t>
  </si>
  <si>
    <t>dry</t>
  </si>
  <si>
    <t>n/r</t>
  </si>
  <si>
    <t>Surface   Protector:</t>
  </si>
  <si>
    <t>Note: Data until end of 2009 as compiled in BGC 2009 Annual Geotechnical Evaluation and Instrumentation Review; 
2010 Data compiled by DES</t>
  </si>
  <si>
    <t>Note: Data until end of 2009 as compiled in BGC 2009 Annual Geotechnical Evaluation and Instrumentation 
Review; 2010 Data compiled by DES</t>
  </si>
</sst>
</file>

<file path=xl/styles.xml><?xml version="1.0" encoding="utf-8"?>
<styleSheet xmlns="http://schemas.openxmlformats.org/spreadsheetml/2006/main">
  <numFmts count="3">
    <numFmt numFmtId="164" formatCode="0.00_)"/>
    <numFmt numFmtId="165" formatCode="0.0"/>
    <numFmt numFmtId="166" formatCode="[$-1009]d\-mmm\-yy;@"/>
  </numFmts>
  <fonts count="10"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164" fontId="3" fillId="0" borderId="0"/>
    <xf numFmtId="0" fontId="2" fillId="0" borderId="0"/>
    <xf numFmtId="0" fontId="2" fillId="0" borderId="0"/>
  </cellStyleXfs>
  <cellXfs count="371">
    <xf numFmtId="0" fontId="0" fillId="0" borderId="0" xfId="0"/>
    <xf numFmtId="0" fontId="2" fillId="0" borderId="0" xfId="3" applyFont="1" applyBorder="1"/>
    <xf numFmtId="0" fontId="1" fillId="0" borderId="0" xfId="3" applyFont="1" applyBorder="1"/>
    <xf numFmtId="0" fontId="0" fillId="0" borderId="0" xfId="0" applyBorder="1"/>
    <xf numFmtId="0" fontId="2" fillId="0" borderId="0" xfId="3" applyFont="1"/>
    <xf numFmtId="0" fontId="5" fillId="0" borderId="0" xfId="3" applyFont="1" applyBorder="1"/>
    <xf numFmtId="0" fontId="5" fillId="0" borderId="0" xfId="3" applyFont="1"/>
    <xf numFmtId="0" fontId="2" fillId="0" borderId="5" xfId="3" quotePrefix="1" applyFont="1" applyBorder="1" applyAlignment="1">
      <alignment horizontal="left"/>
    </xf>
    <xf numFmtId="0" fontId="2" fillId="0" borderId="9" xfId="3" applyFont="1" applyBorder="1" applyAlignment="1">
      <alignment horizontal="left"/>
    </xf>
    <xf numFmtId="0" fontId="1" fillId="0" borderId="4" xfId="2" applyFont="1" applyBorder="1" applyAlignment="1">
      <alignment horizontal="right" wrapText="1"/>
    </xf>
    <xf numFmtId="0" fontId="1" fillId="0" borderId="7" xfId="2" applyFont="1" applyBorder="1" applyAlignment="1">
      <alignment horizontal="right" wrapText="1"/>
    </xf>
    <xf numFmtId="0" fontId="1" fillId="0" borderId="13" xfId="3" applyFont="1" applyBorder="1" applyAlignment="1">
      <alignment horizontal="right"/>
    </xf>
    <xf numFmtId="0" fontId="1" fillId="0" borderId="7" xfId="3" applyFont="1" applyBorder="1" applyAlignment="1">
      <alignment horizontal="right" wrapText="1"/>
    </xf>
    <xf numFmtId="0" fontId="2" fillId="0" borderId="9" xfId="3" applyFont="1" applyBorder="1"/>
    <xf numFmtId="164" fontId="5" fillId="0" borderId="8" xfId="0" quotePrefix="1" applyNumberFormat="1" applyFont="1" applyBorder="1" applyAlignment="1" applyProtection="1">
      <alignment horizontal="center"/>
    </xf>
    <xf numFmtId="164" fontId="5" fillId="0" borderId="9" xfId="0" quotePrefix="1" applyNumberFormat="1" applyFont="1" applyBorder="1" applyAlignment="1" applyProtection="1">
      <alignment horizontal="center"/>
    </xf>
    <xf numFmtId="0" fontId="5" fillId="0" borderId="8" xfId="3" applyFont="1" applyBorder="1"/>
    <xf numFmtId="0" fontId="5" fillId="0" borderId="9" xfId="3" applyFont="1" applyBorder="1"/>
    <xf numFmtId="0" fontId="2" fillId="0" borderId="10" xfId="3" applyFont="1" applyBorder="1"/>
    <xf numFmtId="0" fontId="8" fillId="0" borderId="0" xfId="3" applyFont="1" applyBorder="1"/>
    <xf numFmtId="0" fontId="8" fillId="0" borderId="0" xfId="3" applyFont="1"/>
    <xf numFmtId="0" fontId="6" fillId="0" borderId="4" xfId="2" applyFont="1" applyBorder="1" applyAlignment="1">
      <alignment horizontal="right" wrapText="1"/>
    </xf>
    <xf numFmtId="1" fontId="8" fillId="0" borderId="7" xfId="3" applyNumberFormat="1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0" fontId="2" fillId="0" borderId="0" xfId="0" applyFont="1" applyBorder="1"/>
    <xf numFmtId="0" fontId="6" fillId="0" borderId="10" xfId="0" quotePrefix="1" applyFont="1" applyBorder="1" applyAlignment="1">
      <alignment horizontal="centerContinuous"/>
    </xf>
    <xf numFmtId="0" fontId="8" fillId="0" borderId="0" xfId="0" applyFont="1" applyBorder="1"/>
    <xf numFmtId="15" fontId="8" fillId="0" borderId="0" xfId="3" applyNumberFormat="1" applyFont="1"/>
    <xf numFmtId="2" fontId="8" fillId="0" borderId="0" xfId="3" applyNumberFormat="1" applyFont="1"/>
    <xf numFmtId="14" fontId="8" fillId="0" borderId="0" xfId="3" applyNumberFormat="1" applyFont="1"/>
    <xf numFmtId="0" fontId="8" fillId="0" borderId="9" xfId="3" applyFont="1" applyBorder="1" applyAlignment="1">
      <alignment horizontal="center"/>
    </xf>
    <xf numFmtId="2" fontId="8" fillId="0" borderId="9" xfId="3" applyNumberFormat="1" applyFont="1" applyBorder="1" applyAlignment="1">
      <alignment horizontal="center"/>
    </xf>
    <xf numFmtId="0" fontId="8" fillId="0" borderId="9" xfId="3" applyFont="1" applyBorder="1"/>
    <xf numFmtId="165" fontId="8" fillId="0" borderId="9" xfId="0" applyNumberFormat="1" applyFont="1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0" fontId="8" fillId="0" borderId="9" xfId="3" applyFont="1" applyBorder="1" applyAlignment="1">
      <alignment horizontal="left"/>
    </xf>
    <xf numFmtId="15" fontId="8" fillId="0" borderId="0" xfId="3" applyNumberFormat="1" applyFont="1" applyBorder="1"/>
    <xf numFmtId="0" fontId="8" fillId="0" borderId="12" xfId="3" applyFont="1" applyBorder="1" applyAlignment="1">
      <alignment horizontal="center"/>
    </xf>
    <xf numFmtId="1" fontId="2" fillId="0" borderId="7" xfId="3" applyNumberFormat="1" applyFont="1" applyBorder="1" applyAlignment="1">
      <alignment horizontal="center"/>
    </xf>
    <xf numFmtId="0" fontId="6" fillId="0" borderId="7" xfId="2" applyFont="1" applyBorder="1" applyAlignment="1">
      <alignment horizontal="right" wrapText="1"/>
    </xf>
    <xf numFmtId="0" fontId="6" fillId="0" borderId="8" xfId="0" applyFont="1" applyBorder="1" applyAlignment="1">
      <alignment horizontal="centerContinuous"/>
    </xf>
    <xf numFmtId="0" fontId="6" fillId="0" borderId="0" xfId="3" applyFont="1" applyBorder="1"/>
    <xf numFmtId="0" fontId="1" fillId="0" borderId="10" xfId="0" quotePrefix="1" applyFont="1" applyBorder="1" applyAlignment="1">
      <alignment horizontal="centerContinuous"/>
    </xf>
    <xf numFmtId="15" fontId="2" fillId="0" borderId="0" xfId="3" applyNumberFormat="1" applyFont="1"/>
    <xf numFmtId="2" fontId="2" fillId="0" borderId="0" xfId="3" applyNumberFormat="1" applyFont="1"/>
    <xf numFmtId="0" fontId="2" fillId="0" borderId="8" xfId="0" applyFont="1" applyBorder="1" applyAlignment="1">
      <alignment horizontal="center"/>
    </xf>
    <xf numFmtId="0" fontId="2" fillId="0" borderId="8" xfId="3" applyFont="1" applyBorder="1"/>
    <xf numFmtId="164" fontId="2" fillId="0" borderId="8" xfId="0" quotePrefix="1" applyNumberFormat="1" applyFont="1" applyBorder="1" applyAlignment="1" applyProtection="1">
      <alignment horizontal="center"/>
    </xf>
    <xf numFmtId="0" fontId="2" fillId="0" borderId="8" xfId="3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3" applyFont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0" fontId="8" fillId="0" borderId="8" xfId="3" applyFont="1" applyBorder="1"/>
    <xf numFmtId="164" fontId="8" fillId="0" borderId="9" xfId="1" applyFont="1" applyBorder="1"/>
    <xf numFmtId="164" fontId="8" fillId="0" borderId="0" xfId="1" applyFont="1" applyBorder="1"/>
    <xf numFmtId="15" fontId="8" fillId="0" borderId="0" xfId="3" applyNumberFormat="1" applyFont="1" applyBorder="1" applyAlignment="1">
      <alignment horizontal="center"/>
    </xf>
    <xf numFmtId="15" fontId="8" fillId="0" borderId="0" xfId="3" applyNumberFormat="1" applyFont="1" applyAlignment="1">
      <alignment horizontal="center"/>
    </xf>
    <xf numFmtId="2" fontId="1" fillId="0" borderId="8" xfId="0" applyNumberFormat="1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2" fontId="8" fillId="0" borderId="8" xfId="3" applyNumberFormat="1" applyFont="1" applyBorder="1" applyAlignment="1">
      <alignment horizontal="center"/>
    </xf>
    <xf numFmtId="15" fontId="5" fillId="0" borderId="0" xfId="3" applyNumberFormat="1" applyFont="1"/>
    <xf numFmtId="2" fontId="5" fillId="0" borderId="0" xfId="3" applyNumberFormat="1" applyFont="1"/>
    <xf numFmtId="0" fontId="5" fillId="0" borderId="12" xfId="3" applyFont="1" applyBorder="1" applyAlignment="1">
      <alignment horizontal="center"/>
    </xf>
    <xf numFmtId="0" fontId="7" fillId="0" borderId="4" xfId="2" applyFont="1" applyBorder="1" applyAlignment="1">
      <alignment horizontal="right" wrapText="1"/>
    </xf>
    <xf numFmtId="0" fontId="7" fillId="0" borderId="7" xfId="3" applyFont="1" applyBorder="1" applyAlignment="1">
      <alignment horizontal="right"/>
    </xf>
    <xf numFmtId="1" fontId="5" fillId="0" borderId="7" xfId="3" applyNumberFormat="1" applyFont="1" applyBorder="1" applyAlignment="1">
      <alignment horizontal="center"/>
    </xf>
    <xf numFmtId="0" fontId="5" fillId="0" borderId="0" xfId="3" applyFont="1" applyAlignment="1">
      <alignment horizontal="center"/>
    </xf>
    <xf numFmtId="166" fontId="5" fillId="0" borderId="0" xfId="3" applyNumberFormat="1" applyFont="1" applyAlignment="1">
      <alignment horizontal="center"/>
    </xf>
    <xf numFmtId="0" fontId="5" fillId="0" borderId="2" xfId="3" applyFont="1" applyBorder="1"/>
    <xf numFmtId="0" fontId="2" fillId="0" borderId="2" xfId="3" applyFont="1" applyBorder="1"/>
    <xf numFmtId="0" fontId="8" fillId="0" borderId="2" xfId="3" applyFont="1" applyBorder="1"/>
    <xf numFmtId="2" fontId="2" fillId="0" borderId="0" xfId="3" applyNumberFormat="1" applyFont="1" applyBorder="1"/>
    <xf numFmtId="15" fontId="2" fillId="0" borderId="0" xfId="3" applyNumberFormat="1" applyFont="1" applyAlignment="1">
      <alignment horizontal="center"/>
    </xf>
    <xf numFmtId="0" fontId="6" fillId="0" borderId="10" xfId="0" quotePrefix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10" xfId="0" quotePrefix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2" fontId="5" fillId="0" borderId="15" xfId="3" applyNumberFormat="1" applyFont="1" applyBorder="1" applyAlignment="1">
      <alignment horizontal="center"/>
    </xf>
    <xf numFmtId="0" fontId="7" fillId="0" borderId="7" xfId="3" applyFont="1" applyBorder="1" applyAlignment="1">
      <alignment horizontal="right" wrapText="1"/>
    </xf>
    <xf numFmtId="2" fontId="5" fillId="0" borderId="16" xfId="3" applyNumberFormat="1" applyFont="1" applyBorder="1" applyAlignment="1">
      <alignment horizontal="center"/>
    </xf>
    <xf numFmtId="0" fontId="7" fillId="0" borderId="13" xfId="3" applyFont="1" applyBorder="1" applyAlignment="1">
      <alignment horizontal="right"/>
    </xf>
    <xf numFmtId="0" fontId="5" fillId="0" borderId="18" xfId="3" applyFont="1" applyBorder="1" applyAlignment="1">
      <alignment horizontal="center"/>
    </xf>
    <xf numFmtId="0" fontId="7" fillId="0" borderId="14" xfId="3" applyFont="1" applyBorder="1" applyAlignment="1">
      <alignment horizontal="right" vertical="center"/>
    </xf>
    <xf numFmtId="0" fontId="6" fillId="0" borderId="7" xfId="3" applyFont="1" applyBorder="1" applyAlignment="1">
      <alignment horizontal="right"/>
    </xf>
    <xf numFmtId="0" fontId="8" fillId="0" borderId="5" xfId="3" quotePrefix="1" applyFont="1" applyBorder="1" applyAlignment="1">
      <alignment horizontal="center"/>
    </xf>
    <xf numFmtId="0" fontId="6" fillId="0" borderId="5" xfId="2" applyFont="1" applyBorder="1" applyAlignment="1">
      <alignment horizontal="right" wrapText="1"/>
    </xf>
    <xf numFmtId="0" fontId="2" fillId="0" borderId="4" xfId="0" applyFont="1" applyBorder="1" applyAlignment="1">
      <alignment horizontal="center" wrapText="1"/>
    </xf>
    <xf numFmtId="2" fontId="5" fillId="0" borderId="15" xfId="3" applyNumberFormat="1" applyFont="1" applyBorder="1" applyAlignment="1">
      <alignment horizontal="center" wrapText="1"/>
    </xf>
    <xf numFmtId="2" fontId="5" fillId="0" borderId="16" xfId="3" applyNumberFormat="1" applyFont="1" applyBorder="1" applyAlignment="1">
      <alignment horizontal="center" wrapText="1"/>
    </xf>
    <xf numFmtId="0" fontId="6" fillId="0" borderId="13" xfId="3" applyFont="1" applyBorder="1" applyAlignment="1">
      <alignment horizontal="right"/>
    </xf>
    <xf numFmtId="0" fontId="1" fillId="0" borderId="14" xfId="3" applyFont="1" applyBorder="1" applyAlignment="1">
      <alignment horizontal="right"/>
    </xf>
    <xf numFmtId="0" fontId="8" fillId="0" borderId="18" xfId="3" applyFont="1" applyBorder="1" applyAlignment="1">
      <alignment horizontal="center" wrapText="1"/>
    </xf>
    <xf numFmtId="0" fontId="5" fillId="0" borderId="12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wrapText="1"/>
    </xf>
    <xf numFmtId="0" fontId="6" fillId="0" borderId="14" xfId="3" applyFont="1" applyBorder="1" applyAlignment="1">
      <alignment horizontal="right"/>
    </xf>
    <xf numFmtId="2" fontId="8" fillId="0" borderId="16" xfId="0" applyNumberFormat="1" applyFont="1" applyBorder="1" applyAlignment="1">
      <alignment horizontal="center" wrapText="1"/>
    </xf>
    <xf numFmtId="0" fontId="6" fillId="0" borderId="14" xfId="3" applyFont="1" applyBorder="1" applyAlignment="1">
      <alignment horizontal="right" vertical="center"/>
    </xf>
    <xf numFmtId="0" fontId="8" fillId="0" borderId="18" xfId="3" applyFont="1" applyBorder="1" applyAlignment="1">
      <alignment horizontal="center"/>
    </xf>
    <xf numFmtId="0" fontId="2" fillId="0" borderId="5" xfId="3" quotePrefix="1" applyFont="1" applyBorder="1" applyAlignment="1">
      <alignment horizontal="center"/>
    </xf>
    <xf numFmtId="2" fontId="5" fillId="0" borderId="12" xfId="3" applyNumberFormat="1" applyFont="1" applyBorder="1" applyAlignment="1">
      <alignment horizontal="center"/>
    </xf>
    <xf numFmtId="2" fontId="6" fillId="0" borderId="17" xfId="3" applyNumberFormat="1" applyFont="1" applyBorder="1" applyAlignment="1">
      <alignment horizontal="right" wrapText="1"/>
    </xf>
    <xf numFmtId="0" fontId="5" fillId="0" borderId="19" xfId="3" applyFont="1" applyBorder="1" applyAlignment="1">
      <alignment horizontal="center"/>
    </xf>
    <xf numFmtId="0" fontId="5" fillId="0" borderId="19" xfId="3" applyFont="1" applyBorder="1"/>
    <xf numFmtId="0" fontId="5" fillId="0" borderId="5" xfId="3" applyFont="1" applyBorder="1"/>
    <xf numFmtId="0" fontId="5" fillId="0" borderId="12" xfId="3" applyFont="1" applyBorder="1"/>
    <xf numFmtId="0" fontId="5" fillId="0" borderId="4" xfId="0" applyFont="1" applyBorder="1" applyAlignment="1">
      <alignment horizontal="center" wrapText="1"/>
    </xf>
    <xf numFmtId="0" fontId="5" fillId="0" borderId="5" xfId="3" applyFont="1" applyBorder="1" applyAlignment="1">
      <alignment horizontal="center"/>
    </xf>
    <xf numFmtId="0" fontId="1" fillId="0" borderId="5" xfId="2" applyFont="1" applyBorder="1" applyAlignment="1">
      <alignment horizontal="right" wrapText="1"/>
    </xf>
    <xf numFmtId="2" fontId="2" fillId="0" borderId="12" xfId="3" applyNumberFormat="1" applyFont="1" applyBorder="1" applyAlignment="1">
      <alignment horizontal="center"/>
    </xf>
    <xf numFmtId="2" fontId="2" fillId="0" borderId="15" xfId="3" applyNumberFormat="1" applyFont="1" applyBorder="1" applyAlignment="1">
      <alignment horizontal="center"/>
    </xf>
    <xf numFmtId="2" fontId="2" fillId="0" borderId="16" xfId="3" applyNumberFormat="1" applyFont="1" applyBorder="1" applyAlignment="1">
      <alignment horizontal="center"/>
    </xf>
    <xf numFmtId="0" fontId="2" fillId="0" borderId="18" xfId="3" applyFont="1" applyBorder="1" applyAlignment="1">
      <alignment horizontal="center" wrapText="1"/>
    </xf>
    <xf numFmtId="2" fontId="1" fillId="0" borderId="14" xfId="3" applyNumberFormat="1" applyFont="1" applyBorder="1" applyAlignment="1">
      <alignment horizontal="right"/>
    </xf>
    <xf numFmtId="0" fontId="2" fillId="0" borderId="5" xfId="3" quotePrefix="1" applyFont="1" applyBorder="1" applyAlignment="1">
      <alignment horizontal="center" wrapText="1"/>
    </xf>
    <xf numFmtId="2" fontId="6" fillId="0" borderId="14" xfId="3" applyNumberFormat="1" applyFont="1" applyBorder="1" applyAlignment="1">
      <alignment horizontal="center"/>
    </xf>
    <xf numFmtId="166" fontId="5" fillId="0" borderId="21" xfId="3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4" fontId="5" fillId="0" borderId="22" xfId="0" quotePrefix="1" applyNumberFormat="1" applyFont="1" applyBorder="1" applyAlignment="1" applyProtection="1">
      <alignment horizontal="center"/>
    </xf>
    <xf numFmtId="164" fontId="5" fillId="0" borderId="2" xfId="0" quotePrefix="1" applyNumberFormat="1" applyFont="1" applyBorder="1" applyAlignment="1" applyProtection="1">
      <alignment horizontal="center"/>
    </xf>
    <xf numFmtId="17" fontId="8" fillId="0" borderId="20" xfId="0" applyNumberFormat="1" applyFont="1" applyBorder="1" applyAlignment="1" applyProtection="1">
      <alignment horizontal="center"/>
    </xf>
    <xf numFmtId="17" fontId="8" fillId="0" borderId="21" xfId="0" applyNumberFormat="1" applyFont="1" applyBorder="1" applyAlignment="1" applyProtection="1">
      <alignment horizontal="center"/>
    </xf>
    <xf numFmtId="17" fontId="8" fillId="0" borderId="21" xfId="0" applyNumberFormat="1" applyFont="1" applyBorder="1" applyAlignment="1">
      <alignment horizontal="center"/>
    </xf>
    <xf numFmtId="15" fontId="8" fillId="0" borderId="21" xfId="0" applyNumberFormat="1" applyFont="1" applyBorder="1" applyAlignment="1">
      <alignment horizontal="center"/>
    </xf>
    <xf numFmtId="15" fontId="8" fillId="0" borderId="21" xfId="3" applyNumberFormat="1" applyFont="1" applyBorder="1" applyAlignment="1">
      <alignment horizontal="center"/>
    </xf>
    <xf numFmtId="2" fontId="8" fillId="0" borderId="22" xfId="3" applyNumberFormat="1" applyFont="1" applyBorder="1" applyAlignment="1">
      <alignment horizontal="center"/>
    </xf>
    <xf numFmtId="2" fontId="8" fillId="0" borderId="2" xfId="3" applyNumberFormat="1" applyFont="1" applyBorder="1" applyAlignment="1">
      <alignment horizontal="center"/>
    </xf>
    <xf numFmtId="0" fontId="8" fillId="0" borderId="9" xfId="3" applyFont="1" applyBorder="1" applyAlignment="1">
      <alignment wrapText="1"/>
    </xf>
    <xf numFmtId="15" fontId="2" fillId="0" borderId="21" xfId="3" applyNumberFormat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22" xfId="3" applyFont="1" applyBorder="1" applyAlignment="1">
      <alignment horizontal="center"/>
    </xf>
    <xf numFmtId="0" fontId="8" fillId="0" borderId="9" xfId="3" applyFont="1" applyFill="1" applyBorder="1" applyAlignment="1">
      <alignment horizontal="center"/>
    </xf>
    <xf numFmtId="0" fontId="1" fillId="0" borderId="23" xfId="0" applyFont="1" applyBorder="1" applyAlignment="1">
      <alignment horizontal="centerContinuous"/>
    </xf>
    <xf numFmtId="15" fontId="2" fillId="0" borderId="20" xfId="0" applyNumberFormat="1" applyFont="1" applyBorder="1" applyAlignment="1" applyProtection="1">
      <alignment horizontal="center"/>
    </xf>
    <xf numFmtId="15" fontId="2" fillId="0" borderId="21" xfId="0" applyNumberFormat="1" applyFont="1" applyBorder="1" applyAlignment="1" applyProtection="1">
      <alignment horizontal="center"/>
    </xf>
    <xf numFmtId="2" fontId="2" fillId="0" borderId="22" xfId="3" applyNumberFormat="1" applyFont="1" applyBorder="1" applyAlignment="1">
      <alignment horizontal="center"/>
    </xf>
    <xf numFmtId="2" fontId="2" fillId="0" borderId="2" xfId="3" applyNumberFormat="1" applyFont="1" applyBorder="1" applyAlignment="1">
      <alignment horizontal="center"/>
    </xf>
    <xf numFmtId="164" fontId="2" fillId="0" borderId="9" xfId="0" quotePrefix="1" applyNumberFormat="1" applyFont="1" applyBorder="1" applyAlignment="1" applyProtection="1">
      <alignment horizontal="center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>
      <alignment horizontal="center" wrapText="1"/>
    </xf>
    <xf numFmtId="15" fontId="5" fillId="0" borderId="20" xfId="0" applyNumberFormat="1" applyFont="1" applyBorder="1" applyAlignment="1" applyProtection="1">
      <alignment horizontal="center"/>
    </xf>
    <xf numFmtId="2" fontId="8" fillId="2" borderId="9" xfId="3" applyNumberFormat="1" applyFont="1" applyFill="1" applyBorder="1" applyAlignment="1">
      <alignment horizontal="center"/>
    </xf>
    <xf numFmtId="166" fontId="5" fillId="0" borderId="25" xfId="3" applyNumberFormat="1" applyFont="1" applyBorder="1" applyAlignment="1">
      <alignment horizontal="center"/>
    </xf>
    <xf numFmtId="0" fontId="5" fillId="0" borderId="23" xfId="3" applyFont="1" applyBorder="1"/>
    <xf numFmtId="0" fontId="5" fillId="0" borderId="3" xfId="3" applyFont="1" applyBorder="1" applyAlignment="1">
      <alignment horizontal="center"/>
    </xf>
    <xf numFmtId="2" fontId="8" fillId="2" borderId="23" xfId="3" applyNumberFormat="1" applyFont="1" applyFill="1" applyBorder="1" applyAlignment="1">
      <alignment horizontal="center"/>
    </xf>
    <xf numFmtId="164" fontId="8" fillId="0" borderId="3" xfId="3" applyNumberFormat="1" applyFont="1" applyBorder="1" applyAlignment="1">
      <alignment horizontal="center"/>
    </xf>
    <xf numFmtId="0" fontId="8" fillId="0" borderId="23" xfId="3" applyFont="1" applyBorder="1"/>
    <xf numFmtId="0" fontId="8" fillId="0" borderId="23" xfId="3" applyFont="1" applyFill="1" applyBorder="1" applyAlignment="1">
      <alignment horizontal="center"/>
    </xf>
    <xf numFmtId="2" fontId="8" fillId="0" borderId="23" xfId="3" applyNumberFormat="1" applyFont="1" applyBorder="1" applyAlignment="1">
      <alignment horizontal="center"/>
    </xf>
    <xf numFmtId="2" fontId="8" fillId="0" borderId="3" xfId="3" applyNumberFormat="1" applyFont="1" applyBorder="1" applyAlignment="1">
      <alignment horizontal="center"/>
    </xf>
    <xf numFmtId="164" fontId="5" fillId="0" borderId="3" xfId="0" quotePrefix="1" applyNumberFormat="1" applyFont="1" applyBorder="1" applyAlignment="1" applyProtection="1">
      <alignment horizontal="center"/>
    </xf>
    <xf numFmtId="166" fontId="5" fillId="0" borderId="9" xfId="3" applyNumberFormat="1" applyFont="1" applyBorder="1" applyAlignment="1">
      <alignment horizontal="center"/>
    </xf>
    <xf numFmtId="15" fontId="8" fillId="0" borderId="9" xfId="3" applyNumberFormat="1" applyFont="1" applyBorder="1" applyAlignment="1">
      <alignment horizontal="center"/>
    </xf>
    <xf numFmtId="164" fontId="8" fillId="0" borderId="9" xfId="3" applyNumberFormat="1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15" fontId="5" fillId="0" borderId="21" xfId="0" applyNumberFormat="1" applyFont="1" applyBorder="1" applyAlignment="1" applyProtection="1">
      <alignment horizontal="center"/>
    </xf>
    <xf numFmtId="164" fontId="5" fillId="0" borderId="9" xfId="0" applyNumberFormat="1" applyFont="1" applyBorder="1" applyAlignment="1" applyProtection="1">
      <alignment horizontal="center"/>
    </xf>
    <xf numFmtId="166" fontId="5" fillId="0" borderId="9" xfId="3" applyNumberFormat="1" applyFont="1" applyFill="1" applyBorder="1" applyAlignment="1">
      <alignment horizontal="center"/>
    </xf>
    <xf numFmtId="0" fontId="5" fillId="0" borderId="2" xfId="3" applyFont="1" applyFill="1" applyBorder="1"/>
    <xf numFmtId="0" fontId="5" fillId="0" borderId="9" xfId="3" applyFont="1" applyFill="1" applyBorder="1" applyAlignment="1">
      <alignment horizontal="center"/>
    </xf>
    <xf numFmtId="0" fontId="5" fillId="0" borderId="9" xfId="3" applyFont="1" applyFill="1" applyBorder="1"/>
    <xf numFmtId="0" fontId="5" fillId="0" borderId="0" xfId="3" applyFont="1" applyBorder="1" applyAlignment="1">
      <alignment horizontal="center"/>
    </xf>
    <xf numFmtId="164" fontId="5" fillId="0" borderId="0" xfId="3" applyNumberFormat="1" applyFont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0" borderId="27" xfId="3" applyFont="1" applyBorder="1" applyAlignment="1">
      <alignment horizontal="center"/>
    </xf>
    <xf numFmtId="0" fontId="8" fillId="0" borderId="27" xfId="3" applyFont="1" applyBorder="1"/>
    <xf numFmtId="164" fontId="8" fillId="2" borderId="9" xfId="3" applyNumberFormat="1" applyFont="1" applyFill="1" applyBorder="1" applyAlignment="1">
      <alignment horizontal="center"/>
    </xf>
    <xf numFmtId="0" fontId="5" fillId="0" borderId="28" xfId="3" applyFont="1" applyBorder="1"/>
    <xf numFmtId="15" fontId="8" fillId="0" borderId="28" xfId="3" applyNumberFormat="1" applyFont="1" applyBorder="1" applyAlignment="1">
      <alignment horizontal="center"/>
    </xf>
    <xf numFmtId="0" fontId="2" fillId="0" borderId="0" xfId="3" applyFont="1" applyBorder="1" applyAlignment="1">
      <alignment horizontal="center"/>
    </xf>
    <xf numFmtId="0" fontId="2" fillId="0" borderId="28" xfId="3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164" fontId="5" fillId="0" borderId="28" xfId="0" applyNumberFormat="1" applyFont="1" applyBorder="1" applyAlignment="1" applyProtection="1">
      <alignment horizontal="center"/>
    </xf>
    <xf numFmtId="15" fontId="5" fillId="0" borderId="19" xfId="0" applyNumberFormat="1" applyFont="1" applyBorder="1" applyAlignment="1" applyProtection="1">
      <alignment horizontal="center"/>
    </xf>
    <xf numFmtId="0" fontId="5" fillId="0" borderId="28" xfId="3" applyFont="1" applyFill="1" applyBorder="1" applyAlignment="1">
      <alignment horizontal="center"/>
    </xf>
    <xf numFmtId="164" fontId="5" fillId="0" borderId="23" xfId="0" quotePrefix="1" applyNumberFormat="1" applyFont="1" applyBorder="1" applyAlignment="1" applyProtection="1">
      <alignment horizontal="center"/>
    </xf>
    <xf numFmtId="0" fontId="5" fillId="0" borderId="28" xfId="3" applyFont="1" applyFill="1" applyBorder="1"/>
    <xf numFmtId="0" fontId="5" fillId="0" borderId="0" xfId="3" applyFont="1" applyFill="1" applyBorder="1"/>
    <xf numFmtId="166" fontId="5" fillId="0" borderId="28" xfId="3" applyNumberFormat="1" applyFont="1" applyFill="1" applyBorder="1" applyAlignment="1">
      <alignment horizontal="center"/>
    </xf>
    <xf numFmtId="15" fontId="2" fillId="0" borderId="25" xfId="3" applyNumberFormat="1" applyFont="1" applyBorder="1" applyAlignment="1">
      <alignment horizontal="center"/>
    </xf>
    <xf numFmtId="15" fontId="2" fillId="0" borderId="9" xfId="3" applyNumberFormat="1" applyFont="1" applyBorder="1" applyAlignment="1">
      <alignment horizontal="center"/>
    </xf>
    <xf numFmtId="0" fontId="2" fillId="0" borderId="23" xfId="3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2" fontId="2" fillId="0" borderId="3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0" fontId="2" fillId="0" borderId="23" xfId="3" applyFont="1" applyBorder="1"/>
    <xf numFmtId="164" fontId="0" fillId="0" borderId="0" xfId="0" applyNumberFormat="1"/>
    <xf numFmtId="164" fontId="8" fillId="0" borderId="0" xfId="3" applyNumberFormat="1" applyFont="1"/>
    <xf numFmtId="164" fontId="5" fillId="0" borderId="0" xfId="3" applyNumberFormat="1" applyFont="1"/>
    <xf numFmtId="164" fontId="2" fillId="0" borderId="0" xfId="3" applyNumberFormat="1" applyFont="1"/>
    <xf numFmtId="0" fontId="1" fillId="0" borderId="30" xfId="0" applyFont="1" applyBorder="1" applyAlignment="1">
      <alignment horizontal="centerContinuous"/>
    </xf>
    <xf numFmtId="0" fontId="6" fillId="0" borderId="31" xfId="0" quotePrefix="1" applyFont="1" applyBorder="1" applyAlignment="1">
      <alignment horizontal="centerContinuous"/>
    </xf>
    <xf numFmtId="17" fontId="8" fillId="0" borderId="8" xfId="0" applyNumberFormat="1" applyFont="1" applyBorder="1" applyAlignment="1" applyProtection="1">
      <alignment horizontal="center"/>
    </xf>
    <xf numFmtId="17" fontId="8" fillId="0" borderId="9" xfId="0" applyNumberFormat="1" applyFont="1" applyBorder="1" applyAlignment="1" applyProtection="1">
      <alignment horizontal="center"/>
    </xf>
    <xf numFmtId="17" fontId="8" fillId="0" borderId="9" xfId="0" applyNumberFormat="1" applyFont="1" applyBorder="1" applyAlignment="1">
      <alignment horizontal="center"/>
    </xf>
    <xf numFmtId="15" fontId="8" fillId="0" borderId="9" xfId="0" applyNumberFormat="1" applyFont="1" applyBorder="1" applyAlignment="1">
      <alignment horizontal="center"/>
    </xf>
    <xf numFmtId="15" fontId="8" fillId="0" borderId="27" xfId="0" applyNumberFormat="1" applyFont="1" applyBorder="1" applyAlignment="1">
      <alignment horizontal="center"/>
    </xf>
    <xf numFmtId="166" fontId="5" fillId="0" borderId="23" xfId="3" applyNumberFormat="1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0" fillId="0" borderId="9" xfId="0" applyBorder="1"/>
    <xf numFmtId="164" fontId="2" fillId="0" borderId="21" xfId="0" applyNumberFormat="1" applyFont="1" applyFill="1" applyBorder="1" applyAlignment="1" applyProtection="1">
      <alignment horizontal="center"/>
    </xf>
    <xf numFmtId="164" fontId="5" fillId="0" borderId="21" xfId="0" quotePrefix="1" applyNumberFormat="1" applyFont="1" applyBorder="1" applyAlignment="1" applyProtection="1">
      <alignment horizontal="center"/>
    </xf>
    <xf numFmtId="2" fontId="8" fillId="0" borderId="27" xfId="3" applyNumberFormat="1" applyFont="1" applyBorder="1" applyAlignment="1">
      <alignment horizontal="center"/>
    </xf>
    <xf numFmtId="2" fontId="8" fillId="0" borderId="1" xfId="3" applyNumberFormat="1" applyFont="1" applyBorder="1" applyAlignment="1">
      <alignment horizontal="center"/>
    </xf>
    <xf numFmtId="164" fontId="8" fillId="3" borderId="23" xfId="3" applyNumberFormat="1" applyFont="1" applyFill="1" applyBorder="1" applyAlignment="1">
      <alignment horizontal="center"/>
    </xf>
    <xf numFmtId="164" fontId="8" fillId="0" borderId="23" xfId="3" applyNumberFormat="1" applyFont="1" applyBorder="1" applyAlignment="1">
      <alignment horizontal="center"/>
    </xf>
    <xf numFmtId="0" fontId="8" fillId="0" borderId="23" xfId="3" applyFont="1" applyBorder="1" applyAlignment="1">
      <alignment horizontal="left"/>
    </xf>
    <xf numFmtId="0" fontId="8" fillId="3" borderId="9" xfId="3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2" fillId="0" borderId="27" xfId="3" applyFont="1" applyBorder="1"/>
    <xf numFmtId="15" fontId="8" fillId="0" borderId="27" xfId="3" applyNumberFormat="1" applyFont="1" applyBorder="1" applyAlignment="1">
      <alignment horizontal="center"/>
    </xf>
    <xf numFmtId="15" fontId="8" fillId="0" borderId="33" xfId="3" applyNumberFormat="1" applyFont="1" applyBorder="1" applyAlignment="1">
      <alignment horizontal="center"/>
    </xf>
    <xf numFmtId="15" fontId="5" fillId="0" borderId="25" xfId="0" applyNumberFormat="1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164" fontId="5" fillId="0" borderId="25" xfId="0" quotePrefix="1" applyNumberFormat="1" applyFont="1" applyBorder="1" applyAlignment="1" applyProtection="1">
      <alignment horizontal="center"/>
    </xf>
    <xf numFmtId="164" fontId="5" fillId="0" borderId="23" xfId="0" applyNumberFormat="1" applyFont="1" applyBorder="1" applyAlignment="1" applyProtection="1">
      <alignment horizontal="center"/>
    </xf>
    <xf numFmtId="0" fontId="2" fillId="0" borderId="0" xfId="0" applyFont="1" applyBorder="1" applyAlignment="1">
      <alignment horizontal="center"/>
    </xf>
    <xf numFmtId="166" fontId="5" fillId="0" borderId="0" xfId="3" applyNumberFormat="1" applyFont="1" applyBorder="1" applyAlignment="1">
      <alignment horizontal="center"/>
    </xf>
    <xf numFmtId="0" fontId="5" fillId="0" borderId="0" xfId="3" applyFont="1" applyBorder="1" applyAlignment="1">
      <alignment horizontal="left"/>
    </xf>
    <xf numFmtId="2" fontId="8" fillId="0" borderId="28" xfId="3" applyNumberFormat="1" applyFont="1" applyBorder="1" applyAlignment="1">
      <alignment horizontal="center"/>
    </xf>
    <xf numFmtId="2" fontId="8" fillId="0" borderId="0" xfId="3" applyNumberFormat="1" applyFont="1" applyBorder="1" applyAlignment="1">
      <alignment horizontal="center"/>
    </xf>
    <xf numFmtId="15" fontId="8" fillId="2" borderId="0" xfId="3" applyNumberFormat="1" applyFont="1" applyFill="1" applyBorder="1"/>
    <xf numFmtId="15" fontId="2" fillId="0" borderId="0" xfId="3" applyNumberFormat="1" applyFont="1" applyBorder="1" applyAlignment="1">
      <alignment horizontal="center"/>
    </xf>
    <xf numFmtId="0" fontId="2" fillId="0" borderId="0" xfId="3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0" fontId="2" fillId="0" borderId="19" xfId="3" applyFont="1" applyBorder="1"/>
    <xf numFmtId="0" fontId="2" fillId="0" borderId="10" xfId="3" applyFont="1" applyBorder="1" applyAlignment="1">
      <alignment horizontal="center"/>
    </xf>
    <xf numFmtId="164" fontId="2" fillId="0" borderId="10" xfId="0" quotePrefix="1" applyNumberFormat="1" applyFont="1" applyBorder="1" applyAlignment="1" applyProtection="1">
      <alignment horizontal="center"/>
    </xf>
    <xf numFmtId="165" fontId="8" fillId="0" borderId="8" xfId="0" applyNumberFormat="1" applyFont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165" fontId="8" fillId="0" borderId="9" xfId="0" applyNumberFormat="1" applyFont="1" applyFill="1" applyBorder="1" applyAlignment="1">
      <alignment horizontal="center"/>
    </xf>
    <xf numFmtId="165" fontId="8" fillId="0" borderId="2" xfId="0" applyNumberFormat="1" applyFont="1" applyFill="1" applyBorder="1" applyAlignment="1">
      <alignment horizontal="center"/>
    </xf>
    <xf numFmtId="165" fontId="8" fillId="0" borderId="9" xfId="3" applyNumberFormat="1" applyFont="1" applyBorder="1" applyAlignment="1">
      <alignment horizontal="center"/>
    </xf>
    <xf numFmtId="165" fontId="8" fillId="0" borderId="2" xfId="3" applyNumberFormat="1" applyFont="1" applyBorder="1" applyAlignment="1">
      <alignment horizontal="center"/>
    </xf>
    <xf numFmtId="165" fontId="8" fillId="0" borderId="23" xfId="3" applyNumberFormat="1" applyFont="1" applyBorder="1" applyAlignment="1">
      <alignment horizontal="center"/>
    </xf>
    <xf numFmtId="165" fontId="8" fillId="0" borderId="3" xfId="3" applyNumberFormat="1" applyFont="1" applyBorder="1" applyAlignment="1">
      <alignment horizontal="center"/>
    </xf>
    <xf numFmtId="165" fontId="8" fillId="0" borderId="27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65" fontId="8" fillId="0" borderId="3" xfId="0" applyNumberFormat="1" applyFont="1" applyFill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9" xfId="0" applyNumberFormat="1" applyFont="1" applyFill="1" applyBorder="1" applyAlignment="1">
      <alignment horizontal="center"/>
    </xf>
    <xf numFmtId="165" fontId="2" fillId="0" borderId="9" xfId="3" applyNumberFormat="1" applyFont="1" applyBorder="1" applyAlignment="1">
      <alignment horizontal="center"/>
    </xf>
    <xf numFmtId="165" fontId="2" fillId="0" borderId="2" xfId="3" applyNumberFormat="1" applyFont="1" applyBorder="1" applyAlignment="1">
      <alignment horizontal="center"/>
    </xf>
    <xf numFmtId="165" fontId="2" fillId="0" borderId="1" xfId="3" applyNumberFormat="1" applyFont="1" applyBorder="1" applyAlignment="1">
      <alignment horizontal="center"/>
    </xf>
    <xf numFmtId="165" fontId="2" fillId="0" borderId="27" xfId="3" applyNumberFormat="1" applyFont="1" applyBorder="1" applyAlignment="1">
      <alignment horizontal="center"/>
    </xf>
    <xf numFmtId="165" fontId="2" fillId="0" borderId="0" xfId="3" applyNumberFormat="1" applyFont="1" applyBorder="1" applyAlignment="1">
      <alignment horizontal="center"/>
    </xf>
    <xf numFmtId="165" fontId="2" fillId="0" borderId="28" xfId="3" applyNumberFormat="1" applyFont="1" applyBorder="1" applyAlignment="1">
      <alignment horizontal="center"/>
    </xf>
    <xf numFmtId="2" fontId="8" fillId="0" borderId="21" xfId="3" applyNumberFormat="1" applyFont="1" applyBorder="1" applyAlignment="1">
      <alignment horizontal="center"/>
    </xf>
    <xf numFmtId="2" fontId="8" fillId="0" borderId="34" xfId="3" applyNumberFormat="1" applyFont="1" applyBorder="1" applyAlignment="1">
      <alignment horizontal="center"/>
    </xf>
    <xf numFmtId="165" fontId="8" fillId="0" borderId="30" xfId="0" applyNumberFormat="1" applyFont="1" applyBorder="1" applyAlignment="1">
      <alignment horizontal="center"/>
    </xf>
    <xf numFmtId="165" fontId="8" fillId="0" borderId="20" xfId="0" applyNumberFormat="1" applyFont="1" applyBorder="1" applyAlignment="1">
      <alignment horizontal="center"/>
    </xf>
    <xf numFmtId="165" fontId="8" fillId="0" borderId="26" xfId="0" applyNumberFormat="1" applyFont="1" applyBorder="1" applyAlignment="1">
      <alignment horizontal="center"/>
    </xf>
    <xf numFmtId="165" fontId="8" fillId="0" borderId="21" xfId="0" applyNumberFormat="1" applyFont="1" applyBorder="1" applyAlignment="1">
      <alignment horizontal="center"/>
    </xf>
    <xf numFmtId="165" fontId="8" fillId="0" borderId="35" xfId="0" applyNumberFormat="1" applyFont="1" applyBorder="1" applyAlignment="1">
      <alignment horizontal="center"/>
    </xf>
    <xf numFmtId="165" fontId="8" fillId="0" borderId="33" xfId="0" applyNumberFormat="1" applyFont="1" applyBorder="1" applyAlignment="1">
      <alignment horizontal="center"/>
    </xf>
    <xf numFmtId="165" fontId="8" fillId="0" borderId="26" xfId="0" applyNumberFormat="1" applyFont="1" applyFill="1" applyBorder="1" applyAlignment="1">
      <alignment horizontal="center"/>
    </xf>
    <xf numFmtId="165" fontId="8" fillId="0" borderId="21" xfId="0" applyNumberFormat="1" applyFont="1" applyFill="1" applyBorder="1" applyAlignment="1">
      <alignment horizontal="center"/>
    </xf>
    <xf numFmtId="165" fontId="8" fillId="0" borderId="26" xfId="3" applyNumberFormat="1" applyFont="1" applyBorder="1" applyAlignment="1">
      <alignment horizontal="center"/>
    </xf>
    <xf numFmtId="165" fontId="8" fillId="0" borderId="21" xfId="3" applyNumberFormat="1" applyFont="1" applyBorder="1" applyAlignment="1">
      <alignment horizontal="center"/>
    </xf>
    <xf numFmtId="165" fontId="8" fillId="0" borderId="34" xfId="3" applyNumberFormat="1" applyFont="1" applyBorder="1" applyAlignment="1">
      <alignment horizontal="center"/>
    </xf>
    <xf numFmtId="165" fontId="8" fillId="0" borderId="34" xfId="3" applyNumberFormat="1" applyFont="1" applyBorder="1"/>
    <xf numFmtId="165" fontId="8" fillId="0" borderId="36" xfId="3" applyNumberFormat="1" applyFont="1" applyBorder="1" applyAlignment="1">
      <alignment horizontal="center"/>
    </xf>
    <xf numFmtId="165" fontId="8" fillId="0" borderId="37" xfId="3" applyNumberFormat="1" applyFont="1" applyBorder="1"/>
    <xf numFmtId="165" fontId="8" fillId="0" borderId="29" xfId="3" applyNumberFormat="1" applyFont="1" applyBorder="1" applyAlignment="1">
      <alignment horizontal="center"/>
    </xf>
    <xf numFmtId="165" fontId="8" fillId="0" borderId="0" xfId="3" applyNumberFormat="1" applyFont="1" applyBorder="1" applyAlignment="1">
      <alignment horizontal="center"/>
    </xf>
    <xf numFmtId="165" fontId="8" fillId="0" borderId="35" xfId="3" applyNumberFormat="1" applyFont="1" applyBorder="1" applyAlignment="1">
      <alignment horizontal="center"/>
    </xf>
    <xf numFmtId="165" fontId="2" fillId="0" borderId="38" xfId="3" applyNumberFormat="1" applyFont="1" applyBorder="1" applyAlignment="1">
      <alignment horizontal="center"/>
    </xf>
    <xf numFmtId="2" fontId="8" fillId="0" borderId="20" xfId="3" applyNumberFormat="1" applyFont="1" applyBorder="1" applyAlignment="1">
      <alignment horizontal="center"/>
    </xf>
    <xf numFmtId="2" fontId="8" fillId="0" borderId="33" xfId="3" applyNumberFormat="1" applyFont="1" applyBorder="1" applyAlignment="1">
      <alignment horizontal="center"/>
    </xf>
    <xf numFmtId="2" fontId="8" fillId="0" borderId="23" xfId="3" applyNumberFormat="1" applyFont="1" applyFill="1" applyBorder="1" applyAlignment="1">
      <alignment horizontal="center"/>
    </xf>
    <xf numFmtId="2" fontId="8" fillId="0" borderId="37" xfId="0" applyNumberFormat="1" applyFont="1" applyBorder="1"/>
    <xf numFmtId="2" fontId="8" fillId="0" borderId="28" xfId="0" applyNumberFormat="1" applyFont="1" applyBorder="1" applyAlignment="1">
      <alignment horizontal="center"/>
    </xf>
    <xf numFmtId="2" fontId="8" fillId="0" borderId="9" xfId="0" applyNumberFormat="1" applyFont="1" applyBorder="1"/>
    <xf numFmtId="2" fontId="8" fillId="0" borderId="38" xfId="3" applyNumberFormat="1" applyFont="1" applyBorder="1" applyAlignment="1">
      <alignment horizontal="center"/>
    </xf>
    <xf numFmtId="165" fontId="8" fillId="0" borderId="27" xfId="3" applyNumberFormat="1" applyFont="1" applyBorder="1" applyAlignment="1">
      <alignment horizontal="center"/>
    </xf>
    <xf numFmtId="165" fontId="8" fillId="0" borderId="1" xfId="3" applyNumberFormat="1" applyFont="1" applyBorder="1" applyAlignment="1">
      <alignment horizontal="center"/>
    </xf>
    <xf numFmtId="165" fontId="8" fillId="0" borderId="23" xfId="0" applyNumberFormat="1" applyFont="1" applyFill="1" applyBorder="1" applyAlignment="1">
      <alignment horizontal="center"/>
    </xf>
    <xf numFmtId="15" fontId="8" fillId="0" borderId="10" xfId="0" applyNumberFormat="1" applyFont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2" fontId="8" fillId="0" borderId="10" xfId="3" applyNumberFormat="1" applyFont="1" applyBorder="1" applyAlignment="1">
      <alignment horizontal="center"/>
    </xf>
    <xf numFmtId="0" fontId="8" fillId="0" borderId="10" xfId="3" applyFont="1" applyBorder="1"/>
    <xf numFmtId="0" fontId="8" fillId="0" borderId="19" xfId="3" applyFont="1" applyBorder="1"/>
    <xf numFmtId="14" fontId="8" fillId="0" borderId="0" xfId="3" applyNumberFormat="1" applyFont="1" applyBorder="1"/>
    <xf numFmtId="15" fontId="6" fillId="0" borderId="0" xfId="3" applyNumberFormat="1" applyFont="1" applyBorder="1" applyAlignment="1">
      <alignment vertical="center" wrapText="1"/>
    </xf>
    <xf numFmtId="15" fontId="6" fillId="0" borderId="0" xfId="3" quotePrefix="1" applyNumberFormat="1" applyFont="1" applyBorder="1" applyAlignment="1">
      <alignment vertical="center"/>
    </xf>
    <xf numFmtId="0" fontId="6" fillId="0" borderId="19" xfId="3" applyFont="1" applyBorder="1" applyAlignment="1">
      <alignment horizontal="right" vertical="center"/>
    </xf>
    <xf numFmtId="15" fontId="2" fillId="0" borderId="9" xfId="0" applyNumberFormat="1" applyFont="1" applyBorder="1" applyAlignment="1">
      <alignment horizontal="center"/>
    </xf>
    <xf numFmtId="15" fontId="2" fillId="0" borderId="1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5" fontId="8" fillId="0" borderId="10" xfId="3" applyNumberFormat="1" applyFont="1" applyBorder="1" applyAlignment="1">
      <alignment horizontal="center"/>
    </xf>
    <xf numFmtId="165" fontId="8" fillId="0" borderId="10" xfId="3" applyNumberFormat="1" applyFont="1" applyBorder="1" applyAlignment="1">
      <alignment horizontal="center"/>
    </xf>
    <xf numFmtId="165" fontId="2" fillId="0" borderId="10" xfId="3" applyNumberFormat="1" applyFon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2" fontId="1" fillId="0" borderId="19" xfId="3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164" fontId="2" fillId="0" borderId="9" xfId="0" applyNumberFormat="1" applyFont="1" applyFill="1" applyBorder="1" applyAlignment="1" applyProtection="1">
      <alignment horizontal="center"/>
    </xf>
    <xf numFmtId="0" fontId="5" fillId="0" borderId="10" xfId="3" applyFont="1" applyBorder="1"/>
    <xf numFmtId="0" fontId="2" fillId="0" borderId="10" xfId="0" applyFont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5" fillId="0" borderId="10" xfId="0" applyNumberFormat="1" applyFont="1" applyBorder="1" applyAlignment="1" applyProtection="1">
      <alignment horizontal="center"/>
    </xf>
    <xf numFmtId="166" fontId="5" fillId="0" borderId="10" xfId="3" applyNumberFormat="1" applyFont="1" applyFill="1" applyBorder="1" applyAlignment="1">
      <alignment horizontal="center"/>
    </xf>
    <xf numFmtId="0" fontId="5" fillId="0" borderId="10" xfId="3" applyFont="1" applyFill="1" applyBorder="1"/>
    <xf numFmtId="0" fontId="5" fillId="0" borderId="10" xfId="3" applyFont="1" applyFill="1" applyBorder="1" applyAlignment="1">
      <alignment horizontal="center"/>
    </xf>
    <xf numFmtId="164" fontId="5" fillId="0" borderId="10" xfId="0" quotePrefix="1" applyNumberFormat="1" applyFont="1" applyBorder="1" applyAlignment="1" applyProtection="1">
      <alignment horizontal="center"/>
    </xf>
    <xf numFmtId="15" fontId="2" fillId="0" borderId="0" xfId="3" applyNumberFormat="1" applyFont="1" applyBorder="1"/>
    <xf numFmtId="14" fontId="2" fillId="0" borderId="0" xfId="3" applyNumberFormat="1" applyFont="1"/>
    <xf numFmtId="0" fontId="6" fillId="0" borderId="39" xfId="3" applyFont="1" applyBorder="1" applyAlignment="1">
      <alignment horizontal="center" wrapText="1"/>
    </xf>
    <xf numFmtId="164" fontId="2" fillId="0" borderId="23" xfId="0" quotePrefix="1" applyNumberFormat="1" applyFont="1" applyBorder="1" applyAlignment="1" applyProtection="1">
      <alignment horizontal="center"/>
    </xf>
    <xf numFmtId="2" fontId="2" fillId="0" borderId="10" xfId="3" applyNumberFormat="1" applyFont="1" applyBorder="1" applyAlignment="1">
      <alignment horizontal="center"/>
    </xf>
    <xf numFmtId="17" fontId="2" fillId="0" borderId="8" xfId="0" applyNumberFormat="1" applyFont="1" applyBorder="1" applyAlignment="1" applyProtection="1">
      <alignment horizontal="center"/>
    </xf>
    <xf numFmtId="17" fontId="2" fillId="0" borderId="9" xfId="0" applyNumberFormat="1" applyFont="1" applyBorder="1" applyAlignment="1" applyProtection="1">
      <alignment horizontal="center"/>
    </xf>
    <xf numFmtId="165" fontId="2" fillId="0" borderId="30" xfId="0" applyNumberFormat="1" applyFont="1" applyBorder="1" applyAlignment="1">
      <alignment horizontal="center"/>
    </xf>
    <xf numFmtId="165" fontId="2" fillId="0" borderId="26" xfId="0" applyNumberFormat="1" applyFont="1" applyBorder="1" applyAlignment="1">
      <alignment horizontal="center"/>
    </xf>
    <xf numFmtId="165" fontId="2" fillId="0" borderId="26" xfId="0" applyNumberFormat="1" applyFont="1" applyFill="1" applyBorder="1" applyAlignment="1">
      <alignment horizontal="center"/>
    </xf>
    <xf numFmtId="165" fontId="2" fillId="0" borderId="26" xfId="3" applyNumberFormat="1" applyFont="1" applyBorder="1" applyAlignment="1">
      <alignment horizontal="center"/>
    </xf>
    <xf numFmtId="165" fontId="2" fillId="0" borderId="35" xfId="0" applyNumberFormat="1" applyFont="1" applyFill="1" applyBorder="1" applyAlignment="1">
      <alignment horizontal="center"/>
    </xf>
    <xf numFmtId="165" fontId="2" fillId="0" borderId="31" xfId="0" applyNumberFormat="1" applyFont="1" applyFill="1" applyBorder="1" applyAlignment="1">
      <alignment horizontal="center"/>
    </xf>
    <xf numFmtId="17" fontId="2" fillId="0" borderId="9" xfId="0" applyNumberFormat="1" applyFont="1" applyBorder="1" applyAlignment="1">
      <alignment horizontal="center"/>
    </xf>
    <xf numFmtId="15" fontId="8" fillId="0" borderId="40" xfId="3" applyNumberFormat="1" applyFont="1" applyBorder="1" applyAlignment="1">
      <alignment horizontal="center"/>
    </xf>
    <xf numFmtId="165" fontId="8" fillId="0" borderId="31" xfId="3" applyNumberFormat="1" applyFont="1" applyBorder="1" applyAlignment="1">
      <alignment horizontal="center"/>
    </xf>
    <xf numFmtId="0" fontId="7" fillId="0" borderId="39" xfId="3" applyFont="1" applyBorder="1" applyAlignment="1">
      <alignment horizontal="center" wrapText="1"/>
    </xf>
    <xf numFmtId="166" fontId="7" fillId="0" borderId="39" xfId="3" applyNumberFormat="1" applyFont="1" applyBorder="1" applyAlignment="1">
      <alignment horizontal="center"/>
    </xf>
    <xf numFmtId="0" fontId="5" fillId="0" borderId="30" xfId="3" applyFont="1" applyBorder="1"/>
    <xf numFmtId="0" fontId="5" fillId="0" borderId="36" xfId="3" applyFont="1" applyBorder="1"/>
    <xf numFmtId="0" fontId="5" fillId="0" borderId="31" xfId="3" applyFont="1" applyFill="1" applyBorder="1"/>
    <xf numFmtId="166" fontId="5" fillId="0" borderId="8" xfId="0" applyNumberFormat="1" applyFont="1" applyBorder="1" applyAlignment="1" applyProtection="1">
      <alignment horizontal="center"/>
    </xf>
    <xf numFmtId="15" fontId="0" fillId="0" borderId="21" xfId="0" applyNumberFormat="1" applyBorder="1" applyAlignment="1">
      <alignment horizontal="center"/>
    </xf>
    <xf numFmtId="15" fontId="5" fillId="0" borderId="40" xfId="0" applyNumberFormat="1" applyFont="1" applyBorder="1" applyAlignment="1" applyProtection="1">
      <alignment horizontal="center"/>
    </xf>
    <xf numFmtId="166" fontId="5" fillId="0" borderId="40" xfId="3" applyNumberFormat="1" applyFont="1" applyBorder="1" applyAlignment="1">
      <alignment horizontal="center"/>
    </xf>
    <xf numFmtId="2" fontId="6" fillId="0" borderId="39" xfId="3" applyNumberFormat="1" applyFont="1" applyBorder="1" applyAlignment="1">
      <alignment horizontal="center" wrapText="1"/>
    </xf>
    <xf numFmtId="0" fontId="9" fillId="0" borderId="41" xfId="3" quotePrefix="1" applyFont="1" applyBorder="1" applyAlignment="1">
      <alignment horizontal="center" vertical="center"/>
    </xf>
    <xf numFmtId="0" fontId="9" fillId="0" borderId="12" xfId="3" quotePrefix="1" applyFont="1" applyBorder="1" applyAlignment="1">
      <alignment horizontal="center" vertical="center"/>
    </xf>
    <xf numFmtId="0" fontId="9" fillId="0" borderId="6" xfId="3" quotePrefix="1" applyFont="1" applyBorder="1" applyAlignment="1">
      <alignment horizontal="center" vertical="center"/>
    </xf>
    <xf numFmtId="0" fontId="9" fillId="0" borderId="16" xfId="3" quotePrefix="1" applyFont="1" applyBorder="1" applyAlignment="1">
      <alignment horizontal="center" vertical="center"/>
    </xf>
    <xf numFmtId="15" fontId="2" fillId="0" borderId="0" xfId="3" applyNumberFormat="1" applyFont="1" applyBorder="1" applyAlignment="1">
      <alignment horizontal="center" wrapText="1"/>
    </xf>
    <xf numFmtId="15" fontId="2" fillId="0" borderId="0" xfId="3" applyNumberFormat="1" applyFont="1" applyBorder="1" applyAlignment="1">
      <alignment horizontal="center"/>
    </xf>
    <xf numFmtId="15" fontId="2" fillId="0" borderId="47" xfId="3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15" fontId="4" fillId="0" borderId="41" xfId="3" quotePrefix="1" applyNumberFormat="1" applyFont="1" applyBorder="1" applyAlignment="1">
      <alignment horizontal="center" vertical="center"/>
    </xf>
    <xf numFmtId="15" fontId="4" fillId="0" borderId="12" xfId="3" quotePrefix="1" applyNumberFormat="1" applyFont="1" applyBorder="1" applyAlignment="1">
      <alignment horizontal="center" vertical="center"/>
    </xf>
    <xf numFmtId="15" fontId="4" fillId="0" borderId="6" xfId="3" quotePrefix="1" applyNumberFormat="1" applyFont="1" applyBorder="1" applyAlignment="1">
      <alignment horizontal="center" vertical="center"/>
    </xf>
    <xf numFmtId="15" fontId="4" fillId="0" borderId="16" xfId="3" quotePrefix="1" applyNumberFormat="1" applyFont="1" applyBorder="1" applyAlignment="1">
      <alignment horizontal="center" vertical="center"/>
    </xf>
    <xf numFmtId="0" fontId="1" fillId="0" borderId="11" xfId="3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5" fontId="1" fillId="0" borderId="42" xfId="3" applyNumberFormat="1" applyFont="1" applyBorder="1" applyAlignment="1">
      <alignment horizontal="center"/>
    </xf>
    <xf numFmtId="15" fontId="1" fillId="0" borderId="19" xfId="3" applyNumberFormat="1" applyFont="1" applyBorder="1" applyAlignment="1">
      <alignment horizontal="center"/>
    </xf>
    <xf numFmtId="15" fontId="1" fillId="0" borderId="44" xfId="3" applyNumberFormat="1" applyFont="1" applyBorder="1" applyAlignment="1">
      <alignment horizontal="center"/>
    </xf>
    <xf numFmtId="15" fontId="4" fillId="0" borderId="42" xfId="3" quotePrefix="1" applyNumberFormat="1" applyFont="1" applyBorder="1" applyAlignment="1">
      <alignment horizontal="center" vertical="center"/>
    </xf>
    <xf numFmtId="15" fontId="4" fillId="0" borderId="43" xfId="3" quotePrefix="1" applyNumberFormat="1" applyFont="1" applyBorder="1" applyAlignment="1">
      <alignment horizontal="center" vertical="center"/>
    </xf>
    <xf numFmtId="15" fontId="4" fillId="0" borderId="44" xfId="3" quotePrefix="1" applyNumberFormat="1" applyFont="1" applyBorder="1" applyAlignment="1">
      <alignment horizontal="center" vertical="center"/>
    </xf>
    <xf numFmtId="15" fontId="4" fillId="0" borderId="45" xfId="3" quotePrefix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1" fillId="0" borderId="39" xfId="3" applyFont="1" applyBorder="1" applyAlignment="1">
      <alignment horizontal="center" wrapText="1"/>
    </xf>
    <xf numFmtId="0" fontId="1" fillId="0" borderId="46" xfId="3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15" fontId="1" fillId="0" borderId="24" xfId="3" applyNumberFormat="1" applyFont="1" applyBorder="1" applyAlignment="1">
      <alignment horizontal="center"/>
    </xf>
    <xf numFmtId="15" fontId="1" fillId="0" borderId="28" xfId="3" applyNumberFormat="1" applyFont="1" applyBorder="1" applyAlignment="1">
      <alignment horizontal="center"/>
    </xf>
    <xf numFmtId="15" fontId="1" fillId="0" borderId="32" xfId="3" applyNumberFormat="1" applyFont="1" applyBorder="1" applyAlignment="1">
      <alignment horizontal="center"/>
    </xf>
    <xf numFmtId="15" fontId="1" fillId="0" borderId="11" xfId="3" applyNumberFormat="1" applyFont="1" applyBorder="1" applyAlignment="1">
      <alignment horizontal="center"/>
    </xf>
    <xf numFmtId="15" fontId="6" fillId="0" borderId="11" xfId="3" applyNumberFormat="1" applyFont="1" applyBorder="1" applyAlignment="1">
      <alignment horizontal="center"/>
    </xf>
  </cellXfs>
  <cellStyles count="4">
    <cellStyle name="Normal" xfId="0" builtinId="0"/>
    <cellStyle name="Normal_88-16" xfId="1"/>
    <cellStyle name="Normal_LCD3" xfId="2"/>
    <cellStyle name="Normal_LDC1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hartsheet" Target="chartsheets/sheet6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3.xml"/><Relationship Id="rId12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hartsheet" Target="chartsheets/sheet5.xml"/><Relationship Id="rId5" Type="http://schemas.openxmlformats.org/officeDocument/2006/relationships/chartsheet" Target="chartsheets/sheet2.xml"/><Relationship Id="rId15" Type="http://schemas.openxmlformats.org/officeDocument/2006/relationships/styles" Target="styles.xml"/><Relationship Id="rId10" Type="http://schemas.openxmlformats.org/officeDocument/2006/relationships/worksheet" Target="worksheets/sheet6.xml"/><Relationship Id="rId4" Type="http://schemas.openxmlformats.org/officeDocument/2006/relationships/worksheet" Target="worksheets/sheet3.xml"/><Relationship Id="rId9" Type="http://schemas.openxmlformats.org/officeDocument/2006/relationships/chartsheet" Target="chartsheets/sheet4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6.9756313794109084E-2"/>
          <c:y val="0.20050709347606133"/>
          <c:w val="0.78450578806767557"/>
          <c:h val="0.67365661861075077"/>
        </c:manualLayout>
      </c:layout>
      <c:scatterChart>
        <c:scatterStyle val="lineMarker"/>
        <c:ser>
          <c:idx val="2"/>
          <c:order val="0"/>
          <c:tx>
            <c:strRef>
              <c:f>'BGC05-03(TH-17)'!$L$5</c:f>
              <c:strCache>
                <c:ptCount val="1"/>
                <c:pt idx="0">
                  <c:v>Shallow Tip Elev. 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'BGC05-03(TH-17)'!$J$6:$J$7</c:f>
              <c:numCache>
                <c:formatCode>dd\-mmm\-yy</c:formatCode>
                <c:ptCount val="2"/>
                <c:pt idx="0">
                  <c:v>29891</c:v>
                </c:pt>
                <c:pt idx="1">
                  <c:v>42369</c:v>
                </c:pt>
              </c:numCache>
            </c:numRef>
          </c:xVal>
          <c:yVal>
            <c:numRef>
              <c:f>'BGC05-03(TH-17)'!$L$6:$L$7</c:f>
              <c:numCache>
                <c:formatCode>0.00</c:formatCode>
                <c:ptCount val="2"/>
                <c:pt idx="0">
                  <c:v>1050.6400000000001</c:v>
                </c:pt>
                <c:pt idx="1">
                  <c:v>1050.6400000000001</c:v>
                </c:pt>
              </c:numCache>
            </c:numRef>
          </c:yVal>
        </c:ser>
        <c:ser>
          <c:idx val="0"/>
          <c:order val="1"/>
          <c:tx>
            <c:v>Pneumatic Piezometer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'BGC05-02(TH-16)'!$A$5:$A$15</c:f>
              <c:numCache>
                <c:formatCode>[$-1009]d\-mmm\-yy;@</c:formatCode>
                <c:ptCount val="11"/>
                <c:pt idx="0" formatCode="dd\-mmm\-yy">
                  <c:v>38882</c:v>
                </c:pt>
                <c:pt idx="1">
                  <c:v>38992</c:v>
                </c:pt>
                <c:pt idx="2" formatCode="dd\-mmm\-yy">
                  <c:v>39239</c:v>
                </c:pt>
                <c:pt idx="3" formatCode="dd\-mmm\-yy">
                  <c:v>39349</c:v>
                </c:pt>
                <c:pt idx="4" formatCode="dd\-mmm\-yy">
                  <c:v>39623</c:v>
                </c:pt>
                <c:pt idx="5" formatCode="dd\-mmm\-yy">
                  <c:v>39715</c:v>
                </c:pt>
                <c:pt idx="6" formatCode="dd\-mmm\-yy">
                  <c:v>39994</c:v>
                </c:pt>
                <c:pt idx="7" formatCode="dd\-mmm\-yy">
                  <c:v>40073</c:v>
                </c:pt>
                <c:pt idx="8" formatCode="dd\-mmm\-yy">
                  <c:v>40318</c:v>
                </c:pt>
                <c:pt idx="9" formatCode="dd\-mmm\-yy">
                  <c:v>40331</c:v>
                </c:pt>
                <c:pt idx="10" formatCode="dd\-mmm\-yy">
                  <c:v>40431</c:v>
                </c:pt>
              </c:numCache>
            </c:numRef>
          </c:xVal>
          <c:yVal>
            <c:numRef>
              <c:f>'BGC05-02(TH-16)'!$E$5:$E$15</c:f>
              <c:numCache>
                <c:formatCode>0.00_)</c:formatCode>
                <c:ptCount val="11"/>
                <c:pt idx="0">
                  <c:v>1045.9799999999998</c:v>
                </c:pt>
                <c:pt idx="1">
                  <c:v>1045.8399999999999</c:v>
                </c:pt>
                <c:pt idx="2">
                  <c:v>1046.05</c:v>
                </c:pt>
                <c:pt idx="3">
                  <c:v>1045.2099999999998</c:v>
                </c:pt>
                <c:pt idx="4">
                  <c:v>1046.3999999999999</c:v>
                </c:pt>
                <c:pt idx="5">
                  <c:v>1046.7499999999998</c:v>
                </c:pt>
                <c:pt idx="7">
                  <c:v>1045.9099999999999</c:v>
                </c:pt>
                <c:pt idx="8">
                  <c:v>1045.7699999999998</c:v>
                </c:pt>
                <c:pt idx="9">
                  <c:v>1046.54</c:v>
                </c:pt>
                <c:pt idx="10">
                  <c:v>1044.7199999999998</c:v>
                </c:pt>
              </c:numCache>
            </c:numRef>
          </c:yVal>
        </c:ser>
        <c:ser>
          <c:idx val="1"/>
          <c:order val="2"/>
          <c:tx>
            <c:strRef>
              <c:f>'BGC05-02(TH-16)'!$M$5</c:f>
              <c:strCache>
                <c:ptCount val="1"/>
                <c:pt idx="0">
                  <c:v>Deep Tip Elev. </c:v>
                </c:pt>
              </c:strCache>
            </c:strRef>
          </c:tx>
          <c:spPr>
            <a:ln w="254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'BGC05-02(TH-16)'!$K$6:$K$7</c:f>
              <c:numCache>
                <c:formatCode>dd\-mmm\-yy</c:formatCode>
                <c:ptCount val="2"/>
                <c:pt idx="0">
                  <c:v>29891</c:v>
                </c:pt>
                <c:pt idx="1">
                  <c:v>42369</c:v>
                </c:pt>
              </c:numCache>
            </c:numRef>
          </c:xVal>
          <c:yVal>
            <c:numRef>
              <c:f>'BGC05-02(TH-16)'!$M$6:$M$7</c:f>
              <c:numCache>
                <c:formatCode>0.00</c:formatCode>
                <c:ptCount val="2"/>
                <c:pt idx="0">
                  <c:v>1044.6499999999999</c:v>
                </c:pt>
                <c:pt idx="1">
                  <c:v>1044.6499999999999</c:v>
                </c:pt>
              </c:numCache>
            </c:numRef>
          </c:yVal>
        </c:ser>
        <c:ser>
          <c:idx val="3"/>
          <c:order val="3"/>
          <c:tx>
            <c:v>Pneumatic Piezometer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'BGC05-03(TH-17)'!$A$5:$A$15</c:f>
              <c:numCache>
                <c:formatCode>[$-1009]d\-mmm\-yy;@</c:formatCode>
                <c:ptCount val="11"/>
                <c:pt idx="0">
                  <c:v>38882</c:v>
                </c:pt>
                <c:pt idx="1">
                  <c:v>38992</c:v>
                </c:pt>
                <c:pt idx="2">
                  <c:v>39239</c:v>
                </c:pt>
                <c:pt idx="3">
                  <c:v>39349</c:v>
                </c:pt>
                <c:pt idx="4">
                  <c:v>39623</c:v>
                </c:pt>
                <c:pt idx="5">
                  <c:v>39715</c:v>
                </c:pt>
                <c:pt idx="6">
                  <c:v>39994</c:v>
                </c:pt>
                <c:pt idx="7">
                  <c:v>40073</c:v>
                </c:pt>
                <c:pt idx="8">
                  <c:v>40318</c:v>
                </c:pt>
                <c:pt idx="9">
                  <c:v>40331</c:v>
                </c:pt>
                <c:pt idx="10">
                  <c:v>40431</c:v>
                </c:pt>
              </c:numCache>
            </c:numRef>
          </c:xVal>
          <c:yVal>
            <c:numRef>
              <c:f>'BGC05-03(TH-17)'!$E$5:$E$15</c:f>
              <c:numCache>
                <c:formatCode>0.00_)</c:formatCode>
                <c:ptCount val="11"/>
                <c:pt idx="0">
                  <c:v>1050.8500000000001</c:v>
                </c:pt>
                <c:pt idx="1">
                  <c:v>1050.99</c:v>
                </c:pt>
                <c:pt idx="2">
                  <c:v>1050.99</c:v>
                </c:pt>
                <c:pt idx="3">
                  <c:v>1050.6400000000001</c:v>
                </c:pt>
                <c:pt idx="4">
                  <c:v>1050.92</c:v>
                </c:pt>
                <c:pt idx="5">
                  <c:v>1050.99</c:v>
                </c:pt>
                <c:pt idx="6">
                  <c:v>1050.8500000000001</c:v>
                </c:pt>
                <c:pt idx="7">
                  <c:v>1050.8500000000001</c:v>
                </c:pt>
                <c:pt idx="8">
                  <c:v>1050.92</c:v>
                </c:pt>
                <c:pt idx="9">
                  <c:v>1051.6200000000001</c:v>
                </c:pt>
                <c:pt idx="10">
                  <c:v>1050.92</c:v>
                </c:pt>
              </c:numCache>
            </c:numRef>
          </c:yVal>
        </c:ser>
        <c:ser>
          <c:idx val="4"/>
          <c:order val="4"/>
          <c:tx>
            <c:strRef>
              <c:f>'BGC05-03(TH-17)'!$K$5</c:f>
              <c:strCache>
                <c:ptCount val="1"/>
                <c:pt idx="0">
                  <c:v>Surface Elev.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'BGC05-03(TH-17)'!$J$6:$J$7</c:f>
              <c:numCache>
                <c:formatCode>dd\-mmm\-yy</c:formatCode>
                <c:ptCount val="2"/>
                <c:pt idx="0">
                  <c:v>29891</c:v>
                </c:pt>
                <c:pt idx="1">
                  <c:v>42369</c:v>
                </c:pt>
              </c:numCache>
            </c:numRef>
          </c:xVal>
          <c:yVal>
            <c:numRef>
              <c:f>'BGC05-03(TH-17)'!$K$6:$K$7</c:f>
              <c:numCache>
                <c:formatCode>0.00</c:formatCode>
                <c:ptCount val="2"/>
                <c:pt idx="0">
                  <c:v>1054.68</c:v>
                </c:pt>
                <c:pt idx="1">
                  <c:v>1054.68</c:v>
                </c:pt>
              </c:numCache>
            </c:numRef>
          </c:yVal>
        </c:ser>
        <c:axId val="84435712"/>
        <c:axId val="84438016"/>
      </c:scatterChart>
      <c:valAx>
        <c:axId val="84435712"/>
        <c:scaling>
          <c:orientation val="minMax"/>
          <c:max val="40544"/>
          <c:min val="38657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 b="1"/>
                  <a:t>Date</a:t>
                </a:r>
              </a:p>
            </c:rich>
          </c:tx>
          <c:layout/>
        </c:title>
        <c:numFmt formatCode="mmm\-yy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438016"/>
        <c:crossesAt val="1040"/>
        <c:crossBetween val="midCat"/>
        <c:majorUnit val="171.45454549999999"/>
      </c:valAx>
      <c:valAx>
        <c:axId val="84438016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ELEVATION  (m amsl)</a:t>
                </a:r>
              </a:p>
            </c:rich>
          </c:tx>
          <c:layout>
            <c:manualLayout>
              <c:xMode val="edge"/>
              <c:yMode val="edge"/>
              <c:x val="1.3318518518518563E-2"/>
              <c:y val="0.42414355068361553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4435712"/>
        <c:crossesAt val="38330"/>
        <c:crossBetween val="midCat"/>
        <c:majorUnit val="1"/>
        <c:minorUnit val="0.4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7777777777777779E-2"/>
          <c:y val="0.14215686274509803"/>
          <c:w val="0.77888888888889163"/>
          <c:h val="3.5947712418300838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7.479965004374485E-2"/>
          <c:y val="0.18132468735525706"/>
          <c:w val="0.77916295636687694"/>
          <c:h val="0.67758846657929506"/>
        </c:manualLayout>
      </c:layout>
      <c:scatterChart>
        <c:scatterStyle val="lineMarker"/>
        <c:ser>
          <c:idx val="1"/>
          <c:order val="0"/>
          <c:tx>
            <c:strRef>
              <c:f>'BGC05-06(TH-18)'!$C$5:$C$6</c:f>
              <c:strCache>
                <c:ptCount val="1"/>
                <c:pt idx="0">
                  <c:v>Deep PP (#030136)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'BGC05-06(TH-18)'!$A$7:$A$18</c:f>
              <c:numCache>
                <c:formatCode>dd\-mmm\-yy</c:formatCode>
                <c:ptCount val="12"/>
                <c:pt idx="0">
                  <c:v>38609</c:v>
                </c:pt>
                <c:pt idx="1">
                  <c:v>38882</c:v>
                </c:pt>
                <c:pt idx="2" formatCode="[$-1009]d\-mmm\-yy;@">
                  <c:v>38992</c:v>
                </c:pt>
                <c:pt idx="3">
                  <c:v>39239</c:v>
                </c:pt>
                <c:pt idx="4">
                  <c:v>39349</c:v>
                </c:pt>
                <c:pt idx="5">
                  <c:v>39623</c:v>
                </c:pt>
                <c:pt idx="6">
                  <c:v>39715</c:v>
                </c:pt>
                <c:pt idx="7" formatCode="[$-1009]d\-mmm\-yy;@">
                  <c:v>39994</c:v>
                </c:pt>
                <c:pt idx="8">
                  <c:v>40073</c:v>
                </c:pt>
                <c:pt idx="9" formatCode="[$-1009]d\-mmm\-yy;@">
                  <c:v>40317</c:v>
                </c:pt>
                <c:pt idx="10">
                  <c:v>40331</c:v>
                </c:pt>
                <c:pt idx="11" formatCode="[$-1009]d\-mmm\-yy;@">
                  <c:v>40431</c:v>
                </c:pt>
              </c:numCache>
            </c:numRef>
          </c:xVal>
          <c:yVal>
            <c:numRef>
              <c:f>'BGC05-06(TH-18)'!$E$7:$E$18</c:f>
              <c:numCache>
                <c:formatCode>0.00</c:formatCode>
                <c:ptCount val="12"/>
                <c:pt idx="0">
                  <c:v>1041.7070000000001</c:v>
                </c:pt>
                <c:pt idx="1">
                  <c:v>1041.7070000000001</c:v>
                </c:pt>
                <c:pt idx="2">
                  <c:v>1041.7070000000001</c:v>
                </c:pt>
                <c:pt idx="3">
                  <c:v>1041.777</c:v>
                </c:pt>
                <c:pt idx="4">
                  <c:v>1041.4970000000001</c:v>
                </c:pt>
                <c:pt idx="5">
                  <c:v>1041.6370000000002</c:v>
                </c:pt>
                <c:pt idx="6">
                  <c:v>1041.6370000000002</c:v>
                </c:pt>
                <c:pt idx="7">
                  <c:v>1041.6370000000002</c:v>
                </c:pt>
                <c:pt idx="8">
                  <c:v>1041.7070000000001</c:v>
                </c:pt>
                <c:pt idx="9">
                  <c:v>1041.7070000000001</c:v>
                </c:pt>
                <c:pt idx="10">
                  <c:v>1042.1970000000001</c:v>
                </c:pt>
                <c:pt idx="11">
                  <c:v>1041.567</c:v>
                </c:pt>
              </c:numCache>
            </c:numRef>
          </c:yVal>
        </c:ser>
        <c:ser>
          <c:idx val="2"/>
          <c:order val="1"/>
          <c:tx>
            <c:strRef>
              <c:f>'BGC05-06(TH-18)'!$L$5</c:f>
              <c:strCache>
                <c:ptCount val="1"/>
                <c:pt idx="0">
                  <c:v>Surface Elev.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'BGC05-06(TH-18)'!$K$6:$K$8</c:f>
              <c:numCache>
                <c:formatCode>dd\-mmm\-yy</c:formatCode>
                <c:ptCount val="3"/>
                <c:pt idx="0">
                  <c:v>38353</c:v>
                </c:pt>
                <c:pt idx="1">
                  <c:v>42005</c:v>
                </c:pt>
              </c:numCache>
            </c:numRef>
          </c:xVal>
          <c:yVal>
            <c:numRef>
              <c:f>'BGC05-06(TH-18)'!$L$6:$L$8</c:f>
              <c:numCache>
                <c:formatCode>0.00</c:formatCode>
                <c:ptCount val="3"/>
                <c:pt idx="0">
                  <c:v>1050.307</c:v>
                </c:pt>
                <c:pt idx="1">
                  <c:v>1050.307</c:v>
                </c:pt>
              </c:numCache>
            </c:numRef>
          </c:yVal>
        </c:ser>
        <c:ser>
          <c:idx val="3"/>
          <c:order val="2"/>
          <c:tx>
            <c:strRef>
              <c:f>'BGC05-06(TH-18)'!$B$5:$B$6</c:f>
              <c:strCache>
                <c:ptCount val="1"/>
                <c:pt idx="0">
                  <c:v>Shallow PP (#030138)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'BGC05-06(TH-18)'!$A$7:$A$18</c:f>
              <c:numCache>
                <c:formatCode>dd\-mmm\-yy</c:formatCode>
                <c:ptCount val="12"/>
                <c:pt idx="0">
                  <c:v>38609</c:v>
                </c:pt>
                <c:pt idx="1">
                  <c:v>38882</c:v>
                </c:pt>
                <c:pt idx="2" formatCode="[$-1009]d\-mmm\-yy;@">
                  <c:v>38992</c:v>
                </c:pt>
                <c:pt idx="3">
                  <c:v>39239</c:v>
                </c:pt>
                <c:pt idx="4">
                  <c:v>39349</c:v>
                </c:pt>
                <c:pt idx="5">
                  <c:v>39623</c:v>
                </c:pt>
                <c:pt idx="6">
                  <c:v>39715</c:v>
                </c:pt>
                <c:pt idx="7" formatCode="[$-1009]d\-mmm\-yy;@">
                  <c:v>39994</c:v>
                </c:pt>
                <c:pt idx="8">
                  <c:v>40073</c:v>
                </c:pt>
                <c:pt idx="9" formatCode="[$-1009]d\-mmm\-yy;@">
                  <c:v>40317</c:v>
                </c:pt>
                <c:pt idx="10">
                  <c:v>40331</c:v>
                </c:pt>
                <c:pt idx="11" formatCode="[$-1009]d\-mmm\-yy;@">
                  <c:v>40431</c:v>
                </c:pt>
              </c:numCache>
            </c:numRef>
          </c:xVal>
          <c:yVal>
            <c:numRef>
              <c:f>'BGC05-06(TH-18)'!$D$7:$D$18</c:f>
              <c:numCache>
                <c:formatCode>0.00_)</c:formatCode>
                <c:ptCount val="12"/>
                <c:pt idx="0">
                  <c:v>1046.9170000000001</c:v>
                </c:pt>
                <c:pt idx="1">
                  <c:v>1046.9170000000001</c:v>
                </c:pt>
                <c:pt idx="2">
                  <c:v>1046.9170000000001</c:v>
                </c:pt>
                <c:pt idx="3">
                  <c:v>1046.9870000000001</c:v>
                </c:pt>
                <c:pt idx="4" formatCode="General">
                  <c:v>1046.777</c:v>
                </c:pt>
                <c:pt idx="5" formatCode="General">
                  <c:v>1046.9870000000001</c:v>
                </c:pt>
                <c:pt idx="6">
                  <c:v>1046.9870000000001</c:v>
                </c:pt>
                <c:pt idx="7">
                  <c:v>1046.847</c:v>
                </c:pt>
                <c:pt idx="8">
                  <c:v>1046.9870000000001</c:v>
                </c:pt>
                <c:pt idx="9">
                  <c:v>1046.9170000000001</c:v>
                </c:pt>
                <c:pt idx="10">
                  <c:v>1047.617</c:v>
                </c:pt>
                <c:pt idx="11">
                  <c:v>1046.847</c:v>
                </c:pt>
              </c:numCache>
            </c:numRef>
          </c:yVal>
        </c:ser>
        <c:ser>
          <c:idx val="4"/>
          <c:order val="3"/>
          <c:tx>
            <c:strRef>
              <c:f>'BGC05-06(TH-18)'!$M$5</c:f>
              <c:strCache>
                <c:ptCount val="1"/>
                <c:pt idx="0">
                  <c:v>Shallow Tip Elev. 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'BGC05-06(TH-18)'!$K$6:$K$8</c:f>
              <c:numCache>
                <c:formatCode>dd\-mmm\-yy</c:formatCode>
                <c:ptCount val="3"/>
                <c:pt idx="0">
                  <c:v>38353</c:v>
                </c:pt>
                <c:pt idx="1">
                  <c:v>42005</c:v>
                </c:pt>
              </c:numCache>
            </c:numRef>
          </c:xVal>
          <c:yVal>
            <c:numRef>
              <c:f>'BGC05-06(TH-18)'!$M$6:$M$8</c:f>
              <c:numCache>
                <c:formatCode>0.00</c:formatCode>
                <c:ptCount val="3"/>
                <c:pt idx="0">
                  <c:v>1046.777</c:v>
                </c:pt>
                <c:pt idx="1">
                  <c:v>1046.777</c:v>
                </c:pt>
              </c:numCache>
            </c:numRef>
          </c:yVal>
        </c:ser>
        <c:ser>
          <c:idx val="0"/>
          <c:order val="4"/>
          <c:tx>
            <c:strRef>
              <c:f>'BGC05-06(TH-18)'!$N$5</c:f>
              <c:strCache>
                <c:ptCount val="1"/>
                <c:pt idx="0">
                  <c:v>Deep Tip Elev. 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'BGC05-06(TH-18)'!$K$6:$K$8</c:f>
              <c:numCache>
                <c:formatCode>dd\-mmm\-yy</c:formatCode>
                <c:ptCount val="3"/>
                <c:pt idx="0">
                  <c:v>38353</c:v>
                </c:pt>
                <c:pt idx="1">
                  <c:v>42005</c:v>
                </c:pt>
              </c:numCache>
            </c:numRef>
          </c:xVal>
          <c:yVal>
            <c:numRef>
              <c:f>'BGC05-06(TH-18)'!$N$6:$N$8</c:f>
              <c:numCache>
                <c:formatCode>0.00</c:formatCode>
                <c:ptCount val="3"/>
                <c:pt idx="0">
                  <c:v>1041.4970000000001</c:v>
                </c:pt>
                <c:pt idx="1">
                  <c:v>1041.4970000000001</c:v>
                </c:pt>
              </c:numCache>
            </c:numRef>
          </c:yVal>
        </c:ser>
        <c:axId val="90151552"/>
        <c:axId val="90166016"/>
      </c:scatterChart>
      <c:valAx>
        <c:axId val="90151552"/>
        <c:scaling>
          <c:orientation val="minMax"/>
          <c:max val="40544"/>
          <c:min val="38353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 b="1"/>
                  <a:t>Date</a:t>
                </a:r>
              </a:p>
            </c:rich>
          </c:tx>
        </c:title>
        <c:numFmt formatCode="mmm\-yy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166016"/>
        <c:crossesAt val="1040"/>
        <c:crossBetween val="midCat"/>
        <c:majorUnit val="199.0909091"/>
      </c:valAx>
      <c:valAx>
        <c:axId val="90166016"/>
        <c:scaling>
          <c:orientation val="minMax"/>
          <c:max val="1051"/>
          <c:min val="104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ELEVATION  (m amsl)</a:t>
                </a:r>
              </a:p>
            </c:rich>
          </c:tx>
          <c:layout>
            <c:manualLayout>
              <c:xMode val="edge"/>
              <c:yMode val="edge"/>
              <c:x val="1.5538291046952465E-2"/>
              <c:y val="0.40946168493644314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151552"/>
        <c:crossesAt val="38330"/>
        <c:crossBetween val="midCat"/>
        <c:majorUnit val="2"/>
        <c:minorUnit val="0.4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6666666666666702E-2"/>
          <c:y val="9.9673202614379092E-2"/>
          <c:w val="0.77888888888889185"/>
          <c:h val="3.5947712418300859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7.9244094488188976E-2"/>
          <c:y val="0.2162516940284426"/>
          <c:w val="0.77025823686554162"/>
          <c:h val="0.65137614678899081"/>
        </c:manualLayout>
      </c:layout>
      <c:scatterChart>
        <c:scatterStyle val="lineMarker"/>
        <c:ser>
          <c:idx val="1"/>
          <c:order val="0"/>
          <c:tx>
            <c:strRef>
              <c:f>'CD13(TH-19)'!$C$5:$C$6</c:f>
              <c:strCache>
                <c:ptCount val="1"/>
                <c:pt idx="0">
                  <c:v>Deep PP (#381)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'CD13(TH-19)'!$A$7:$A$57</c:f>
              <c:numCache>
                <c:formatCode>mmm\-yy</c:formatCode>
                <c:ptCount val="51"/>
                <c:pt idx="0">
                  <c:v>29891</c:v>
                </c:pt>
                <c:pt idx="1">
                  <c:v>29921</c:v>
                </c:pt>
                <c:pt idx="2">
                  <c:v>30011</c:v>
                </c:pt>
                <c:pt idx="3">
                  <c:v>30072</c:v>
                </c:pt>
                <c:pt idx="4">
                  <c:v>30164</c:v>
                </c:pt>
                <c:pt idx="5">
                  <c:v>30407</c:v>
                </c:pt>
                <c:pt idx="6">
                  <c:v>30560</c:v>
                </c:pt>
                <c:pt idx="7">
                  <c:v>30742</c:v>
                </c:pt>
                <c:pt idx="8">
                  <c:v>30834</c:v>
                </c:pt>
                <c:pt idx="9">
                  <c:v>30926</c:v>
                </c:pt>
                <c:pt idx="10">
                  <c:v>31321</c:v>
                </c:pt>
                <c:pt idx="11">
                  <c:v>31686</c:v>
                </c:pt>
                <c:pt idx="12">
                  <c:v>32051</c:v>
                </c:pt>
                <c:pt idx="13">
                  <c:v>32417</c:v>
                </c:pt>
                <c:pt idx="14">
                  <c:v>32752</c:v>
                </c:pt>
                <c:pt idx="15">
                  <c:v>33147</c:v>
                </c:pt>
                <c:pt idx="16">
                  <c:v>33482</c:v>
                </c:pt>
                <c:pt idx="17">
                  <c:v>33848</c:v>
                </c:pt>
                <c:pt idx="18">
                  <c:v>34455</c:v>
                </c:pt>
                <c:pt idx="19">
                  <c:v>34578</c:v>
                </c:pt>
                <c:pt idx="20">
                  <c:v>34943</c:v>
                </c:pt>
                <c:pt idx="21">
                  <c:v>35309</c:v>
                </c:pt>
                <c:pt idx="22" formatCode="dd\-mmm\-yy">
                  <c:v>35558</c:v>
                </c:pt>
                <c:pt idx="23" formatCode="dd\-mmm\-yy">
                  <c:v>35741</c:v>
                </c:pt>
                <c:pt idx="24" formatCode="dd\-mmm\-yy">
                  <c:v>35941</c:v>
                </c:pt>
                <c:pt idx="25" formatCode="dd\-mmm\-yy">
                  <c:v>36114</c:v>
                </c:pt>
                <c:pt idx="26" formatCode="dd\-mmm\-yy">
                  <c:v>36308</c:v>
                </c:pt>
                <c:pt idx="27" formatCode="dd\-mmm\-yy">
                  <c:v>36414</c:v>
                </c:pt>
                <c:pt idx="28" formatCode="dd\-mmm\-yy">
                  <c:v>36691</c:v>
                </c:pt>
                <c:pt idx="29" formatCode="dd\-mmm\-yy">
                  <c:v>36778</c:v>
                </c:pt>
                <c:pt idx="30" formatCode="dd\-mmm\-yy">
                  <c:v>37048</c:v>
                </c:pt>
                <c:pt idx="31" formatCode="dd\-mmm\-yy">
                  <c:v>37153</c:v>
                </c:pt>
                <c:pt idx="32" formatCode="dd\-mmm\-yy">
                  <c:v>37420</c:v>
                </c:pt>
                <c:pt idx="33" formatCode="dd\-mmm\-yy">
                  <c:v>37511</c:v>
                </c:pt>
                <c:pt idx="34" formatCode="dd\-mmm\-yy">
                  <c:v>37789</c:v>
                </c:pt>
                <c:pt idx="35" formatCode="dd\-mmm\-yy">
                  <c:v>37876</c:v>
                </c:pt>
                <c:pt idx="36" formatCode="dd\-mmm\-yy">
                  <c:v>38174</c:v>
                </c:pt>
                <c:pt idx="37" formatCode="dd\-mmm\-yy">
                  <c:v>38246</c:v>
                </c:pt>
                <c:pt idx="38" formatCode="dd\-mmm\-yy">
                  <c:v>38503</c:v>
                </c:pt>
                <c:pt idx="39" formatCode="dd\-mmm\-yy">
                  <c:v>38609</c:v>
                </c:pt>
                <c:pt idx="40" formatCode="dd\-mmm\-yy">
                  <c:v>38882</c:v>
                </c:pt>
                <c:pt idx="41" formatCode="[$-1009]d\-mmm\-yy;@">
                  <c:v>38992</c:v>
                </c:pt>
                <c:pt idx="42" formatCode="dd\-mmm\-yy">
                  <c:v>39239</c:v>
                </c:pt>
                <c:pt idx="43" formatCode="dd\-mmm\-yy">
                  <c:v>39349</c:v>
                </c:pt>
                <c:pt idx="44" formatCode="dd\-mmm\-yy">
                  <c:v>39623</c:v>
                </c:pt>
                <c:pt idx="45" formatCode="dd\-mmm\-yy">
                  <c:v>39715</c:v>
                </c:pt>
                <c:pt idx="46" formatCode="dd\-mmm\-yy">
                  <c:v>39994</c:v>
                </c:pt>
                <c:pt idx="47" formatCode="dd\-mmm\-yy">
                  <c:v>40085</c:v>
                </c:pt>
                <c:pt idx="48" formatCode="dd\-mmm\-yy">
                  <c:v>40314</c:v>
                </c:pt>
                <c:pt idx="49" formatCode="dd\-mmm\-yy">
                  <c:v>40331</c:v>
                </c:pt>
                <c:pt idx="50" formatCode="dd\-mmm\-yy">
                  <c:v>40431</c:v>
                </c:pt>
              </c:numCache>
            </c:numRef>
          </c:xVal>
          <c:yVal>
            <c:numRef>
              <c:f>'CD13(TH-19)'!$E$7:$E$57</c:f>
              <c:numCache>
                <c:formatCode>0.00</c:formatCode>
                <c:ptCount val="51"/>
                <c:pt idx="0">
                  <c:v>1050.23</c:v>
                </c:pt>
                <c:pt idx="1">
                  <c:v>1049.95</c:v>
                </c:pt>
                <c:pt idx="2">
                  <c:v>1048.2</c:v>
                </c:pt>
                <c:pt idx="3">
                  <c:v>1047.57</c:v>
                </c:pt>
                <c:pt idx="4">
                  <c:v>1050.23</c:v>
                </c:pt>
                <c:pt idx="5">
                  <c:v>1049.81</c:v>
                </c:pt>
                <c:pt idx="6">
                  <c:v>1050.23</c:v>
                </c:pt>
                <c:pt idx="7">
                  <c:v>1049.6000000000001</c:v>
                </c:pt>
                <c:pt idx="8">
                  <c:v>1050.72</c:v>
                </c:pt>
                <c:pt idx="9">
                  <c:v>1050.0900000000001</c:v>
                </c:pt>
                <c:pt idx="10">
                  <c:v>1050.72</c:v>
                </c:pt>
                <c:pt idx="11">
                  <c:v>1050.44</c:v>
                </c:pt>
                <c:pt idx="12">
                  <c:v>1050.44</c:v>
                </c:pt>
                <c:pt idx="13">
                  <c:v>1050.3</c:v>
                </c:pt>
                <c:pt idx="14">
                  <c:v>1050.0900000000001</c:v>
                </c:pt>
                <c:pt idx="15">
                  <c:v>1050.6500000000001</c:v>
                </c:pt>
                <c:pt idx="16">
                  <c:v>1050.23</c:v>
                </c:pt>
                <c:pt idx="18">
                  <c:v>1050.0900000000001</c:v>
                </c:pt>
                <c:pt idx="19">
                  <c:v>1049.95</c:v>
                </c:pt>
                <c:pt idx="20">
                  <c:v>1049.95</c:v>
                </c:pt>
                <c:pt idx="21">
                  <c:v>1050.4750000000001</c:v>
                </c:pt>
                <c:pt idx="22">
                  <c:v>1050.23</c:v>
                </c:pt>
                <c:pt idx="23">
                  <c:v>1049.95</c:v>
                </c:pt>
                <c:pt idx="24">
                  <c:v>1050.51</c:v>
                </c:pt>
                <c:pt idx="25">
                  <c:v>1050.0900000000001</c:v>
                </c:pt>
                <c:pt idx="26">
                  <c:v>1050.3700000000001</c:v>
                </c:pt>
                <c:pt idx="27">
                  <c:v>1050.3</c:v>
                </c:pt>
                <c:pt idx="28">
                  <c:v>1051.07</c:v>
                </c:pt>
                <c:pt idx="29">
                  <c:v>1050.79</c:v>
                </c:pt>
                <c:pt idx="30">
                  <c:v>1050.8600000000001</c:v>
                </c:pt>
                <c:pt idx="31">
                  <c:v>1050.23</c:v>
                </c:pt>
                <c:pt idx="32">
                  <c:v>1050.72</c:v>
                </c:pt>
                <c:pt idx="33">
                  <c:v>1050.5800000000002</c:v>
                </c:pt>
                <c:pt idx="34">
                  <c:v>1050.72</c:v>
                </c:pt>
                <c:pt idx="35">
                  <c:v>1050.1600000000001</c:v>
                </c:pt>
                <c:pt idx="36">
                  <c:v>1050.3</c:v>
                </c:pt>
                <c:pt idx="37">
                  <c:v>1050.0900000000001</c:v>
                </c:pt>
                <c:pt idx="38">
                  <c:v>1051.07</c:v>
                </c:pt>
                <c:pt idx="39">
                  <c:v>1050.3</c:v>
                </c:pt>
                <c:pt idx="40">
                  <c:v>1050.79</c:v>
                </c:pt>
                <c:pt idx="41" formatCode="0.00_)">
                  <c:v>1050.0900000000001</c:v>
                </c:pt>
                <c:pt idx="42" formatCode="0.00_)">
                  <c:v>1051.3500000000001</c:v>
                </c:pt>
                <c:pt idx="43" formatCode="0.00_)">
                  <c:v>1050.51</c:v>
                </c:pt>
                <c:pt idx="44" formatCode="General">
                  <c:v>1050.79</c:v>
                </c:pt>
                <c:pt idx="45">
                  <c:v>1050.72</c:v>
                </c:pt>
                <c:pt idx="46">
                  <c:v>1050.5800000000002</c:v>
                </c:pt>
                <c:pt idx="47">
                  <c:v>1050.5800000000002</c:v>
                </c:pt>
                <c:pt idx="48">
                  <c:v>1050.3</c:v>
                </c:pt>
                <c:pt idx="49">
                  <c:v>1049.81</c:v>
                </c:pt>
                <c:pt idx="50">
                  <c:v>1050.23</c:v>
                </c:pt>
              </c:numCache>
            </c:numRef>
          </c:yVal>
        </c:ser>
        <c:ser>
          <c:idx val="0"/>
          <c:order val="1"/>
          <c:tx>
            <c:strRef>
              <c:f>'CD13(TH-19)'!$P$5</c:f>
              <c:strCache>
                <c:ptCount val="1"/>
                <c:pt idx="0">
                  <c:v>Deep Tip Elev. 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'CD13(TH-19)'!$M$6:$M$7</c:f>
              <c:numCache>
                <c:formatCode>dd\-mmm\-yy</c:formatCode>
                <c:ptCount val="2"/>
                <c:pt idx="0">
                  <c:v>29891</c:v>
                </c:pt>
                <c:pt idx="1">
                  <c:v>42185</c:v>
                </c:pt>
              </c:numCache>
            </c:numRef>
          </c:xVal>
          <c:yVal>
            <c:numRef>
              <c:f>'CD13(TH-19)'!$P$6:$P$7</c:f>
              <c:numCache>
                <c:formatCode>0.00</c:formatCode>
                <c:ptCount val="2"/>
                <c:pt idx="0">
                  <c:v>1044.7</c:v>
                </c:pt>
                <c:pt idx="1">
                  <c:v>1044.7</c:v>
                </c:pt>
              </c:numCache>
            </c:numRef>
          </c:yVal>
        </c:ser>
        <c:ser>
          <c:idx val="3"/>
          <c:order val="2"/>
          <c:tx>
            <c:strRef>
              <c:f>'CD13(TH-19)'!$B$5:$B$6</c:f>
              <c:strCache>
                <c:ptCount val="1"/>
                <c:pt idx="0">
                  <c:v>Shallow PP (#350)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'CD13(TH-19)'!$A$7:$A$57</c:f>
              <c:numCache>
                <c:formatCode>mmm\-yy</c:formatCode>
                <c:ptCount val="51"/>
                <c:pt idx="0">
                  <c:v>29891</c:v>
                </c:pt>
                <c:pt idx="1">
                  <c:v>29921</c:v>
                </c:pt>
                <c:pt idx="2">
                  <c:v>30011</c:v>
                </c:pt>
                <c:pt idx="3">
                  <c:v>30072</c:v>
                </c:pt>
                <c:pt idx="4">
                  <c:v>30164</c:v>
                </c:pt>
                <c:pt idx="5">
                  <c:v>30407</c:v>
                </c:pt>
                <c:pt idx="6">
                  <c:v>30560</c:v>
                </c:pt>
                <c:pt idx="7">
                  <c:v>30742</c:v>
                </c:pt>
                <c:pt idx="8">
                  <c:v>30834</c:v>
                </c:pt>
                <c:pt idx="9">
                  <c:v>30926</c:v>
                </c:pt>
                <c:pt idx="10">
                  <c:v>31321</c:v>
                </c:pt>
                <c:pt idx="11">
                  <c:v>31686</c:v>
                </c:pt>
                <c:pt idx="12">
                  <c:v>32051</c:v>
                </c:pt>
                <c:pt idx="13">
                  <c:v>32417</c:v>
                </c:pt>
                <c:pt idx="14">
                  <c:v>32752</c:v>
                </c:pt>
                <c:pt idx="15">
                  <c:v>33147</c:v>
                </c:pt>
                <c:pt idx="16">
                  <c:v>33482</c:v>
                </c:pt>
                <c:pt idx="17">
                  <c:v>33848</c:v>
                </c:pt>
                <c:pt idx="18">
                  <c:v>34455</c:v>
                </c:pt>
                <c:pt idx="19">
                  <c:v>34578</c:v>
                </c:pt>
                <c:pt idx="20">
                  <c:v>34943</c:v>
                </c:pt>
                <c:pt idx="21">
                  <c:v>35309</c:v>
                </c:pt>
                <c:pt idx="22" formatCode="dd\-mmm\-yy">
                  <c:v>35558</c:v>
                </c:pt>
                <c:pt idx="23" formatCode="dd\-mmm\-yy">
                  <c:v>35741</c:v>
                </c:pt>
                <c:pt idx="24" formatCode="dd\-mmm\-yy">
                  <c:v>35941</c:v>
                </c:pt>
                <c:pt idx="25" formatCode="dd\-mmm\-yy">
                  <c:v>36114</c:v>
                </c:pt>
                <c:pt idx="26" formatCode="dd\-mmm\-yy">
                  <c:v>36308</c:v>
                </c:pt>
                <c:pt idx="27" formatCode="dd\-mmm\-yy">
                  <c:v>36414</c:v>
                </c:pt>
                <c:pt idx="28" formatCode="dd\-mmm\-yy">
                  <c:v>36691</c:v>
                </c:pt>
                <c:pt idx="29" formatCode="dd\-mmm\-yy">
                  <c:v>36778</c:v>
                </c:pt>
                <c:pt idx="30" formatCode="dd\-mmm\-yy">
                  <c:v>37048</c:v>
                </c:pt>
                <c:pt idx="31" formatCode="dd\-mmm\-yy">
                  <c:v>37153</c:v>
                </c:pt>
                <c:pt idx="32" formatCode="dd\-mmm\-yy">
                  <c:v>37420</c:v>
                </c:pt>
                <c:pt idx="33" formatCode="dd\-mmm\-yy">
                  <c:v>37511</c:v>
                </c:pt>
                <c:pt idx="34" formatCode="dd\-mmm\-yy">
                  <c:v>37789</c:v>
                </c:pt>
                <c:pt idx="35" formatCode="dd\-mmm\-yy">
                  <c:v>37876</c:v>
                </c:pt>
                <c:pt idx="36" formatCode="dd\-mmm\-yy">
                  <c:v>38174</c:v>
                </c:pt>
                <c:pt idx="37" formatCode="dd\-mmm\-yy">
                  <c:v>38246</c:v>
                </c:pt>
                <c:pt idx="38" formatCode="dd\-mmm\-yy">
                  <c:v>38503</c:v>
                </c:pt>
                <c:pt idx="39" formatCode="dd\-mmm\-yy">
                  <c:v>38609</c:v>
                </c:pt>
                <c:pt idx="40" formatCode="dd\-mmm\-yy">
                  <c:v>38882</c:v>
                </c:pt>
                <c:pt idx="41" formatCode="[$-1009]d\-mmm\-yy;@">
                  <c:v>38992</c:v>
                </c:pt>
                <c:pt idx="42" formatCode="dd\-mmm\-yy">
                  <c:v>39239</c:v>
                </c:pt>
                <c:pt idx="43" formatCode="dd\-mmm\-yy">
                  <c:v>39349</c:v>
                </c:pt>
                <c:pt idx="44" formatCode="dd\-mmm\-yy">
                  <c:v>39623</c:v>
                </c:pt>
                <c:pt idx="45" formatCode="dd\-mmm\-yy">
                  <c:v>39715</c:v>
                </c:pt>
                <c:pt idx="46" formatCode="dd\-mmm\-yy">
                  <c:v>39994</c:v>
                </c:pt>
                <c:pt idx="47" formatCode="dd\-mmm\-yy">
                  <c:v>40085</c:v>
                </c:pt>
                <c:pt idx="48" formatCode="dd\-mmm\-yy">
                  <c:v>40314</c:v>
                </c:pt>
                <c:pt idx="49" formatCode="dd\-mmm\-yy">
                  <c:v>40331</c:v>
                </c:pt>
                <c:pt idx="50" formatCode="dd\-mmm\-yy">
                  <c:v>40431</c:v>
                </c:pt>
              </c:numCache>
            </c:numRef>
          </c:xVal>
          <c:yVal>
            <c:numRef>
              <c:f>'CD13(TH-19)'!$D$7:$D$57</c:f>
              <c:numCache>
                <c:formatCode>0.00</c:formatCode>
                <c:ptCount val="51"/>
                <c:pt idx="0">
                  <c:v>1050.94</c:v>
                </c:pt>
                <c:pt idx="1">
                  <c:v>1050.625</c:v>
                </c:pt>
                <c:pt idx="2">
                  <c:v>1049.3300000000002</c:v>
                </c:pt>
                <c:pt idx="3">
                  <c:v>1048.98</c:v>
                </c:pt>
                <c:pt idx="4">
                  <c:v>1051.0800000000002</c:v>
                </c:pt>
                <c:pt idx="5">
                  <c:v>1050.5900000000001</c:v>
                </c:pt>
                <c:pt idx="6">
                  <c:v>1051.01</c:v>
                </c:pt>
                <c:pt idx="7">
                  <c:v>1050.3800000000001</c:v>
                </c:pt>
                <c:pt idx="8">
                  <c:v>1051.22</c:v>
                </c:pt>
                <c:pt idx="9">
                  <c:v>1050.6600000000001</c:v>
                </c:pt>
                <c:pt idx="10">
                  <c:v>1051.29</c:v>
                </c:pt>
                <c:pt idx="11">
                  <c:v>1051.01</c:v>
                </c:pt>
                <c:pt idx="12">
                  <c:v>1051.0800000000002</c:v>
                </c:pt>
                <c:pt idx="13">
                  <c:v>1050.94</c:v>
                </c:pt>
                <c:pt idx="14">
                  <c:v>1050.1000000000001</c:v>
                </c:pt>
                <c:pt idx="15">
                  <c:v>1051.29</c:v>
                </c:pt>
                <c:pt idx="16">
                  <c:v>1050.6600000000001</c:v>
                </c:pt>
                <c:pt idx="17">
                  <c:v>1051.115</c:v>
                </c:pt>
                <c:pt idx="18">
                  <c:v>1050.6600000000001</c:v>
                </c:pt>
                <c:pt idx="19">
                  <c:v>1050.1000000000001</c:v>
                </c:pt>
                <c:pt idx="20">
                  <c:v>1049.05</c:v>
                </c:pt>
                <c:pt idx="21">
                  <c:v>1051.0800000000002</c:v>
                </c:pt>
                <c:pt idx="22">
                  <c:v>1050.1000000000001</c:v>
                </c:pt>
                <c:pt idx="23">
                  <c:v>1050.45</c:v>
                </c:pt>
                <c:pt idx="24">
                  <c:v>1051.059</c:v>
                </c:pt>
                <c:pt idx="25">
                  <c:v>1050.5900000000001</c:v>
                </c:pt>
                <c:pt idx="26">
                  <c:v>1051.01</c:v>
                </c:pt>
                <c:pt idx="27">
                  <c:v>1050.8700000000001</c:v>
                </c:pt>
                <c:pt idx="28">
                  <c:v>1051.6400000000001</c:v>
                </c:pt>
                <c:pt idx="29">
                  <c:v>1051.3600000000001</c:v>
                </c:pt>
                <c:pt idx="30">
                  <c:v>1051.6400000000001</c:v>
                </c:pt>
                <c:pt idx="31">
                  <c:v>1050.8</c:v>
                </c:pt>
                <c:pt idx="32">
                  <c:v>1050.17</c:v>
                </c:pt>
                <c:pt idx="33">
                  <c:v>1050.24</c:v>
                </c:pt>
                <c:pt idx="36">
                  <c:v>1049.6100000000001</c:v>
                </c:pt>
                <c:pt idx="37">
                  <c:v>1049.96</c:v>
                </c:pt>
                <c:pt idx="38">
                  <c:v>1050.45</c:v>
                </c:pt>
                <c:pt idx="39">
                  <c:v>1049.68</c:v>
                </c:pt>
                <c:pt idx="40">
                  <c:v>1050.31</c:v>
                </c:pt>
                <c:pt idx="41">
                  <c:v>1049.3300000000002</c:v>
                </c:pt>
                <c:pt idx="42" formatCode="0.00_)">
                  <c:v>1051.43</c:v>
                </c:pt>
                <c:pt idx="43" formatCode="0.00_)">
                  <c:v>1050.03</c:v>
                </c:pt>
                <c:pt idx="44" formatCode="General">
                  <c:v>1050.94</c:v>
                </c:pt>
                <c:pt idx="45">
                  <c:v>1051.22</c:v>
                </c:pt>
                <c:pt idx="46">
                  <c:v>1051.0800000000002</c:v>
                </c:pt>
                <c:pt idx="47">
                  <c:v>1051.5</c:v>
                </c:pt>
                <c:pt idx="48">
                  <c:v>1050.17</c:v>
                </c:pt>
                <c:pt idx="49">
                  <c:v>1050.5900000000001</c:v>
                </c:pt>
                <c:pt idx="50">
                  <c:v>1050.8700000000001</c:v>
                </c:pt>
              </c:numCache>
            </c:numRef>
          </c:yVal>
        </c:ser>
        <c:ser>
          <c:idx val="4"/>
          <c:order val="3"/>
          <c:tx>
            <c:strRef>
              <c:f>'CD13(TH-19)'!$O$5</c:f>
              <c:strCache>
                <c:ptCount val="1"/>
                <c:pt idx="0">
                  <c:v>Shallow Tip Elev. 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'CD13(TH-19)'!$M$6:$M$7</c:f>
              <c:numCache>
                <c:formatCode>dd\-mmm\-yy</c:formatCode>
                <c:ptCount val="2"/>
                <c:pt idx="0">
                  <c:v>29891</c:v>
                </c:pt>
                <c:pt idx="1">
                  <c:v>42185</c:v>
                </c:pt>
              </c:numCache>
            </c:numRef>
          </c:xVal>
          <c:yVal>
            <c:numRef>
              <c:f>'CD13(TH-19)'!$O$6:$O$7</c:f>
              <c:numCache>
                <c:formatCode>0.00</c:formatCode>
                <c:ptCount val="2"/>
                <c:pt idx="0">
                  <c:v>1048.7</c:v>
                </c:pt>
                <c:pt idx="1">
                  <c:v>1048.7</c:v>
                </c:pt>
              </c:numCache>
            </c:numRef>
          </c:yVal>
        </c:ser>
        <c:ser>
          <c:idx val="2"/>
          <c:order val="4"/>
          <c:tx>
            <c:strRef>
              <c:f>'CD13(TH-19)'!$N$5</c:f>
              <c:strCache>
                <c:ptCount val="1"/>
                <c:pt idx="0">
                  <c:v>Surface Elev.</c:v>
                </c:pt>
              </c:strCache>
            </c:strRef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'CD13(TH-19)'!$M$6:$M$7</c:f>
              <c:numCache>
                <c:formatCode>dd\-mmm\-yy</c:formatCode>
                <c:ptCount val="2"/>
                <c:pt idx="0">
                  <c:v>29891</c:v>
                </c:pt>
                <c:pt idx="1">
                  <c:v>42185</c:v>
                </c:pt>
              </c:numCache>
            </c:numRef>
          </c:xVal>
          <c:yVal>
            <c:numRef>
              <c:f>'CD13(TH-19)'!$N$6:$N$7</c:f>
              <c:numCache>
                <c:formatCode>0.00</c:formatCode>
                <c:ptCount val="2"/>
                <c:pt idx="0">
                  <c:v>1055.2139999999999</c:v>
                </c:pt>
                <c:pt idx="1">
                  <c:v>1055.2139999999999</c:v>
                </c:pt>
              </c:numCache>
            </c:numRef>
          </c:yVal>
        </c:ser>
        <c:axId val="90304512"/>
        <c:axId val="90306432"/>
      </c:scatterChart>
      <c:valAx>
        <c:axId val="90304512"/>
        <c:scaling>
          <c:orientation val="minMax"/>
          <c:max val="40550"/>
          <c:min val="296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="1"/>
                  <a:t>Date</a:t>
                </a:r>
              </a:p>
            </c:rich>
          </c:tx>
        </c:title>
        <c:numFmt formatCode="mmm\-yy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306432"/>
        <c:crosses val="autoZero"/>
        <c:crossBetween val="midCat"/>
        <c:majorUnit val="730"/>
        <c:minorUnit val="365"/>
      </c:valAx>
      <c:valAx>
        <c:axId val="90306432"/>
        <c:scaling>
          <c:orientation val="minMax"/>
          <c:max val="1056"/>
          <c:min val="1044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ELEVATION (m amsl)</a:t>
                </a:r>
              </a:p>
            </c:rich>
          </c:tx>
          <c:layout>
            <c:manualLayout>
              <c:xMode val="edge"/>
              <c:yMode val="edge"/>
              <c:x val="1.5538291046952465E-2"/>
              <c:y val="0.43882541643078932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03045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7407407407407522E-2"/>
          <c:y val="0.14814814814814858"/>
          <c:w val="0.76444444444444681"/>
          <c:h val="3.594771241830091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7.3909128025663462E-2"/>
          <c:y val="0.18874581853738959"/>
          <c:w val="0.76580587711487724"/>
          <c:h val="0.67234600262123412"/>
        </c:manualLayout>
      </c:layout>
      <c:scatterChart>
        <c:scatterStyle val="lineMarker"/>
        <c:ser>
          <c:idx val="1"/>
          <c:order val="0"/>
          <c:tx>
            <c:strRef>
              <c:f>'CD15 (TH-20)'!$C$5:$C$6</c:f>
              <c:strCache>
                <c:ptCount val="1"/>
                <c:pt idx="0">
                  <c:v>Deep PP (#362)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dPt>
            <c:idx val="18"/>
            <c:spPr>
              <a:ln w="28575">
                <a:noFill/>
              </a:ln>
            </c:spPr>
          </c:dPt>
          <c:xVal>
            <c:numRef>
              <c:f>'CD15 (TH-20)'!$A$7:$A$60</c:f>
              <c:numCache>
                <c:formatCode>mmm\-yy</c:formatCode>
                <c:ptCount val="54"/>
                <c:pt idx="0">
                  <c:v>29891</c:v>
                </c:pt>
                <c:pt idx="1">
                  <c:v>29921</c:v>
                </c:pt>
                <c:pt idx="2">
                  <c:v>30011</c:v>
                </c:pt>
                <c:pt idx="3">
                  <c:v>30072</c:v>
                </c:pt>
                <c:pt idx="4">
                  <c:v>30164</c:v>
                </c:pt>
                <c:pt idx="5">
                  <c:v>30407</c:v>
                </c:pt>
                <c:pt idx="6">
                  <c:v>30560</c:v>
                </c:pt>
                <c:pt idx="7">
                  <c:v>30742</c:v>
                </c:pt>
                <c:pt idx="8">
                  <c:v>30834</c:v>
                </c:pt>
                <c:pt idx="9">
                  <c:v>31321</c:v>
                </c:pt>
                <c:pt idx="10">
                  <c:v>31686</c:v>
                </c:pt>
                <c:pt idx="11">
                  <c:v>32051</c:v>
                </c:pt>
                <c:pt idx="12">
                  <c:v>32417</c:v>
                </c:pt>
                <c:pt idx="13">
                  <c:v>32752</c:v>
                </c:pt>
                <c:pt idx="14">
                  <c:v>32874</c:v>
                </c:pt>
                <c:pt idx="15">
                  <c:v>33147</c:v>
                </c:pt>
                <c:pt idx="16">
                  <c:v>33482</c:v>
                </c:pt>
                <c:pt idx="17">
                  <c:v>33848</c:v>
                </c:pt>
                <c:pt idx="18">
                  <c:v>34455</c:v>
                </c:pt>
                <c:pt idx="19">
                  <c:v>34578</c:v>
                </c:pt>
                <c:pt idx="20">
                  <c:v>34943</c:v>
                </c:pt>
                <c:pt idx="21">
                  <c:v>35309</c:v>
                </c:pt>
                <c:pt idx="22" formatCode="dd\-mmm\-yy">
                  <c:v>35558</c:v>
                </c:pt>
                <c:pt idx="23" formatCode="dd\-mmm\-yy">
                  <c:v>35740</c:v>
                </c:pt>
                <c:pt idx="24" formatCode="dd\-mmm\-yy">
                  <c:v>35941</c:v>
                </c:pt>
                <c:pt idx="25" formatCode="dd\-mmm\-yy">
                  <c:v>36114</c:v>
                </c:pt>
                <c:pt idx="26" formatCode="dd\-mmm\-yy">
                  <c:v>36133</c:v>
                </c:pt>
                <c:pt idx="27" formatCode="dd\-mmm\-yy">
                  <c:v>36145</c:v>
                </c:pt>
                <c:pt idx="28" formatCode="dd\-mmm\-yy">
                  <c:v>36308</c:v>
                </c:pt>
                <c:pt idx="29" formatCode="dd\-mmm\-yy">
                  <c:v>36414</c:v>
                </c:pt>
                <c:pt idx="30" formatCode="dd\-mmm\-yy">
                  <c:v>36691</c:v>
                </c:pt>
                <c:pt idx="31" formatCode="dd\-mmm\-yy">
                  <c:v>36778</c:v>
                </c:pt>
                <c:pt idx="32" formatCode="dd\-mmm\-yy">
                  <c:v>36788</c:v>
                </c:pt>
                <c:pt idx="33" formatCode="dd\-mmm\-yy">
                  <c:v>37048</c:v>
                </c:pt>
                <c:pt idx="34" formatCode="dd\-mmm\-yy">
                  <c:v>37153</c:v>
                </c:pt>
                <c:pt idx="35" formatCode="dd\-mmm\-yy">
                  <c:v>37420</c:v>
                </c:pt>
                <c:pt idx="36" formatCode="dd\-mmm\-yy">
                  <c:v>37511</c:v>
                </c:pt>
                <c:pt idx="37" formatCode="dd\-mmm\-yy">
                  <c:v>37789</c:v>
                </c:pt>
                <c:pt idx="38" formatCode="dd\-mmm\-yy">
                  <c:v>37876</c:v>
                </c:pt>
                <c:pt idx="39" formatCode="dd\-mmm\-yy">
                  <c:v>38174</c:v>
                </c:pt>
                <c:pt idx="40" formatCode="dd\-mmm\-yy">
                  <c:v>38246</c:v>
                </c:pt>
                <c:pt idx="41" formatCode="dd\-mmm\-yy">
                  <c:v>38503</c:v>
                </c:pt>
                <c:pt idx="42" formatCode="dd\-mmm\-yy">
                  <c:v>38609</c:v>
                </c:pt>
                <c:pt idx="43" formatCode="dd\-mmm\-yy">
                  <c:v>38882</c:v>
                </c:pt>
                <c:pt idx="44" formatCode="[$-1009]d\-mmm\-yy;@">
                  <c:v>38992</c:v>
                </c:pt>
                <c:pt idx="45" formatCode="dd\-mmm\-yy">
                  <c:v>39239</c:v>
                </c:pt>
                <c:pt idx="46" formatCode="dd\-mmm\-yy">
                  <c:v>39349</c:v>
                </c:pt>
                <c:pt idx="47" formatCode="dd\-mmm\-yy">
                  <c:v>39623</c:v>
                </c:pt>
                <c:pt idx="48" formatCode="dd\-mmm\-yy">
                  <c:v>39715</c:v>
                </c:pt>
                <c:pt idx="49" formatCode="dd\-mmm\-yy">
                  <c:v>39994</c:v>
                </c:pt>
                <c:pt idx="50" formatCode="dd\-mmm\-yy">
                  <c:v>40073</c:v>
                </c:pt>
                <c:pt idx="51" formatCode="dd\-mmm\-yy">
                  <c:v>40314</c:v>
                </c:pt>
                <c:pt idx="52" formatCode="dd\-mmm\-yy">
                  <c:v>40331</c:v>
                </c:pt>
                <c:pt idx="53" formatCode="dd\-mmm\-yy">
                  <c:v>40431</c:v>
                </c:pt>
              </c:numCache>
            </c:numRef>
          </c:xVal>
          <c:yVal>
            <c:numRef>
              <c:f>'CD15 (TH-20)'!$E$7:$E$60</c:f>
              <c:numCache>
                <c:formatCode>General</c:formatCode>
                <c:ptCount val="54"/>
                <c:pt idx="0">
                  <c:v>1043.3699999999999</c:v>
                </c:pt>
                <c:pt idx="1">
                  <c:v>1043.3139999999999</c:v>
                </c:pt>
                <c:pt idx="2">
                  <c:v>1043.3699999999999</c:v>
                </c:pt>
                <c:pt idx="18">
                  <c:v>1050.58</c:v>
                </c:pt>
                <c:pt idx="19">
                  <c:v>1048.8999999999999</c:v>
                </c:pt>
                <c:pt idx="20">
                  <c:v>1049.5999999999999</c:v>
                </c:pt>
                <c:pt idx="21">
                  <c:v>1049.6699999999998</c:v>
                </c:pt>
                <c:pt idx="22">
                  <c:v>1048.2</c:v>
                </c:pt>
                <c:pt idx="23">
                  <c:v>1045.645</c:v>
                </c:pt>
                <c:pt idx="24">
                  <c:v>1049.74</c:v>
                </c:pt>
                <c:pt idx="26">
                  <c:v>1048.4099999999999</c:v>
                </c:pt>
                <c:pt idx="27">
                  <c:v>1048.1299999999999</c:v>
                </c:pt>
                <c:pt idx="28">
                  <c:v>1048.4939999999999</c:v>
                </c:pt>
                <c:pt idx="29">
                  <c:v>1049.25</c:v>
                </c:pt>
                <c:pt idx="30">
                  <c:v>1050.23</c:v>
                </c:pt>
                <c:pt idx="32">
                  <c:v>1050.9649999999999</c:v>
                </c:pt>
                <c:pt idx="33">
                  <c:v>1047.43</c:v>
                </c:pt>
                <c:pt idx="34">
                  <c:v>1048.8999999999999</c:v>
                </c:pt>
                <c:pt idx="35">
                  <c:v>1045.26</c:v>
                </c:pt>
                <c:pt idx="36">
                  <c:v>1050.1599999999999</c:v>
                </c:pt>
                <c:pt idx="37">
                  <c:v>1049.6699999999998</c:v>
                </c:pt>
                <c:pt idx="38">
                  <c:v>1048.97</c:v>
                </c:pt>
                <c:pt idx="39">
                  <c:v>1049.32</c:v>
                </c:pt>
                <c:pt idx="40">
                  <c:v>1048.76</c:v>
                </c:pt>
                <c:pt idx="41">
                  <c:v>1050.3</c:v>
                </c:pt>
                <c:pt idx="42">
                  <c:v>1048.9000000000001</c:v>
                </c:pt>
                <c:pt idx="43">
                  <c:v>1049.5999999999999</c:v>
                </c:pt>
                <c:pt idx="44">
                  <c:v>1048.69</c:v>
                </c:pt>
                <c:pt idx="45">
                  <c:v>1048.3399999999999</c:v>
                </c:pt>
                <c:pt idx="46">
                  <c:v>1046.03</c:v>
                </c:pt>
                <c:pt idx="47">
                  <c:v>1043.44</c:v>
                </c:pt>
                <c:pt idx="48">
                  <c:v>1050.1599999999999</c:v>
                </c:pt>
                <c:pt idx="49">
                  <c:v>1049.6699999999998</c:v>
                </c:pt>
                <c:pt idx="50">
                  <c:v>1048.8999999999999</c:v>
                </c:pt>
                <c:pt idx="51">
                  <c:v>1043.93</c:v>
                </c:pt>
                <c:pt idx="52">
                  <c:v>1050.02</c:v>
                </c:pt>
                <c:pt idx="53">
                  <c:v>1048.83</c:v>
                </c:pt>
              </c:numCache>
            </c:numRef>
          </c:yVal>
        </c:ser>
        <c:ser>
          <c:idx val="2"/>
          <c:order val="1"/>
          <c:tx>
            <c:strRef>
              <c:f>'CD15 (TH-20)'!$M$5</c:f>
              <c:strCache>
                <c:ptCount val="1"/>
                <c:pt idx="0">
                  <c:v>Deep Tip Elev. 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'CD15 (TH-20)'!$J$6:$J$7</c:f>
              <c:numCache>
                <c:formatCode>dd\-mmm\-yy</c:formatCode>
                <c:ptCount val="2"/>
                <c:pt idx="0">
                  <c:v>29891</c:v>
                </c:pt>
                <c:pt idx="1">
                  <c:v>40939</c:v>
                </c:pt>
              </c:numCache>
            </c:numRef>
          </c:xVal>
          <c:yVal>
            <c:numRef>
              <c:f>'CD15 (TH-20)'!$M$6:$M$7</c:f>
              <c:numCache>
                <c:formatCode>0.00</c:formatCode>
                <c:ptCount val="2"/>
                <c:pt idx="0">
                  <c:v>1043.3</c:v>
                </c:pt>
                <c:pt idx="1">
                  <c:v>1043.3</c:v>
                </c:pt>
              </c:numCache>
            </c:numRef>
          </c:yVal>
        </c:ser>
        <c:ser>
          <c:idx val="3"/>
          <c:order val="2"/>
          <c:tx>
            <c:strRef>
              <c:f>'CD15 (TH-20)'!$B$5:$B$6</c:f>
              <c:strCache>
                <c:ptCount val="1"/>
                <c:pt idx="0">
                  <c:v>Shallow PP (#353)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'CD15 (TH-20)'!$A$7:$A$60</c:f>
              <c:numCache>
                <c:formatCode>mmm\-yy</c:formatCode>
                <c:ptCount val="54"/>
                <c:pt idx="0">
                  <c:v>29891</c:v>
                </c:pt>
                <c:pt idx="1">
                  <c:v>29921</c:v>
                </c:pt>
                <c:pt idx="2">
                  <c:v>30011</c:v>
                </c:pt>
                <c:pt idx="3">
                  <c:v>30072</c:v>
                </c:pt>
                <c:pt idx="4">
                  <c:v>30164</c:v>
                </c:pt>
                <c:pt idx="5">
                  <c:v>30407</c:v>
                </c:pt>
                <c:pt idx="6">
                  <c:v>30560</c:v>
                </c:pt>
                <c:pt idx="7">
                  <c:v>30742</c:v>
                </c:pt>
                <c:pt idx="8">
                  <c:v>30834</c:v>
                </c:pt>
                <c:pt idx="9">
                  <c:v>31321</c:v>
                </c:pt>
                <c:pt idx="10">
                  <c:v>31686</c:v>
                </c:pt>
                <c:pt idx="11">
                  <c:v>32051</c:v>
                </c:pt>
                <c:pt idx="12">
                  <c:v>32417</c:v>
                </c:pt>
                <c:pt idx="13">
                  <c:v>32752</c:v>
                </c:pt>
                <c:pt idx="14">
                  <c:v>32874</c:v>
                </c:pt>
                <c:pt idx="15">
                  <c:v>33147</c:v>
                </c:pt>
                <c:pt idx="16">
                  <c:v>33482</c:v>
                </c:pt>
                <c:pt idx="17">
                  <c:v>33848</c:v>
                </c:pt>
                <c:pt idx="18">
                  <c:v>34455</c:v>
                </c:pt>
                <c:pt idx="19">
                  <c:v>34578</c:v>
                </c:pt>
                <c:pt idx="20">
                  <c:v>34943</c:v>
                </c:pt>
                <c:pt idx="21">
                  <c:v>35309</c:v>
                </c:pt>
                <c:pt idx="22" formatCode="dd\-mmm\-yy">
                  <c:v>35558</c:v>
                </c:pt>
                <c:pt idx="23" formatCode="dd\-mmm\-yy">
                  <c:v>35740</c:v>
                </c:pt>
                <c:pt idx="24" formatCode="dd\-mmm\-yy">
                  <c:v>35941</c:v>
                </c:pt>
                <c:pt idx="25" formatCode="dd\-mmm\-yy">
                  <c:v>36114</c:v>
                </c:pt>
                <c:pt idx="26" formatCode="dd\-mmm\-yy">
                  <c:v>36133</c:v>
                </c:pt>
                <c:pt idx="27" formatCode="dd\-mmm\-yy">
                  <c:v>36145</c:v>
                </c:pt>
                <c:pt idx="28" formatCode="dd\-mmm\-yy">
                  <c:v>36308</c:v>
                </c:pt>
                <c:pt idx="29" formatCode="dd\-mmm\-yy">
                  <c:v>36414</c:v>
                </c:pt>
                <c:pt idx="30" formatCode="dd\-mmm\-yy">
                  <c:v>36691</c:v>
                </c:pt>
                <c:pt idx="31" formatCode="dd\-mmm\-yy">
                  <c:v>36778</c:v>
                </c:pt>
                <c:pt idx="32" formatCode="dd\-mmm\-yy">
                  <c:v>36788</c:v>
                </c:pt>
                <c:pt idx="33" formatCode="dd\-mmm\-yy">
                  <c:v>37048</c:v>
                </c:pt>
                <c:pt idx="34" formatCode="dd\-mmm\-yy">
                  <c:v>37153</c:v>
                </c:pt>
                <c:pt idx="35" formatCode="dd\-mmm\-yy">
                  <c:v>37420</c:v>
                </c:pt>
                <c:pt idx="36" formatCode="dd\-mmm\-yy">
                  <c:v>37511</c:v>
                </c:pt>
                <c:pt idx="37" formatCode="dd\-mmm\-yy">
                  <c:v>37789</c:v>
                </c:pt>
                <c:pt idx="38" formatCode="dd\-mmm\-yy">
                  <c:v>37876</c:v>
                </c:pt>
                <c:pt idx="39" formatCode="dd\-mmm\-yy">
                  <c:v>38174</c:v>
                </c:pt>
                <c:pt idx="40" formatCode="dd\-mmm\-yy">
                  <c:v>38246</c:v>
                </c:pt>
                <c:pt idx="41" formatCode="dd\-mmm\-yy">
                  <c:v>38503</c:v>
                </c:pt>
                <c:pt idx="42" formatCode="dd\-mmm\-yy">
                  <c:v>38609</c:v>
                </c:pt>
                <c:pt idx="43" formatCode="dd\-mmm\-yy">
                  <c:v>38882</c:v>
                </c:pt>
                <c:pt idx="44" formatCode="[$-1009]d\-mmm\-yy;@">
                  <c:v>38992</c:v>
                </c:pt>
                <c:pt idx="45" formatCode="dd\-mmm\-yy">
                  <c:v>39239</c:v>
                </c:pt>
                <c:pt idx="46" formatCode="dd\-mmm\-yy">
                  <c:v>39349</c:v>
                </c:pt>
                <c:pt idx="47" formatCode="dd\-mmm\-yy">
                  <c:v>39623</c:v>
                </c:pt>
                <c:pt idx="48" formatCode="dd\-mmm\-yy">
                  <c:v>39715</c:v>
                </c:pt>
                <c:pt idx="49" formatCode="dd\-mmm\-yy">
                  <c:v>39994</c:v>
                </c:pt>
                <c:pt idx="50" formatCode="dd\-mmm\-yy">
                  <c:v>40073</c:v>
                </c:pt>
                <c:pt idx="51" formatCode="dd\-mmm\-yy">
                  <c:v>40314</c:v>
                </c:pt>
                <c:pt idx="52" formatCode="dd\-mmm\-yy">
                  <c:v>40331</c:v>
                </c:pt>
                <c:pt idx="53" formatCode="dd\-mmm\-yy">
                  <c:v>40431</c:v>
                </c:pt>
              </c:numCache>
            </c:numRef>
          </c:xVal>
          <c:yVal>
            <c:numRef>
              <c:f>'CD15 (TH-20)'!$D$7:$D$60</c:f>
              <c:numCache>
                <c:formatCode>General</c:formatCode>
                <c:ptCount val="54"/>
                <c:pt idx="0">
                  <c:v>1048.0999999999999</c:v>
                </c:pt>
                <c:pt idx="1">
                  <c:v>1048.0999999999999</c:v>
                </c:pt>
                <c:pt idx="2">
                  <c:v>1048.8</c:v>
                </c:pt>
                <c:pt idx="3">
                  <c:v>1048.1699999999998</c:v>
                </c:pt>
                <c:pt idx="4">
                  <c:v>1049.99</c:v>
                </c:pt>
                <c:pt idx="5">
                  <c:v>1049.5</c:v>
                </c:pt>
                <c:pt idx="6">
                  <c:v>1049.99</c:v>
                </c:pt>
                <c:pt idx="7">
                  <c:v>1049.08</c:v>
                </c:pt>
                <c:pt idx="8">
                  <c:v>1050.27</c:v>
                </c:pt>
                <c:pt idx="9">
                  <c:v>1051.25</c:v>
                </c:pt>
                <c:pt idx="10">
                  <c:v>1050.6199999999999</c:v>
                </c:pt>
                <c:pt idx="11">
                  <c:v>1050.4099999999999</c:v>
                </c:pt>
                <c:pt idx="12">
                  <c:v>1050.1999999999998</c:v>
                </c:pt>
                <c:pt idx="13">
                  <c:v>1050.06</c:v>
                </c:pt>
                <c:pt idx="14">
                  <c:v>1048.6599999999999</c:v>
                </c:pt>
                <c:pt idx="15">
                  <c:v>1050.8999999999999</c:v>
                </c:pt>
                <c:pt idx="16">
                  <c:v>1050.1999999999998</c:v>
                </c:pt>
                <c:pt idx="17">
                  <c:v>1049.78</c:v>
                </c:pt>
                <c:pt idx="18">
                  <c:v>1049.7099999999998</c:v>
                </c:pt>
                <c:pt idx="19">
                  <c:v>1048.5899999999999</c:v>
                </c:pt>
                <c:pt idx="20">
                  <c:v>1048.8</c:v>
                </c:pt>
                <c:pt idx="21">
                  <c:v>1049.7449999999999</c:v>
                </c:pt>
                <c:pt idx="22">
                  <c:v>1048.52</c:v>
                </c:pt>
                <c:pt idx="23">
                  <c:v>1048.9189999999999</c:v>
                </c:pt>
                <c:pt idx="24">
                  <c:v>1049.4299999999998</c:v>
                </c:pt>
                <c:pt idx="25">
                  <c:v>1049.01</c:v>
                </c:pt>
                <c:pt idx="26">
                  <c:v>1048.5899999999999</c:v>
                </c:pt>
                <c:pt idx="27">
                  <c:v>1048.3799999999999</c:v>
                </c:pt>
                <c:pt idx="28">
                  <c:v>1048.31</c:v>
                </c:pt>
                <c:pt idx="29">
                  <c:v>1048.4499999999998</c:v>
                </c:pt>
                <c:pt idx="30">
                  <c:v>1048.4499999999998</c:v>
                </c:pt>
                <c:pt idx="31">
                  <c:v>1048.52</c:v>
                </c:pt>
                <c:pt idx="32">
                  <c:v>1048.4499999999998</c:v>
                </c:pt>
                <c:pt idx="33">
                  <c:v>1048.52</c:v>
                </c:pt>
                <c:pt idx="34">
                  <c:v>1048.0999999999999</c:v>
                </c:pt>
                <c:pt idx="35">
                  <c:v>1048.5899999999999</c:v>
                </c:pt>
                <c:pt idx="36">
                  <c:v>1048.52</c:v>
                </c:pt>
                <c:pt idx="37">
                  <c:v>1048.0999999999999</c:v>
                </c:pt>
                <c:pt idx="38">
                  <c:v>1048.4499999999998</c:v>
                </c:pt>
                <c:pt idx="39">
                  <c:v>1048.1279999999999</c:v>
                </c:pt>
                <c:pt idx="40">
                  <c:v>1048.4499999999998</c:v>
                </c:pt>
                <c:pt idx="41">
                  <c:v>1048.9399999999998</c:v>
                </c:pt>
                <c:pt idx="42">
                  <c:v>1048.52</c:v>
                </c:pt>
                <c:pt idx="43">
                  <c:v>1048.5899999999999</c:v>
                </c:pt>
                <c:pt idx="44">
                  <c:v>1048.52</c:v>
                </c:pt>
                <c:pt idx="45">
                  <c:v>1048.1699999999998</c:v>
                </c:pt>
                <c:pt idx="47">
                  <c:v>1048.8</c:v>
                </c:pt>
                <c:pt idx="48">
                  <c:v>1048.9399999999998</c:v>
                </c:pt>
                <c:pt idx="49">
                  <c:v>1049.29</c:v>
                </c:pt>
                <c:pt idx="50">
                  <c:v>1048.6599999999999</c:v>
                </c:pt>
                <c:pt idx="51">
                  <c:v>1048.6599999999999</c:v>
                </c:pt>
                <c:pt idx="52">
                  <c:v>1049.99</c:v>
                </c:pt>
                <c:pt idx="53">
                  <c:v>1048.4499999999998</c:v>
                </c:pt>
              </c:numCache>
            </c:numRef>
          </c:yVal>
        </c:ser>
        <c:ser>
          <c:idx val="4"/>
          <c:order val="3"/>
          <c:tx>
            <c:strRef>
              <c:f>'CD15 (TH-20)'!$L$5</c:f>
              <c:strCache>
                <c:ptCount val="1"/>
                <c:pt idx="0">
                  <c:v>Shallow Tip Elev. 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'CD15 (TH-20)'!$J$6:$J$7</c:f>
              <c:numCache>
                <c:formatCode>dd\-mmm\-yy</c:formatCode>
                <c:ptCount val="2"/>
                <c:pt idx="0">
                  <c:v>29891</c:v>
                </c:pt>
                <c:pt idx="1">
                  <c:v>40939</c:v>
                </c:pt>
              </c:numCache>
            </c:numRef>
          </c:xVal>
          <c:yVal>
            <c:numRef>
              <c:f>'CD15 (TH-20)'!$L$6:$L$7</c:f>
              <c:numCache>
                <c:formatCode>0.00</c:formatCode>
                <c:ptCount val="2"/>
                <c:pt idx="0">
                  <c:v>1048.0999999999999</c:v>
                </c:pt>
                <c:pt idx="1">
                  <c:v>1048.0999999999999</c:v>
                </c:pt>
              </c:numCache>
            </c:numRef>
          </c:yVal>
        </c:ser>
        <c:ser>
          <c:idx val="0"/>
          <c:order val="4"/>
          <c:tx>
            <c:strRef>
              <c:f>'CD15 (TH-20)'!$K$5</c:f>
              <c:strCache>
                <c:ptCount val="1"/>
                <c:pt idx="0">
                  <c:v>Surface Elev.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'CD15 (TH-20)'!$J$6:$J$7</c:f>
              <c:numCache>
                <c:formatCode>dd\-mmm\-yy</c:formatCode>
                <c:ptCount val="2"/>
                <c:pt idx="0">
                  <c:v>29891</c:v>
                </c:pt>
                <c:pt idx="1">
                  <c:v>40939</c:v>
                </c:pt>
              </c:numCache>
            </c:numRef>
          </c:xVal>
          <c:yVal>
            <c:numRef>
              <c:f>'CD15 (TH-20)'!$K$6:$K$7</c:f>
              <c:numCache>
                <c:formatCode>0.00</c:formatCode>
                <c:ptCount val="2"/>
                <c:pt idx="0">
                  <c:v>1054.8820000000001</c:v>
                </c:pt>
                <c:pt idx="1">
                  <c:v>1054.8820000000001</c:v>
                </c:pt>
              </c:numCache>
            </c:numRef>
          </c:yVal>
        </c:ser>
        <c:axId val="95860224"/>
        <c:axId val="95862144"/>
      </c:scatterChart>
      <c:valAx>
        <c:axId val="95860224"/>
        <c:scaling>
          <c:orientation val="minMax"/>
          <c:max val="40550"/>
          <c:min val="296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 b="1"/>
                  <a:t>Date</a:t>
                </a:r>
              </a:p>
            </c:rich>
          </c:tx>
        </c:title>
        <c:numFmt formatCode="mmm\-yy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862144"/>
        <c:crosses val="autoZero"/>
        <c:crossBetween val="midCat"/>
        <c:majorUnit val="730"/>
        <c:minorUnit val="365"/>
      </c:valAx>
      <c:valAx>
        <c:axId val="95862144"/>
        <c:scaling>
          <c:orientation val="minMax"/>
          <c:max val="1056"/>
          <c:min val="1042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ELEVATION (m amsl)</a:t>
                </a:r>
              </a:p>
            </c:rich>
          </c:tx>
          <c:layout>
            <c:manualLayout>
              <c:xMode val="edge"/>
              <c:yMode val="edge"/>
              <c:x val="1.4428463108778071E-2"/>
              <c:y val="0.42740620657711931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8602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3333333333333343E-2"/>
          <c:y val="0.10784313725490199"/>
          <c:w val="0.76000000000000212"/>
          <c:h val="3.594771241830076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7.9252026829979838E-2"/>
          <c:y val="0.20059269552090347"/>
          <c:w val="0.76669634906500461"/>
          <c:h val="0.63040629095674949"/>
        </c:manualLayout>
      </c:layout>
      <c:scatterChart>
        <c:scatterStyle val="lineMarker"/>
        <c:ser>
          <c:idx val="1"/>
          <c:order val="0"/>
          <c:tx>
            <c:strRef>
              <c:f>'CD21(TH-21 )'!$C$5:$C$6</c:f>
              <c:strCache>
                <c:ptCount val="1"/>
                <c:pt idx="0">
                  <c:v>Deep PP (#366)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'CD21(TH-21 )'!$A$7:$A$75</c:f>
              <c:numCache>
                <c:formatCode>mmm\-yy</c:formatCode>
                <c:ptCount val="69"/>
                <c:pt idx="0">
                  <c:v>29891</c:v>
                </c:pt>
                <c:pt idx="1">
                  <c:v>29921</c:v>
                </c:pt>
                <c:pt idx="2">
                  <c:v>30011</c:v>
                </c:pt>
                <c:pt idx="3">
                  <c:v>30072</c:v>
                </c:pt>
                <c:pt idx="4">
                  <c:v>30164</c:v>
                </c:pt>
                <c:pt idx="5">
                  <c:v>30407</c:v>
                </c:pt>
                <c:pt idx="6">
                  <c:v>30560</c:v>
                </c:pt>
                <c:pt idx="7">
                  <c:v>30742</c:v>
                </c:pt>
                <c:pt idx="8">
                  <c:v>30834</c:v>
                </c:pt>
                <c:pt idx="9">
                  <c:v>30926</c:v>
                </c:pt>
                <c:pt idx="10">
                  <c:v>31321</c:v>
                </c:pt>
                <c:pt idx="11">
                  <c:v>31686</c:v>
                </c:pt>
                <c:pt idx="12">
                  <c:v>32051</c:v>
                </c:pt>
                <c:pt idx="13">
                  <c:v>32417</c:v>
                </c:pt>
                <c:pt idx="14">
                  <c:v>32660</c:v>
                </c:pt>
                <c:pt idx="15">
                  <c:v>32721</c:v>
                </c:pt>
                <c:pt idx="16">
                  <c:v>32752</c:v>
                </c:pt>
                <c:pt idx="17">
                  <c:v>32874</c:v>
                </c:pt>
                <c:pt idx="18">
                  <c:v>32905</c:v>
                </c:pt>
                <c:pt idx="19">
                  <c:v>32933</c:v>
                </c:pt>
                <c:pt idx="20">
                  <c:v>32964</c:v>
                </c:pt>
                <c:pt idx="21">
                  <c:v>32994</c:v>
                </c:pt>
                <c:pt idx="22">
                  <c:v>33025</c:v>
                </c:pt>
                <c:pt idx="23">
                  <c:v>33055</c:v>
                </c:pt>
                <c:pt idx="24">
                  <c:v>33147</c:v>
                </c:pt>
                <c:pt idx="25">
                  <c:v>33270</c:v>
                </c:pt>
                <c:pt idx="26">
                  <c:v>33298</c:v>
                </c:pt>
                <c:pt idx="27">
                  <c:v>33329</c:v>
                </c:pt>
                <c:pt idx="28">
                  <c:v>33359</c:v>
                </c:pt>
                <c:pt idx="29">
                  <c:v>33390</c:v>
                </c:pt>
                <c:pt idx="30">
                  <c:v>33420</c:v>
                </c:pt>
                <c:pt idx="31">
                  <c:v>33482</c:v>
                </c:pt>
                <c:pt idx="32">
                  <c:v>33695</c:v>
                </c:pt>
                <c:pt idx="33">
                  <c:v>33756</c:v>
                </c:pt>
                <c:pt idx="34">
                  <c:v>33848</c:v>
                </c:pt>
                <c:pt idx="35">
                  <c:v>34455</c:v>
                </c:pt>
                <c:pt idx="36">
                  <c:v>34578</c:v>
                </c:pt>
                <c:pt idx="37">
                  <c:v>34943</c:v>
                </c:pt>
                <c:pt idx="38">
                  <c:v>35309</c:v>
                </c:pt>
                <c:pt idx="39" formatCode="dd\-mmm\-yy">
                  <c:v>35558</c:v>
                </c:pt>
                <c:pt idx="40" formatCode="dd\-mmm\-yy">
                  <c:v>35744</c:v>
                </c:pt>
                <c:pt idx="41" formatCode="dd\-mmm\-yy">
                  <c:v>35941</c:v>
                </c:pt>
                <c:pt idx="42" formatCode="dd\-mmm\-yy">
                  <c:v>36114</c:v>
                </c:pt>
                <c:pt idx="43" formatCode="dd\-mmm\-yy">
                  <c:v>36133</c:v>
                </c:pt>
                <c:pt idx="44" formatCode="dd\-mmm\-yy">
                  <c:v>36308</c:v>
                </c:pt>
                <c:pt idx="45" formatCode="dd\-mmm\-yy">
                  <c:v>36414</c:v>
                </c:pt>
                <c:pt idx="46" formatCode="dd\-mmm\-yy">
                  <c:v>36691</c:v>
                </c:pt>
                <c:pt idx="47" formatCode="dd\-mmm\-yy">
                  <c:v>36778</c:v>
                </c:pt>
                <c:pt idx="48" formatCode="dd\-mmm\-yy">
                  <c:v>37048</c:v>
                </c:pt>
                <c:pt idx="49" formatCode="dd\-mmm\-yy">
                  <c:v>37153</c:v>
                </c:pt>
                <c:pt idx="50" formatCode="dd\-mmm\-yy">
                  <c:v>37420</c:v>
                </c:pt>
                <c:pt idx="51" formatCode="dd\-mmm\-yy">
                  <c:v>37511</c:v>
                </c:pt>
                <c:pt idx="52" formatCode="dd\-mmm\-yy">
                  <c:v>37789</c:v>
                </c:pt>
                <c:pt idx="53" formatCode="dd\-mmm\-yy">
                  <c:v>37876</c:v>
                </c:pt>
                <c:pt idx="54" formatCode="dd\-mmm\-yy">
                  <c:v>38174</c:v>
                </c:pt>
                <c:pt idx="55" formatCode="dd\-mmm\-yy">
                  <c:v>38246</c:v>
                </c:pt>
                <c:pt idx="56" formatCode="dd\-mmm\-yy">
                  <c:v>38503</c:v>
                </c:pt>
                <c:pt idx="57" formatCode="dd\-mmm\-yy">
                  <c:v>38609</c:v>
                </c:pt>
                <c:pt idx="58" formatCode="dd\-mmm\-yy">
                  <c:v>38882</c:v>
                </c:pt>
                <c:pt idx="59" formatCode="[$-1009]d\-mmm\-yy;@">
                  <c:v>38992</c:v>
                </c:pt>
                <c:pt idx="60" formatCode="dd\-mmm\-yy">
                  <c:v>39239</c:v>
                </c:pt>
                <c:pt idx="61" formatCode="dd\-mmm\-yy">
                  <c:v>39349</c:v>
                </c:pt>
                <c:pt idx="62" formatCode="dd\-mmm\-yy">
                  <c:v>39623</c:v>
                </c:pt>
                <c:pt idx="63" formatCode="dd\-mmm\-yy">
                  <c:v>39715</c:v>
                </c:pt>
                <c:pt idx="64" formatCode="dd\-mmm\-yy">
                  <c:v>39994</c:v>
                </c:pt>
                <c:pt idx="65" formatCode="dd\-mmm\-yy">
                  <c:v>40073</c:v>
                </c:pt>
                <c:pt idx="66" formatCode="dd\-mmm\-yy">
                  <c:v>40316</c:v>
                </c:pt>
                <c:pt idx="67" formatCode="dd\-mmm\-yy">
                  <c:v>40331</c:v>
                </c:pt>
                <c:pt idx="68" formatCode="dd\-mmm\-yy">
                  <c:v>40431</c:v>
                </c:pt>
              </c:numCache>
            </c:numRef>
          </c:xVal>
          <c:yVal>
            <c:numRef>
              <c:f>'CD21(TH-21 )'!$E$7:$E$75</c:f>
              <c:numCache>
                <c:formatCode>0.00</c:formatCode>
                <c:ptCount val="69"/>
                <c:pt idx="0">
                  <c:v>1042.28</c:v>
                </c:pt>
                <c:pt idx="1">
                  <c:v>1042.546</c:v>
                </c:pt>
                <c:pt idx="2">
                  <c:v>1042.42</c:v>
                </c:pt>
                <c:pt idx="3">
                  <c:v>1042.28</c:v>
                </c:pt>
                <c:pt idx="4">
                  <c:v>1042.28</c:v>
                </c:pt>
                <c:pt idx="5">
                  <c:v>1042.28</c:v>
                </c:pt>
                <c:pt idx="6">
                  <c:v>1042.28</c:v>
                </c:pt>
                <c:pt idx="7">
                  <c:v>1042.49</c:v>
                </c:pt>
                <c:pt idx="8">
                  <c:v>1042.9100000000001</c:v>
                </c:pt>
                <c:pt idx="9">
                  <c:v>1042.42</c:v>
                </c:pt>
                <c:pt idx="10">
                  <c:v>1045.01</c:v>
                </c:pt>
                <c:pt idx="11">
                  <c:v>1046.4100000000001</c:v>
                </c:pt>
                <c:pt idx="12">
                  <c:v>1046.55</c:v>
                </c:pt>
                <c:pt idx="13">
                  <c:v>1045.71</c:v>
                </c:pt>
                <c:pt idx="14">
                  <c:v>1045.43</c:v>
                </c:pt>
                <c:pt idx="15">
                  <c:v>1045.43</c:v>
                </c:pt>
                <c:pt idx="16">
                  <c:v>1045.29</c:v>
                </c:pt>
                <c:pt idx="17">
                  <c:v>1045.3599999999999</c:v>
                </c:pt>
                <c:pt idx="18">
                  <c:v>1045.08</c:v>
                </c:pt>
                <c:pt idx="19">
                  <c:v>1045.1500000000001</c:v>
                </c:pt>
                <c:pt idx="20">
                  <c:v>1045.22</c:v>
                </c:pt>
                <c:pt idx="21">
                  <c:v>1045.29</c:v>
                </c:pt>
                <c:pt idx="22">
                  <c:v>1045.08</c:v>
                </c:pt>
                <c:pt idx="23">
                  <c:v>1045.01</c:v>
                </c:pt>
                <c:pt idx="24">
                  <c:v>1045.1500000000001</c:v>
                </c:pt>
                <c:pt idx="25">
                  <c:v>1044.8699999999999</c:v>
                </c:pt>
                <c:pt idx="26">
                  <c:v>1045.08</c:v>
                </c:pt>
                <c:pt idx="27">
                  <c:v>1044.94</c:v>
                </c:pt>
                <c:pt idx="28">
                  <c:v>1045.01</c:v>
                </c:pt>
                <c:pt idx="29">
                  <c:v>1044.8</c:v>
                </c:pt>
                <c:pt idx="30">
                  <c:v>1044.8699999999999</c:v>
                </c:pt>
                <c:pt idx="31">
                  <c:v>1044.73</c:v>
                </c:pt>
                <c:pt idx="32">
                  <c:v>1045.4649999999999</c:v>
                </c:pt>
                <c:pt idx="33">
                  <c:v>1047.509</c:v>
                </c:pt>
                <c:pt idx="34">
                  <c:v>1045.01</c:v>
                </c:pt>
                <c:pt idx="35">
                  <c:v>1044.8699999999999</c:v>
                </c:pt>
                <c:pt idx="36">
                  <c:v>1043.1199999999999</c:v>
                </c:pt>
                <c:pt idx="37">
                  <c:v>1042.3499999999999</c:v>
                </c:pt>
                <c:pt idx="38">
                  <c:v>1042.875</c:v>
                </c:pt>
                <c:pt idx="39">
                  <c:v>1043.1199999999999</c:v>
                </c:pt>
                <c:pt idx="40">
                  <c:v>1042.77</c:v>
                </c:pt>
                <c:pt idx="41">
                  <c:v>1042.49</c:v>
                </c:pt>
                <c:pt idx="43">
                  <c:v>1042.6300000000001</c:v>
                </c:pt>
                <c:pt idx="44">
                  <c:v>1042.77</c:v>
                </c:pt>
                <c:pt idx="45">
                  <c:v>1042.77</c:v>
                </c:pt>
                <c:pt idx="46">
                  <c:v>1042.77</c:v>
                </c:pt>
                <c:pt idx="47">
                  <c:v>1042.8399999999999</c:v>
                </c:pt>
                <c:pt idx="48">
                  <c:v>1042.77</c:v>
                </c:pt>
                <c:pt idx="49">
                  <c:v>1042.9100000000001</c:v>
                </c:pt>
                <c:pt idx="50">
                  <c:v>1042.8399999999999</c:v>
                </c:pt>
                <c:pt idx="51">
                  <c:v>1042.8399999999999</c:v>
                </c:pt>
                <c:pt idx="52">
                  <c:v>1042.6300000000001</c:v>
                </c:pt>
                <c:pt idx="53">
                  <c:v>1042.6300000000001</c:v>
                </c:pt>
                <c:pt idx="54">
                  <c:v>1042.6300000000001</c:v>
                </c:pt>
                <c:pt idx="55">
                  <c:v>1042.7</c:v>
                </c:pt>
                <c:pt idx="56">
                  <c:v>1042.7</c:v>
                </c:pt>
              </c:numCache>
            </c:numRef>
          </c:yVal>
        </c:ser>
        <c:ser>
          <c:idx val="4"/>
          <c:order val="1"/>
          <c:tx>
            <c:strRef>
              <c:f>'CD21(TH-21 )'!$N$5</c:f>
              <c:strCache>
                <c:ptCount val="1"/>
                <c:pt idx="0">
                  <c:v>Deep Tip Elev. 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'CD21(TH-21 )'!$K$6:$K$7</c:f>
              <c:numCache>
                <c:formatCode>dd\-mmm\-yy</c:formatCode>
                <c:ptCount val="2"/>
                <c:pt idx="0">
                  <c:v>29891</c:v>
                </c:pt>
                <c:pt idx="1">
                  <c:v>40574</c:v>
                </c:pt>
              </c:numCache>
            </c:numRef>
          </c:xVal>
          <c:yVal>
            <c:numRef>
              <c:f>'CD21(TH-21 )'!$N$6:$N$7</c:f>
              <c:numCache>
                <c:formatCode>0.00</c:formatCode>
                <c:ptCount val="2"/>
                <c:pt idx="0">
                  <c:v>1042</c:v>
                </c:pt>
                <c:pt idx="1">
                  <c:v>1042</c:v>
                </c:pt>
              </c:numCache>
            </c:numRef>
          </c:yVal>
        </c:ser>
        <c:ser>
          <c:idx val="0"/>
          <c:order val="2"/>
          <c:tx>
            <c:strRef>
              <c:f>'CD21(TH-21 )'!$B$5:$B$6</c:f>
              <c:strCache>
                <c:ptCount val="1"/>
                <c:pt idx="0">
                  <c:v>Shallow PP (#345)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'CD21(TH-21 )'!$A$7:$A$75</c:f>
              <c:numCache>
                <c:formatCode>mmm\-yy</c:formatCode>
                <c:ptCount val="69"/>
                <c:pt idx="0">
                  <c:v>29891</c:v>
                </c:pt>
                <c:pt idx="1">
                  <c:v>29921</c:v>
                </c:pt>
                <c:pt idx="2">
                  <c:v>30011</c:v>
                </c:pt>
                <c:pt idx="3">
                  <c:v>30072</c:v>
                </c:pt>
                <c:pt idx="4">
                  <c:v>30164</c:v>
                </c:pt>
                <c:pt idx="5">
                  <c:v>30407</c:v>
                </c:pt>
                <c:pt idx="6">
                  <c:v>30560</c:v>
                </c:pt>
                <c:pt idx="7">
                  <c:v>30742</c:v>
                </c:pt>
                <c:pt idx="8">
                  <c:v>30834</c:v>
                </c:pt>
                <c:pt idx="9">
                  <c:v>30926</c:v>
                </c:pt>
                <c:pt idx="10">
                  <c:v>31321</c:v>
                </c:pt>
                <c:pt idx="11">
                  <c:v>31686</c:v>
                </c:pt>
                <c:pt idx="12">
                  <c:v>32051</c:v>
                </c:pt>
                <c:pt idx="13">
                  <c:v>32417</c:v>
                </c:pt>
                <c:pt idx="14">
                  <c:v>32660</c:v>
                </c:pt>
                <c:pt idx="15">
                  <c:v>32721</c:v>
                </c:pt>
                <c:pt idx="16">
                  <c:v>32752</c:v>
                </c:pt>
                <c:pt idx="17">
                  <c:v>32874</c:v>
                </c:pt>
                <c:pt idx="18">
                  <c:v>32905</c:v>
                </c:pt>
                <c:pt idx="19">
                  <c:v>32933</c:v>
                </c:pt>
                <c:pt idx="20">
                  <c:v>32964</c:v>
                </c:pt>
                <c:pt idx="21">
                  <c:v>32994</c:v>
                </c:pt>
                <c:pt idx="22">
                  <c:v>33025</c:v>
                </c:pt>
                <c:pt idx="23">
                  <c:v>33055</c:v>
                </c:pt>
                <c:pt idx="24">
                  <c:v>33147</c:v>
                </c:pt>
                <c:pt idx="25">
                  <c:v>33270</c:v>
                </c:pt>
                <c:pt idx="26">
                  <c:v>33298</c:v>
                </c:pt>
                <c:pt idx="27">
                  <c:v>33329</c:v>
                </c:pt>
                <c:pt idx="28">
                  <c:v>33359</c:v>
                </c:pt>
                <c:pt idx="29">
                  <c:v>33390</c:v>
                </c:pt>
                <c:pt idx="30">
                  <c:v>33420</c:v>
                </c:pt>
                <c:pt idx="31">
                  <c:v>33482</c:v>
                </c:pt>
                <c:pt idx="32">
                  <c:v>33695</c:v>
                </c:pt>
                <c:pt idx="33">
                  <c:v>33756</c:v>
                </c:pt>
                <c:pt idx="34">
                  <c:v>33848</c:v>
                </c:pt>
                <c:pt idx="35">
                  <c:v>34455</c:v>
                </c:pt>
                <c:pt idx="36">
                  <c:v>34578</c:v>
                </c:pt>
                <c:pt idx="37">
                  <c:v>34943</c:v>
                </c:pt>
                <c:pt idx="38">
                  <c:v>35309</c:v>
                </c:pt>
                <c:pt idx="39" formatCode="dd\-mmm\-yy">
                  <c:v>35558</c:v>
                </c:pt>
                <c:pt idx="40" formatCode="dd\-mmm\-yy">
                  <c:v>35744</c:v>
                </c:pt>
                <c:pt idx="41" formatCode="dd\-mmm\-yy">
                  <c:v>35941</c:v>
                </c:pt>
                <c:pt idx="42" formatCode="dd\-mmm\-yy">
                  <c:v>36114</c:v>
                </c:pt>
                <c:pt idx="43" formatCode="dd\-mmm\-yy">
                  <c:v>36133</c:v>
                </c:pt>
                <c:pt idx="44" formatCode="dd\-mmm\-yy">
                  <c:v>36308</c:v>
                </c:pt>
                <c:pt idx="45" formatCode="dd\-mmm\-yy">
                  <c:v>36414</c:v>
                </c:pt>
                <c:pt idx="46" formatCode="dd\-mmm\-yy">
                  <c:v>36691</c:v>
                </c:pt>
                <c:pt idx="47" formatCode="dd\-mmm\-yy">
                  <c:v>36778</c:v>
                </c:pt>
                <c:pt idx="48" formatCode="dd\-mmm\-yy">
                  <c:v>37048</c:v>
                </c:pt>
                <c:pt idx="49" formatCode="dd\-mmm\-yy">
                  <c:v>37153</c:v>
                </c:pt>
                <c:pt idx="50" formatCode="dd\-mmm\-yy">
                  <c:v>37420</c:v>
                </c:pt>
                <c:pt idx="51" formatCode="dd\-mmm\-yy">
                  <c:v>37511</c:v>
                </c:pt>
                <c:pt idx="52" formatCode="dd\-mmm\-yy">
                  <c:v>37789</c:v>
                </c:pt>
                <c:pt idx="53" formatCode="dd\-mmm\-yy">
                  <c:v>37876</c:v>
                </c:pt>
                <c:pt idx="54" formatCode="dd\-mmm\-yy">
                  <c:v>38174</c:v>
                </c:pt>
                <c:pt idx="55" formatCode="dd\-mmm\-yy">
                  <c:v>38246</c:v>
                </c:pt>
                <c:pt idx="56" formatCode="dd\-mmm\-yy">
                  <c:v>38503</c:v>
                </c:pt>
                <c:pt idx="57" formatCode="dd\-mmm\-yy">
                  <c:v>38609</c:v>
                </c:pt>
                <c:pt idx="58" formatCode="dd\-mmm\-yy">
                  <c:v>38882</c:v>
                </c:pt>
                <c:pt idx="59" formatCode="[$-1009]d\-mmm\-yy;@">
                  <c:v>38992</c:v>
                </c:pt>
                <c:pt idx="60" formatCode="dd\-mmm\-yy">
                  <c:v>39239</c:v>
                </c:pt>
                <c:pt idx="61" formatCode="dd\-mmm\-yy">
                  <c:v>39349</c:v>
                </c:pt>
                <c:pt idx="62" formatCode="dd\-mmm\-yy">
                  <c:v>39623</c:v>
                </c:pt>
                <c:pt idx="63" formatCode="dd\-mmm\-yy">
                  <c:v>39715</c:v>
                </c:pt>
                <c:pt idx="64" formatCode="dd\-mmm\-yy">
                  <c:v>39994</c:v>
                </c:pt>
                <c:pt idx="65" formatCode="dd\-mmm\-yy">
                  <c:v>40073</c:v>
                </c:pt>
                <c:pt idx="66" formatCode="dd\-mmm\-yy">
                  <c:v>40316</c:v>
                </c:pt>
                <c:pt idx="67" formatCode="dd\-mmm\-yy">
                  <c:v>40331</c:v>
                </c:pt>
                <c:pt idx="68" formatCode="dd\-mmm\-yy">
                  <c:v>40431</c:v>
                </c:pt>
              </c:numCache>
            </c:numRef>
          </c:xVal>
          <c:yVal>
            <c:numRef>
              <c:f>'CD21(TH-21 )'!$D$7:$D$75</c:f>
              <c:numCache>
                <c:formatCode>0.00</c:formatCode>
                <c:ptCount val="69"/>
                <c:pt idx="0">
                  <c:v>1048.3399999999999</c:v>
                </c:pt>
                <c:pt idx="1">
                  <c:v>1048.27</c:v>
                </c:pt>
                <c:pt idx="2">
                  <c:v>1048.2</c:v>
                </c:pt>
                <c:pt idx="3">
                  <c:v>1047.99</c:v>
                </c:pt>
                <c:pt idx="4">
                  <c:v>1047.99</c:v>
                </c:pt>
                <c:pt idx="5">
                  <c:v>1048.1300000000001</c:v>
                </c:pt>
                <c:pt idx="6">
                  <c:v>1048.06</c:v>
                </c:pt>
                <c:pt idx="7">
                  <c:v>1048.2</c:v>
                </c:pt>
                <c:pt idx="8">
                  <c:v>1048.4100000000001</c:v>
                </c:pt>
                <c:pt idx="9">
                  <c:v>1048.55</c:v>
                </c:pt>
                <c:pt idx="10">
                  <c:v>1050.58</c:v>
                </c:pt>
                <c:pt idx="11">
                  <c:v>1052.26</c:v>
                </c:pt>
                <c:pt idx="12">
                  <c:v>1048.9000000000001</c:v>
                </c:pt>
                <c:pt idx="13">
                  <c:v>1049.53</c:v>
                </c:pt>
                <c:pt idx="14">
                  <c:v>1049.74</c:v>
                </c:pt>
                <c:pt idx="15">
                  <c:v>1049.95</c:v>
                </c:pt>
                <c:pt idx="16">
                  <c:v>1049.8800000000001</c:v>
                </c:pt>
                <c:pt idx="17">
                  <c:v>1048.27</c:v>
                </c:pt>
                <c:pt idx="18">
                  <c:v>1048.1300000000001</c:v>
                </c:pt>
                <c:pt idx="19">
                  <c:v>1048.1300000000001</c:v>
                </c:pt>
                <c:pt idx="20">
                  <c:v>1048.2</c:v>
                </c:pt>
                <c:pt idx="21">
                  <c:v>1048.4100000000001</c:v>
                </c:pt>
                <c:pt idx="22">
                  <c:v>1049.32</c:v>
                </c:pt>
                <c:pt idx="23">
                  <c:v>1050.02</c:v>
                </c:pt>
                <c:pt idx="24">
                  <c:v>1049.8800000000001</c:v>
                </c:pt>
                <c:pt idx="25">
                  <c:v>1048.1300000000001</c:v>
                </c:pt>
                <c:pt idx="26">
                  <c:v>1049.46</c:v>
                </c:pt>
                <c:pt idx="27">
                  <c:v>1047.92</c:v>
                </c:pt>
                <c:pt idx="28">
                  <c:v>1048.1300000000001</c:v>
                </c:pt>
                <c:pt idx="29">
                  <c:v>1050.79</c:v>
                </c:pt>
                <c:pt idx="30">
                  <c:v>1050.3699999999999</c:v>
                </c:pt>
                <c:pt idx="31">
                  <c:v>1050.1600000000001</c:v>
                </c:pt>
                <c:pt idx="32">
                  <c:v>1050.7550000000001</c:v>
                </c:pt>
                <c:pt idx="33">
                  <c:v>1052.26</c:v>
                </c:pt>
                <c:pt idx="34">
                  <c:v>1050.44</c:v>
                </c:pt>
                <c:pt idx="35">
                  <c:v>1050.44</c:v>
                </c:pt>
                <c:pt idx="36">
                  <c:v>1050.3</c:v>
                </c:pt>
                <c:pt idx="37">
                  <c:v>1049.95</c:v>
                </c:pt>
                <c:pt idx="38">
                  <c:v>1050.51</c:v>
                </c:pt>
                <c:pt idx="39">
                  <c:v>1051.56</c:v>
                </c:pt>
                <c:pt idx="40">
                  <c:v>1050.0899999999999</c:v>
                </c:pt>
                <c:pt idx="41">
                  <c:v>1051.1120000000001</c:v>
                </c:pt>
                <c:pt idx="42">
                  <c:v>1049.95</c:v>
                </c:pt>
                <c:pt idx="43">
                  <c:v>1050.1600000000001</c:v>
                </c:pt>
                <c:pt idx="44">
                  <c:v>1049.943</c:v>
                </c:pt>
                <c:pt idx="45">
                  <c:v>1050.3699999999999</c:v>
                </c:pt>
                <c:pt idx="46">
                  <c:v>1050.3</c:v>
                </c:pt>
                <c:pt idx="47">
                  <c:v>1050.51</c:v>
                </c:pt>
                <c:pt idx="48">
                  <c:v>1049.9849999999999</c:v>
                </c:pt>
                <c:pt idx="49">
                  <c:v>1050.0899999999999</c:v>
                </c:pt>
                <c:pt idx="50">
                  <c:v>1049.1099999999999</c:v>
                </c:pt>
                <c:pt idx="51">
                  <c:v>1049.46</c:v>
                </c:pt>
                <c:pt idx="52">
                  <c:v>1048.1300000000001</c:v>
                </c:pt>
                <c:pt idx="53">
                  <c:v>1048.27</c:v>
                </c:pt>
                <c:pt idx="54">
                  <c:v>1048.2</c:v>
                </c:pt>
                <c:pt idx="55">
                  <c:v>1048.2</c:v>
                </c:pt>
                <c:pt idx="56">
                  <c:v>1048.1300000000001</c:v>
                </c:pt>
                <c:pt idx="57">
                  <c:v>1048.4100000000001</c:v>
                </c:pt>
                <c:pt idx="58">
                  <c:v>1048.1300000000001</c:v>
                </c:pt>
                <c:pt idx="59">
                  <c:v>1048.27</c:v>
                </c:pt>
                <c:pt idx="60">
                  <c:v>1048.27</c:v>
                </c:pt>
                <c:pt idx="61">
                  <c:v>1048.69</c:v>
                </c:pt>
                <c:pt idx="62">
                  <c:v>1048.3399999999999</c:v>
                </c:pt>
                <c:pt idx="63">
                  <c:v>1048.9000000000001</c:v>
                </c:pt>
                <c:pt idx="64">
                  <c:v>1048.2</c:v>
                </c:pt>
                <c:pt idx="65">
                  <c:v>1048.69</c:v>
                </c:pt>
                <c:pt idx="66">
                  <c:v>1048.2</c:v>
                </c:pt>
                <c:pt idx="67">
                  <c:v>1048.55</c:v>
                </c:pt>
                <c:pt idx="68">
                  <c:v>1048.27</c:v>
                </c:pt>
              </c:numCache>
            </c:numRef>
          </c:yVal>
        </c:ser>
        <c:ser>
          <c:idx val="3"/>
          <c:order val="3"/>
          <c:tx>
            <c:strRef>
              <c:f>'CD21(TH-21 )'!$M$5</c:f>
              <c:strCache>
                <c:ptCount val="1"/>
                <c:pt idx="0">
                  <c:v>Shallow Tip Elev. 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'CD21(TH-21 )'!$K$6:$K$7</c:f>
              <c:numCache>
                <c:formatCode>dd\-mmm\-yy</c:formatCode>
                <c:ptCount val="2"/>
                <c:pt idx="0">
                  <c:v>29891</c:v>
                </c:pt>
                <c:pt idx="1">
                  <c:v>40574</c:v>
                </c:pt>
              </c:numCache>
            </c:numRef>
          </c:xVal>
          <c:yVal>
            <c:numRef>
              <c:f>'CD21(TH-21 )'!$M$6:$M$7</c:f>
              <c:numCache>
                <c:formatCode>0.00</c:formatCode>
                <c:ptCount val="2"/>
                <c:pt idx="0">
                  <c:v>1047.5</c:v>
                </c:pt>
                <c:pt idx="1">
                  <c:v>1047.5</c:v>
                </c:pt>
              </c:numCache>
            </c:numRef>
          </c:yVal>
        </c:ser>
        <c:ser>
          <c:idx val="2"/>
          <c:order val="4"/>
          <c:tx>
            <c:strRef>
              <c:f>'CD21(TH-21 )'!$L$5</c:f>
              <c:strCache>
                <c:ptCount val="1"/>
                <c:pt idx="0">
                  <c:v>Surface Elev.</c:v>
                </c:pt>
              </c:strCache>
            </c:strRef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'CD21(TH-21 )'!$K$6:$K$7</c:f>
              <c:numCache>
                <c:formatCode>dd\-mmm\-yy</c:formatCode>
                <c:ptCount val="2"/>
                <c:pt idx="0">
                  <c:v>29891</c:v>
                </c:pt>
                <c:pt idx="1">
                  <c:v>40574</c:v>
                </c:pt>
              </c:numCache>
            </c:numRef>
          </c:xVal>
          <c:yVal>
            <c:numRef>
              <c:f>'CD21(TH-21 )'!$L$6:$L$7</c:f>
              <c:numCache>
                <c:formatCode>0.00</c:formatCode>
                <c:ptCount val="2"/>
                <c:pt idx="0">
                  <c:v>1053.4469999999999</c:v>
                </c:pt>
                <c:pt idx="1">
                  <c:v>1053.4469999999999</c:v>
                </c:pt>
              </c:numCache>
            </c:numRef>
          </c:yVal>
        </c:ser>
        <c:axId val="96082176"/>
        <c:axId val="96100736"/>
      </c:scatterChart>
      <c:valAx>
        <c:axId val="96082176"/>
        <c:scaling>
          <c:orientation val="minMax"/>
          <c:max val="40550"/>
          <c:min val="296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 b="1"/>
                  <a:t>Date</a:t>
                </a:r>
              </a:p>
            </c:rich>
          </c:tx>
        </c:title>
        <c:numFmt formatCode="mmm\-yy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100736"/>
        <c:crosses val="autoZero"/>
        <c:crossBetween val="midCat"/>
        <c:majorUnit val="730"/>
        <c:minorUnit val="365"/>
      </c:valAx>
      <c:valAx>
        <c:axId val="96100736"/>
        <c:scaling>
          <c:orientation val="minMax"/>
          <c:max val="1054"/>
          <c:min val="104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ELEVATION (m amsl)</a:t>
                </a:r>
              </a:p>
            </c:rich>
          </c:tx>
          <c:layout>
            <c:manualLayout>
              <c:xMode val="edge"/>
              <c:yMode val="edge"/>
              <c:x val="2.996663750364539E-2"/>
              <c:y val="0.44208807232429415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082176"/>
        <c:crosses val="autoZero"/>
        <c:crossBetween val="midCat"/>
        <c:majorUnit val="2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4074074074074412E-2"/>
          <c:y val="0.12962962962962898"/>
          <c:w val="0.7566666666666666"/>
          <c:h val="3.594771241830076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autoTitleDeleted val="1"/>
    <c:plotArea>
      <c:layout>
        <c:manualLayout>
          <c:layoutTarget val="inner"/>
          <c:xMode val="edge"/>
          <c:yMode val="edge"/>
          <c:x val="7.9244094488188976E-2"/>
          <c:y val="0.17043144116789447"/>
          <c:w val="0.78094390026714167"/>
          <c:h val="0.67758846657929506"/>
        </c:manualLayout>
      </c:layout>
      <c:scatterChart>
        <c:scatterStyle val="lineMarker"/>
        <c:ser>
          <c:idx val="0"/>
          <c:order val="0"/>
          <c:tx>
            <c:strRef>
              <c:f>'CD26(TH-22)'!$B$5:$B$6</c:f>
              <c:strCache>
                <c:ptCount val="1"/>
                <c:pt idx="0">
                  <c:v>Shallow PP (#349)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'CD26(TH-22)'!$A$7:$A$56</c:f>
              <c:numCache>
                <c:formatCode>mmm\-yy</c:formatCode>
                <c:ptCount val="50"/>
                <c:pt idx="0">
                  <c:v>29891</c:v>
                </c:pt>
                <c:pt idx="1">
                  <c:v>29921</c:v>
                </c:pt>
                <c:pt idx="2">
                  <c:v>30011</c:v>
                </c:pt>
                <c:pt idx="3">
                  <c:v>30072</c:v>
                </c:pt>
                <c:pt idx="4">
                  <c:v>30164</c:v>
                </c:pt>
                <c:pt idx="5">
                  <c:v>30407</c:v>
                </c:pt>
                <c:pt idx="6">
                  <c:v>30560</c:v>
                </c:pt>
                <c:pt idx="7">
                  <c:v>30742</c:v>
                </c:pt>
                <c:pt idx="8">
                  <c:v>30834</c:v>
                </c:pt>
                <c:pt idx="9">
                  <c:v>30926</c:v>
                </c:pt>
                <c:pt idx="10">
                  <c:v>31321</c:v>
                </c:pt>
                <c:pt idx="11">
                  <c:v>31686</c:v>
                </c:pt>
                <c:pt idx="12">
                  <c:v>32051</c:v>
                </c:pt>
                <c:pt idx="13">
                  <c:v>32325</c:v>
                </c:pt>
                <c:pt idx="14">
                  <c:v>32417</c:v>
                </c:pt>
                <c:pt idx="15">
                  <c:v>32752</c:v>
                </c:pt>
                <c:pt idx="16">
                  <c:v>33147</c:v>
                </c:pt>
                <c:pt idx="17">
                  <c:v>33482</c:v>
                </c:pt>
                <c:pt idx="18">
                  <c:v>33848</c:v>
                </c:pt>
                <c:pt idx="19">
                  <c:v>34455</c:v>
                </c:pt>
                <c:pt idx="20">
                  <c:v>34578</c:v>
                </c:pt>
                <c:pt idx="21">
                  <c:v>34943</c:v>
                </c:pt>
                <c:pt idx="22">
                  <c:v>35309</c:v>
                </c:pt>
                <c:pt idx="23" formatCode="dd\-mmm\-yy">
                  <c:v>35558</c:v>
                </c:pt>
                <c:pt idx="24" formatCode="dd\-mmm\-yy">
                  <c:v>35744</c:v>
                </c:pt>
                <c:pt idx="25" formatCode="dd\-mmm\-yy">
                  <c:v>35941</c:v>
                </c:pt>
                <c:pt idx="26" formatCode="dd\-mmm\-yy">
                  <c:v>36111</c:v>
                </c:pt>
                <c:pt idx="27" formatCode="dd\-mmm\-yy">
                  <c:v>36308</c:v>
                </c:pt>
                <c:pt idx="28" formatCode="dd\-mmm\-yy">
                  <c:v>36414</c:v>
                </c:pt>
                <c:pt idx="29" formatCode="dd\-mmm\-yy">
                  <c:v>36691</c:v>
                </c:pt>
                <c:pt idx="30" formatCode="dd\-mmm\-yy">
                  <c:v>36778</c:v>
                </c:pt>
                <c:pt idx="31" formatCode="dd\-mmm\-yy">
                  <c:v>37048</c:v>
                </c:pt>
                <c:pt idx="32" formatCode="dd\-mmm\-yy">
                  <c:v>37153</c:v>
                </c:pt>
                <c:pt idx="33" formatCode="dd\-mmm\-yy">
                  <c:v>37420</c:v>
                </c:pt>
                <c:pt idx="34" formatCode="dd\-mmm\-yy">
                  <c:v>37511</c:v>
                </c:pt>
                <c:pt idx="35" formatCode="dd\-mmm\-yy">
                  <c:v>0</c:v>
                </c:pt>
                <c:pt idx="36" formatCode="dd\-mmm\-yy">
                  <c:v>0</c:v>
                </c:pt>
                <c:pt idx="37" formatCode="dd\-mmm\-yy">
                  <c:v>38174</c:v>
                </c:pt>
                <c:pt idx="38" formatCode="dd\-mmm\-yy">
                  <c:v>38246</c:v>
                </c:pt>
                <c:pt idx="39" formatCode="dd\-mmm\-yy">
                  <c:v>38503</c:v>
                </c:pt>
                <c:pt idx="40" formatCode="dd\-mmm\-yy">
                  <c:v>38609</c:v>
                </c:pt>
                <c:pt idx="41" formatCode="dd\-mmm\-yy">
                  <c:v>38882</c:v>
                </c:pt>
                <c:pt idx="42" formatCode="[$-1009]d\-mmm\-yy;@">
                  <c:v>38992</c:v>
                </c:pt>
                <c:pt idx="43" formatCode="dd\-mmm\-yy">
                  <c:v>39239</c:v>
                </c:pt>
                <c:pt idx="44" formatCode="dd\-mmm\-yy">
                  <c:v>39349</c:v>
                </c:pt>
                <c:pt idx="45" formatCode="dd\-mmm\-yy">
                  <c:v>39994</c:v>
                </c:pt>
                <c:pt idx="46" formatCode="dd\-mmm\-yy">
                  <c:v>40085</c:v>
                </c:pt>
                <c:pt idx="47" formatCode="dd\-mmm\-yy">
                  <c:v>40316</c:v>
                </c:pt>
                <c:pt idx="48" formatCode="dd\-mmm\-yy">
                  <c:v>40331</c:v>
                </c:pt>
                <c:pt idx="49" formatCode="dd\-mmm\-yy">
                  <c:v>40431</c:v>
                </c:pt>
              </c:numCache>
            </c:numRef>
          </c:xVal>
          <c:yVal>
            <c:numRef>
              <c:f>'CD26(TH-22)'!$D$7:$D$56</c:f>
              <c:numCache>
                <c:formatCode>0.00</c:formatCode>
                <c:ptCount val="50"/>
                <c:pt idx="0">
                  <c:v>1048.4100000000001</c:v>
                </c:pt>
                <c:pt idx="1">
                  <c:v>1048.55</c:v>
                </c:pt>
                <c:pt idx="2">
                  <c:v>1048.6200000000001</c:v>
                </c:pt>
                <c:pt idx="3">
                  <c:v>1048.48</c:v>
                </c:pt>
                <c:pt idx="4">
                  <c:v>1048.4100000000001</c:v>
                </c:pt>
                <c:pt idx="5">
                  <c:v>1048.48</c:v>
                </c:pt>
                <c:pt idx="6">
                  <c:v>1048.48</c:v>
                </c:pt>
                <c:pt idx="7">
                  <c:v>1048.3400000000001</c:v>
                </c:pt>
                <c:pt idx="8">
                  <c:v>1048.3400000000001</c:v>
                </c:pt>
                <c:pt idx="9">
                  <c:v>1048.48</c:v>
                </c:pt>
                <c:pt idx="10">
                  <c:v>1048.97</c:v>
                </c:pt>
                <c:pt idx="11">
                  <c:v>1049.1100000000001</c:v>
                </c:pt>
                <c:pt idx="12">
                  <c:v>1048.9000000000001</c:v>
                </c:pt>
                <c:pt idx="13">
                  <c:v>1049.81</c:v>
                </c:pt>
                <c:pt idx="14">
                  <c:v>1048.69</c:v>
                </c:pt>
                <c:pt idx="15">
                  <c:v>1048.55</c:v>
                </c:pt>
                <c:pt idx="16">
                  <c:v>1048.9000000000001</c:v>
                </c:pt>
                <c:pt idx="17">
                  <c:v>1048.55</c:v>
                </c:pt>
                <c:pt idx="18">
                  <c:v>1049.1100000000001</c:v>
                </c:pt>
                <c:pt idx="19">
                  <c:v>1048.55</c:v>
                </c:pt>
                <c:pt idx="20">
                  <c:v>1048.6200000000001</c:v>
                </c:pt>
                <c:pt idx="21">
                  <c:v>1048.2</c:v>
                </c:pt>
                <c:pt idx="22">
                  <c:v>1048.76</c:v>
                </c:pt>
                <c:pt idx="23">
                  <c:v>1048.6200000000001</c:v>
                </c:pt>
                <c:pt idx="24">
                  <c:v>1048.585</c:v>
                </c:pt>
                <c:pt idx="25">
                  <c:v>1048.508</c:v>
                </c:pt>
                <c:pt idx="26">
                  <c:v>1048.5989999999999</c:v>
                </c:pt>
                <c:pt idx="27">
                  <c:v>1048.886</c:v>
                </c:pt>
                <c:pt idx="28">
                  <c:v>1048.6200000000001</c:v>
                </c:pt>
                <c:pt idx="29">
                  <c:v>1048.55</c:v>
                </c:pt>
                <c:pt idx="30">
                  <c:v>1048.76</c:v>
                </c:pt>
                <c:pt idx="31">
                  <c:v>1048.6200000000001</c:v>
                </c:pt>
                <c:pt idx="32">
                  <c:v>1048.249</c:v>
                </c:pt>
                <c:pt idx="33">
                  <c:v>1048.69</c:v>
                </c:pt>
                <c:pt idx="34">
                  <c:v>1048.55</c:v>
                </c:pt>
                <c:pt idx="35">
                  <c:v>1048.55</c:v>
                </c:pt>
                <c:pt idx="36">
                  <c:v>1048.6200000000001</c:v>
                </c:pt>
                <c:pt idx="37">
                  <c:v>1048.55</c:v>
                </c:pt>
                <c:pt idx="38">
                  <c:v>1048.6200000000001</c:v>
                </c:pt>
                <c:pt idx="39">
                  <c:v>1048.55</c:v>
                </c:pt>
                <c:pt idx="40">
                  <c:v>1048.55</c:v>
                </c:pt>
                <c:pt idx="41">
                  <c:v>1048.55</c:v>
                </c:pt>
                <c:pt idx="42">
                  <c:v>1048.55</c:v>
                </c:pt>
                <c:pt idx="43">
                  <c:v>1048.6200000000001</c:v>
                </c:pt>
                <c:pt idx="44">
                  <c:v>1048.2</c:v>
                </c:pt>
                <c:pt idx="45">
                  <c:v>1048.55</c:v>
                </c:pt>
                <c:pt idx="46">
                  <c:v>1048.6200000000001</c:v>
                </c:pt>
                <c:pt idx="47">
                  <c:v>1048.55</c:v>
                </c:pt>
                <c:pt idx="48">
                  <c:v>1048.9000000000001</c:v>
                </c:pt>
                <c:pt idx="49">
                  <c:v>1048.6200000000001</c:v>
                </c:pt>
              </c:numCache>
            </c:numRef>
          </c:yVal>
        </c:ser>
        <c:ser>
          <c:idx val="2"/>
          <c:order val="1"/>
          <c:tx>
            <c:strRef>
              <c:f>'CD26(TH-22)'!$M$5</c:f>
              <c:strCache>
                <c:ptCount val="1"/>
                <c:pt idx="0">
                  <c:v>Shallow Tip Elev. 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'CD26(TH-22)'!$K$6:$K$7</c:f>
              <c:numCache>
                <c:formatCode>dd\-mmm\-yy</c:formatCode>
                <c:ptCount val="2"/>
                <c:pt idx="0">
                  <c:v>29891</c:v>
                </c:pt>
                <c:pt idx="1">
                  <c:v>40939</c:v>
                </c:pt>
              </c:numCache>
            </c:numRef>
          </c:xVal>
          <c:yVal>
            <c:numRef>
              <c:f>'CD26(TH-22)'!$M$6:$M$7</c:f>
              <c:numCache>
                <c:formatCode>0.00</c:formatCode>
                <c:ptCount val="2"/>
                <c:pt idx="0">
                  <c:v>1048.2</c:v>
                </c:pt>
                <c:pt idx="1">
                  <c:v>1048.2</c:v>
                </c:pt>
              </c:numCache>
            </c:numRef>
          </c:yVal>
        </c:ser>
        <c:ser>
          <c:idx val="4"/>
          <c:order val="2"/>
          <c:tx>
            <c:strRef>
              <c:f>'CD26(TH-22)'!$C$5:$C$6</c:f>
              <c:strCache>
                <c:ptCount val="1"/>
                <c:pt idx="0">
                  <c:v>Deep PP (#356)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'CD26(TH-22)'!$A$7:$A$56</c:f>
              <c:numCache>
                <c:formatCode>mmm\-yy</c:formatCode>
                <c:ptCount val="50"/>
                <c:pt idx="0">
                  <c:v>29891</c:v>
                </c:pt>
                <c:pt idx="1">
                  <c:v>29921</c:v>
                </c:pt>
                <c:pt idx="2">
                  <c:v>30011</c:v>
                </c:pt>
                <c:pt idx="3">
                  <c:v>30072</c:v>
                </c:pt>
                <c:pt idx="4">
                  <c:v>30164</c:v>
                </c:pt>
                <c:pt idx="5">
                  <c:v>30407</c:v>
                </c:pt>
                <c:pt idx="6">
                  <c:v>30560</c:v>
                </c:pt>
                <c:pt idx="7">
                  <c:v>30742</c:v>
                </c:pt>
                <c:pt idx="8">
                  <c:v>30834</c:v>
                </c:pt>
                <c:pt idx="9">
                  <c:v>30926</c:v>
                </c:pt>
                <c:pt idx="10">
                  <c:v>31321</c:v>
                </c:pt>
                <c:pt idx="11">
                  <c:v>31686</c:v>
                </c:pt>
                <c:pt idx="12">
                  <c:v>32051</c:v>
                </c:pt>
                <c:pt idx="13">
                  <c:v>32325</c:v>
                </c:pt>
                <c:pt idx="14">
                  <c:v>32417</c:v>
                </c:pt>
                <c:pt idx="15">
                  <c:v>32752</c:v>
                </c:pt>
                <c:pt idx="16">
                  <c:v>33147</c:v>
                </c:pt>
                <c:pt idx="17">
                  <c:v>33482</c:v>
                </c:pt>
                <c:pt idx="18">
                  <c:v>33848</c:v>
                </c:pt>
                <c:pt idx="19">
                  <c:v>34455</c:v>
                </c:pt>
                <c:pt idx="20">
                  <c:v>34578</c:v>
                </c:pt>
                <c:pt idx="21">
                  <c:v>34943</c:v>
                </c:pt>
                <c:pt idx="22">
                  <c:v>35309</c:v>
                </c:pt>
                <c:pt idx="23" formatCode="dd\-mmm\-yy">
                  <c:v>35558</c:v>
                </c:pt>
                <c:pt idx="24" formatCode="dd\-mmm\-yy">
                  <c:v>35744</c:v>
                </c:pt>
                <c:pt idx="25" formatCode="dd\-mmm\-yy">
                  <c:v>35941</c:v>
                </c:pt>
                <c:pt idx="26" formatCode="dd\-mmm\-yy">
                  <c:v>36111</c:v>
                </c:pt>
                <c:pt idx="27" formatCode="dd\-mmm\-yy">
                  <c:v>36308</c:v>
                </c:pt>
                <c:pt idx="28" formatCode="dd\-mmm\-yy">
                  <c:v>36414</c:v>
                </c:pt>
                <c:pt idx="29" formatCode="dd\-mmm\-yy">
                  <c:v>36691</c:v>
                </c:pt>
                <c:pt idx="30" formatCode="dd\-mmm\-yy">
                  <c:v>36778</c:v>
                </c:pt>
                <c:pt idx="31" formatCode="dd\-mmm\-yy">
                  <c:v>37048</c:v>
                </c:pt>
                <c:pt idx="32" formatCode="dd\-mmm\-yy">
                  <c:v>37153</c:v>
                </c:pt>
                <c:pt idx="33" formatCode="dd\-mmm\-yy">
                  <c:v>37420</c:v>
                </c:pt>
                <c:pt idx="34" formatCode="dd\-mmm\-yy">
                  <c:v>37511</c:v>
                </c:pt>
                <c:pt idx="35" formatCode="dd\-mmm\-yy">
                  <c:v>0</c:v>
                </c:pt>
                <c:pt idx="36" formatCode="dd\-mmm\-yy">
                  <c:v>0</c:v>
                </c:pt>
                <c:pt idx="37" formatCode="dd\-mmm\-yy">
                  <c:v>38174</c:v>
                </c:pt>
                <c:pt idx="38" formatCode="dd\-mmm\-yy">
                  <c:v>38246</c:v>
                </c:pt>
                <c:pt idx="39" formatCode="dd\-mmm\-yy">
                  <c:v>38503</c:v>
                </c:pt>
                <c:pt idx="40" formatCode="dd\-mmm\-yy">
                  <c:v>38609</c:v>
                </c:pt>
                <c:pt idx="41" formatCode="dd\-mmm\-yy">
                  <c:v>38882</c:v>
                </c:pt>
                <c:pt idx="42" formatCode="[$-1009]d\-mmm\-yy;@">
                  <c:v>38992</c:v>
                </c:pt>
                <c:pt idx="43" formatCode="dd\-mmm\-yy">
                  <c:v>39239</c:v>
                </c:pt>
                <c:pt idx="44" formatCode="dd\-mmm\-yy">
                  <c:v>39349</c:v>
                </c:pt>
                <c:pt idx="45" formatCode="dd\-mmm\-yy">
                  <c:v>39994</c:v>
                </c:pt>
                <c:pt idx="46" formatCode="dd\-mmm\-yy">
                  <c:v>40085</c:v>
                </c:pt>
                <c:pt idx="47" formatCode="dd\-mmm\-yy">
                  <c:v>40316</c:v>
                </c:pt>
                <c:pt idx="48" formatCode="dd\-mmm\-yy">
                  <c:v>40331</c:v>
                </c:pt>
                <c:pt idx="49" formatCode="dd\-mmm\-yy">
                  <c:v>40431</c:v>
                </c:pt>
              </c:numCache>
            </c:numRef>
          </c:xVal>
          <c:yVal>
            <c:numRef>
              <c:f>'CD26(TH-22)'!$E$7:$E$56</c:f>
              <c:numCache>
                <c:formatCode>0.00</c:formatCode>
                <c:ptCount val="50"/>
                <c:pt idx="0">
                  <c:v>1042.3499999999999</c:v>
                </c:pt>
                <c:pt idx="1">
                  <c:v>1042.49</c:v>
                </c:pt>
                <c:pt idx="2">
                  <c:v>1042.49</c:v>
                </c:pt>
                <c:pt idx="3">
                  <c:v>1042.28</c:v>
                </c:pt>
                <c:pt idx="4">
                  <c:v>1042.3499999999999</c:v>
                </c:pt>
                <c:pt idx="5">
                  <c:v>1042.42</c:v>
                </c:pt>
                <c:pt idx="6">
                  <c:v>1042.42</c:v>
                </c:pt>
                <c:pt idx="7">
                  <c:v>1042.28</c:v>
                </c:pt>
                <c:pt idx="8">
                  <c:v>1042.3499999999999</c:v>
                </c:pt>
                <c:pt idx="9">
                  <c:v>1042.42</c:v>
                </c:pt>
                <c:pt idx="10">
                  <c:v>1042.9100000000001</c:v>
                </c:pt>
                <c:pt idx="11">
                  <c:v>1042.8399999999999</c:v>
                </c:pt>
                <c:pt idx="12">
                  <c:v>1042.9100000000001</c:v>
                </c:pt>
                <c:pt idx="13">
                  <c:v>1043.6099999999999</c:v>
                </c:pt>
                <c:pt idx="14">
                  <c:v>1042.56</c:v>
                </c:pt>
                <c:pt idx="15">
                  <c:v>1042.56</c:v>
                </c:pt>
                <c:pt idx="16">
                  <c:v>1042.77</c:v>
                </c:pt>
                <c:pt idx="17">
                  <c:v>1042.49</c:v>
                </c:pt>
                <c:pt idx="18">
                  <c:v>1043.33</c:v>
                </c:pt>
                <c:pt idx="19">
                  <c:v>1042.56</c:v>
                </c:pt>
                <c:pt idx="20">
                  <c:v>1042.56</c:v>
                </c:pt>
                <c:pt idx="21">
                  <c:v>1042</c:v>
                </c:pt>
                <c:pt idx="22">
                  <c:v>1042.8399999999999</c:v>
                </c:pt>
                <c:pt idx="23">
                  <c:v>1042.56</c:v>
                </c:pt>
                <c:pt idx="24">
                  <c:v>1042.21</c:v>
                </c:pt>
                <c:pt idx="25">
                  <c:v>1042.42</c:v>
                </c:pt>
                <c:pt idx="26">
                  <c:v>1042.49</c:v>
                </c:pt>
                <c:pt idx="27">
                  <c:v>1042.8399999999999</c:v>
                </c:pt>
                <c:pt idx="28">
                  <c:v>1042.7</c:v>
                </c:pt>
                <c:pt idx="29">
                  <c:v>1042.56</c:v>
                </c:pt>
                <c:pt idx="30">
                  <c:v>1042.8399999999999</c:v>
                </c:pt>
                <c:pt idx="31">
                  <c:v>1042.7</c:v>
                </c:pt>
                <c:pt idx="32">
                  <c:v>1042.7</c:v>
                </c:pt>
                <c:pt idx="33">
                  <c:v>1042.6300000000001</c:v>
                </c:pt>
                <c:pt idx="34">
                  <c:v>1042.6300000000001</c:v>
                </c:pt>
                <c:pt idx="35">
                  <c:v>1042.56</c:v>
                </c:pt>
                <c:pt idx="36">
                  <c:v>1042.6300000000001</c:v>
                </c:pt>
                <c:pt idx="37">
                  <c:v>1042.6300000000001</c:v>
                </c:pt>
                <c:pt idx="38">
                  <c:v>1042.7</c:v>
                </c:pt>
                <c:pt idx="39">
                  <c:v>1042.49</c:v>
                </c:pt>
                <c:pt idx="40">
                  <c:v>1042.6300000000001</c:v>
                </c:pt>
                <c:pt idx="41">
                  <c:v>1042.49</c:v>
                </c:pt>
                <c:pt idx="42">
                  <c:v>1042.56</c:v>
                </c:pt>
                <c:pt idx="43">
                  <c:v>1042.7</c:v>
                </c:pt>
                <c:pt idx="44">
                  <c:v>1042.21</c:v>
                </c:pt>
                <c:pt idx="45">
                  <c:v>1042.42</c:v>
                </c:pt>
                <c:pt idx="46">
                  <c:v>1042.56</c:v>
                </c:pt>
                <c:pt idx="47">
                  <c:v>1042.56</c:v>
                </c:pt>
                <c:pt idx="48">
                  <c:v>1042.9100000000001</c:v>
                </c:pt>
                <c:pt idx="49">
                  <c:v>1042.3499999999999</c:v>
                </c:pt>
              </c:numCache>
            </c:numRef>
          </c:yVal>
        </c:ser>
        <c:ser>
          <c:idx val="3"/>
          <c:order val="3"/>
          <c:tx>
            <c:strRef>
              <c:f>'CD26(TH-22)'!$N$5</c:f>
              <c:strCache>
                <c:ptCount val="1"/>
                <c:pt idx="0">
                  <c:v>Deep Tip Elev. 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'CD26(TH-22)'!$K$6:$K$7</c:f>
              <c:numCache>
                <c:formatCode>dd\-mmm\-yy</c:formatCode>
                <c:ptCount val="2"/>
                <c:pt idx="0">
                  <c:v>29891</c:v>
                </c:pt>
                <c:pt idx="1">
                  <c:v>40939</c:v>
                </c:pt>
              </c:numCache>
            </c:numRef>
          </c:xVal>
          <c:yVal>
            <c:numRef>
              <c:f>'CD26(TH-22)'!$N$6:$N$7</c:f>
              <c:numCache>
                <c:formatCode>0.00</c:formatCode>
                <c:ptCount val="2"/>
                <c:pt idx="0">
                  <c:v>1042</c:v>
                </c:pt>
                <c:pt idx="1">
                  <c:v>1042</c:v>
                </c:pt>
              </c:numCache>
            </c:numRef>
          </c:yVal>
        </c:ser>
        <c:ser>
          <c:idx val="1"/>
          <c:order val="4"/>
          <c:tx>
            <c:strRef>
              <c:f>'CD26(TH-22)'!$L$5</c:f>
              <c:strCache>
                <c:ptCount val="1"/>
                <c:pt idx="0">
                  <c:v>Surface Elev.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'CD26(TH-22)'!$K$6:$K$7</c:f>
              <c:numCache>
                <c:formatCode>dd\-mmm\-yy</c:formatCode>
                <c:ptCount val="2"/>
                <c:pt idx="0">
                  <c:v>29891</c:v>
                </c:pt>
                <c:pt idx="1">
                  <c:v>40939</c:v>
                </c:pt>
              </c:numCache>
            </c:numRef>
          </c:xVal>
          <c:yVal>
            <c:numRef>
              <c:f>'CD26(TH-22)'!$L$6:$L$7</c:f>
              <c:numCache>
                <c:formatCode>0.00</c:formatCode>
                <c:ptCount val="2"/>
                <c:pt idx="0">
                  <c:v>1053.0999999999999</c:v>
                </c:pt>
                <c:pt idx="1">
                  <c:v>1053.0999999999999</c:v>
                </c:pt>
              </c:numCache>
            </c:numRef>
          </c:yVal>
        </c:ser>
        <c:axId val="96238976"/>
        <c:axId val="96249344"/>
      </c:scatterChart>
      <c:valAx>
        <c:axId val="96238976"/>
        <c:scaling>
          <c:orientation val="minMax"/>
          <c:max val="40550"/>
          <c:min val="2960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 b="1"/>
                  <a:t>Date</a:t>
                </a:r>
              </a:p>
            </c:rich>
          </c:tx>
          <c:layout/>
        </c:title>
        <c:numFmt formatCode="mmm\-yy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249344"/>
        <c:crosses val="autoZero"/>
        <c:crossBetween val="midCat"/>
        <c:majorUnit val="730"/>
        <c:minorUnit val="365"/>
      </c:valAx>
      <c:valAx>
        <c:axId val="96249344"/>
        <c:scaling>
          <c:orientation val="minMax"/>
          <c:max val="1055"/>
          <c:min val="104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ELEVATION (m amsl)</a:t>
                </a:r>
              </a:p>
            </c:rich>
          </c:tx>
          <c:layout>
            <c:manualLayout>
              <c:xMode val="edge"/>
              <c:yMode val="edge"/>
              <c:x val="1.5538291046952465E-2"/>
              <c:y val="0.42414355068361553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2389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2962962962963266E-2"/>
          <c:y val="0.10729847494553421"/>
          <c:w val="0.77444444444444671"/>
          <c:h val="3.5947712418300692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chart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chart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workbookViewId="0"/>
  </sheetViews>
  <pageMargins left="0.74803149606299213" right="0.74803149606299213" top="0.98425196850393704" bottom="0.98425196850393704" header="0.51181102362204722" footer="0.51181102362204722"/>
  <pageSetup orientation="landscape" horizontalDpi="120" verticalDpi="144" r:id="rId1"/>
  <headerFooter alignWithMargins="0">
    <oddHeader>&amp;L&amp;"Arial,Bold"&amp;G&amp;C&amp;"Arial,Bold"&amp;14Figure H-6: Diversion Canal (Canal Dyke) 
Piezometric Monitoring BGC05-02 &amp; 03 &amp;R&amp;"Arial,Bold"&amp;G</oddHeader>
    <oddFooter>&amp;L&amp;6&amp;Z&amp;F&amp;A&amp;RPage &amp;P of &amp;N</oddFooter>
  </headerFooter>
  <drawing r:id="rId2"/>
  <legacyDrawingHF r:id="rId3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workbookViewId="0"/>
  </sheetViews>
  <pageMargins left="0.74803149606299213" right="0.74803149606299213" top="1.1811023622047245" bottom="0.98425196850393704" header="0.51181102362204722" footer="0.51181102362204722"/>
  <pageSetup orientation="landscape" horizontalDpi="120" verticalDpi="144" r:id="rId1"/>
  <headerFooter alignWithMargins="0">
    <oddHeader>&amp;L&amp;"Arial,Bold"&amp;G&amp;C&amp;"Arial,Bold"&amp;14Figure H-7: Diversion Canal (Canal Dyke) 
Piezometric Monitoring BGC05-06 &amp;R&amp;"Arial,Bold"&amp;G</oddHeader>
    <oddFooter>&amp;L&amp;6&amp;Z&amp;F&amp;A&amp;R&amp;6Page &amp;P of &amp;N</oddFooter>
  </headerFooter>
  <drawing r:id="rId2"/>
  <legacyDrawingHF r:id="rId3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workbookViewId="0"/>
  </sheetViews>
  <pageMargins left="0.74803149606299213" right="0.74803149606299213" top="0.98425196850393704" bottom="0.98425196850393704" header="0.51181102362204722" footer="0.51181102362204722"/>
  <pageSetup orientation="landscape" horizontalDpi="120" verticalDpi="144" r:id="rId1"/>
  <headerFooter alignWithMargins="0">
    <oddHeader xml:space="preserve">&amp;L&amp;"Arial,Bold"&amp;G&amp;C&amp;"Arial,Bold"&amp;14Figure H-8: Diversion Canal (Canal Dyke) Piezometric Monitoring CD-13&amp;R&amp;"Arial,Bold"&amp;G
</oddHeader>
    <oddFooter>&amp;L&amp;Z&amp;F&amp;A&amp;RPage &amp;P of &amp;N</oddFooter>
  </headerFooter>
  <drawing r:id="rId2"/>
  <legacyDrawingHF r:id="rId3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workbookViewId="0"/>
  </sheetViews>
  <pageMargins left="0.74803149606299213" right="0.74803149606299213" top="0.98425196850393704" bottom="0.98425196850393704" header="0.51181102362204722" footer="0.51181102362204722"/>
  <pageSetup orientation="landscape" horizontalDpi="120" verticalDpi="144" r:id="rId1"/>
  <headerFooter alignWithMargins="0">
    <oddHeader xml:space="preserve">&amp;L&amp;"Arial,Bold"&amp;G&amp;C&amp;"Arial,Bold"&amp;14Figure H-9: Diversion Canal (Canal Dyke) Piezometric Monitoring CD-15&amp;R&amp;"Arial,Bold"&amp;G
</oddHeader>
    <oddFooter>&amp;L&amp;Z&amp;F&amp;A&amp;RPage &amp;P of &amp;N</oddFooter>
  </headerFooter>
  <drawing r:id="rId2"/>
  <legacyDrawingHF r:id="rId3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workbookViewId="0"/>
  </sheetViews>
  <pageMargins left="0.74803149606299213" right="0.74803149606299213" top="0.98425196850393704" bottom="0.98425196850393704" header="0.51181102362204722" footer="0.51181102362204722"/>
  <pageSetup orientation="landscape" horizontalDpi="120" verticalDpi="144" r:id="rId1"/>
  <headerFooter alignWithMargins="0">
    <oddHeader>&amp;L&amp;"Arial,Bold"&amp;G
&amp;C&amp;"Arial,Bold"&amp;14Figure H-10: Diversion Canal (Canal Dyke) Piezometric Monitoring CD-21&amp;R&amp;"Arial,Bold"&amp;G</oddHeader>
    <oddFooter>&amp;L&amp;Z&amp;F&amp;A&amp;RPage &amp;P of &amp;N</oddFooter>
  </headerFooter>
  <drawing r:id="rId2"/>
  <legacyDrawingHF r:id="rId3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tabSelected="1" workbookViewId="0"/>
  </sheetViews>
  <pageMargins left="0.74803149606299213" right="0.74803149606299213" top="0.98425196850393704" bottom="0.98425196850393704" header="0.51181102362204722" footer="0.51181102362204722"/>
  <pageSetup orientation="landscape" horizontalDpi="120" verticalDpi="144" r:id="rId1"/>
  <headerFooter alignWithMargins="0">
    <oddHeader xml:space="preserve">&amp;L&amp;"Arial,Bold"&amp;G&amp;C&amp;"Arial,Bold"&amp;14Figure H-11: Diversion Canal (Canal Dyke) Piezometric Monitoring CD-26&amp;R&amp;"Arial,Bold"&amp;G
</oddHeader>
    <oddFooter>&amp;L&amp;Z&amp;F&amp;A&amp;RPage &amp;P of &amp;N</oddFooter>
  </headerFooter>
  <drawing r:id="rId2"/>
  <legacyDrawingHF r:id="rId3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0.85041</cdr:x>
      <cdr:y>0.17</cdr:y>
    </cdr:from>
    <cdr:to>
      <cdr:x>0.97175</cdr:x>
      <cdr:y>0.8175</cdr:y>
    </cdr:to>
    <cdr:grpSp>
      <cdr:nvGrpSpPr>
        <cdr:cNvPr id="16" name="Group 14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7290140" y="990981"/>
          <a:ext cx="1040187" cy="3774472"/>
          <a:chOff x="7339255" y="1107567"/>
          <a:chExt cx="993215" cy="3806533"/>
        </a:xfrm>
      </cdr:grpSpPr>
      <cdr:sp macro="" textlink="">
        <cdr:nvSpPr>
          <cdr:cNvPr id="2970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70934" y="1107567"/>
            <a:ext cx="861536" cy="380653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29701" name="Line 5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V="1">
            <a:off x="7770971" y="1470441"/>
            <a:ext cx="0" cy="1522905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29702" name="Line 6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058150" y="1470441"/>
            <a:ext cx="8573" cy="2908821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29703" name="Line 7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470934" y="1470441"/>
            <a:ext cx="859393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29704" name="Text Box 8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536355" y="1299301"/>
            <a:ext cx="355297" cy="14219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0" bIns="0" anchor="t" upright="1">
            <a:spAutoFit/>
          </a:bodyPr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Surface</a:t>
            </a:r>
          </a:p>
        </cdr:txBody>
      </cdr:sp>
      <cdr:sp macro="" textlink="">
        <cdr:nvSpPr>
          <cdr:cNvPr id="29705" name="Text Box 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339255" y="3105211"/>
            <a:ext cx="530771" cy="26111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18288" bIns="0" anchor="t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Shallow </a:t>
            </a:r>
          </a:p>
          <a:p xmlns:a="http://schemas.openxmlformats.org/drawingml/2006/main">
            <a:pPr algn="ctr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Piezometer</a:t>
            </a:r>
          </a:p>
        </cdr:txBody>
      </cdr:sp>
      <cdr:sp macro="" textlink="">
        <cdr:nvSpPr>
          <cdr:cNvPr id="29706" name="Text Box 10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621435" y="4536492"/>
            <a:ext cx="530771" cy="26111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18288" bIns="0" anchor="t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Deep </a:t>
            </a:r>
          </a:p>
          <a:p xmlns:a="http://schemas.openxmlformats.org/drawingml/2006/main">
            <a:pPr algn="ctr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Piezometer</a:t>
            </a:r>
          </a:p>
        </cdr:txBody>
      </cdr:sp>
      <cdr:sp macro="" textlink="">
        <cdr:nvSpPr>
          <cdr:cNvPr id="29707" name="AutoShape 1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06678" y="2968571"/>
            <a:ext cx="120015" cy="122415"/>
          </a:xfrm>
          <a:prstGeom xmlns:a="http://schemas.openxmlformats.org/drawingml/2006/main" prst="diamond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29708" name="AutoShape 1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002429" y="4379262"/>
            <a:ext cx="137160" cy="136988"/>
          </a:xfrm>
          <a:prstGeom xmlns:a="http://schemas.openxmlformats.org/drawingml/2006/main" prst="diamond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29709" name="Text Box 1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646012" y="793195"/>
            <a:ext cx="568731" cy="26111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18288" bIns="0" anchor="t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Instrument </a:t>
            </a:r>
          </a:p>
          <a:p xmlns:a="http://schemas.openxmlformats.org/drawingml/2006/main"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Details</a:t>
            </a:r>
          </a:p>
        </cdr:txBody>
      </cdr:sp>
    </cdr:grpSp>
  </cdr:relSizeAnchor>
  <cdr:relSizeAnchor xmlns:cdr="http://schemas.openxmlformats.org/drawingml/2006/chartDrawing">
    <cdr:from>
      <cdr:x>0.70424</cdr:x>
      <cdr:y>0.669</cdr:y>
    </cdr:from>
    <cdr:to>
      <cdr:x>0.70424</cdr:x>
      <cdr:y>0.765</cdr:y>
    </cdr:to>
    <cdr:sp macro="" textlink="">
      <cdr:nvSpPr>
        <cdr:cNvPr id="29711" name="Line 1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41311" y="3946278"/>
          <a:ext cx="0" cy="54216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0.70524</cdr:x>
      <cdr:y>0.68822</cdr:y>
    </cdr:from>
    <cdr:to>
      <cdr:x>0.75424</cdr:x>
      <cdr:y>0.68822</cdr:y>
    </cdr:to>
    <cdr:sp macro="" textlink="">
      <cdr:nvSpPr>
        <cdr:cNvPr id="29712" name="Line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49869" y="4055132"/>
          <a:ext cx="42144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0.70598</cdr:x>
      <cdr:y>0.69075</cdr:y>
    </cdr:from>
    <cdr:to>
      <cdr:x>0.77373</cdr:x>
      <cdr:y>0.76025</cdr:y>
    </cdr:to>
    <cdr:sp macro="" textlink="">
      <cdr:nvSpPr>
        <cdr:cNvPr id="297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56263" y="4068388"/>
          <a:ext cx="584033" cy="392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Destroyed in 2005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0.86922</cdr:x>
      <cdr:y>0.13826</cdr:y>
    </cdr:from>
    <cdr:to>
      <cdr:x>0.986</cdr:x>
      <cdr:y>0.826</cdr:y>
    </cdr:to>
    <cdr:grpSp>
      <cdr:nvGrpSpPr>
        <cdr:cNvPr id="13" name="Group 12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7451388" y="805959"/>
          <a:ext cx="1001097" cy="4009043"/>
          <a:chOff x="7440885" y="926859"/>
          <a:chExt cx="1011600" cy="3934777"/>
        </a:xfrm>
      </cdr:grpSpPr>
      <cdr:sp macro="" textlink="">
        <cdr:nvSpPr>
          <cdr:cNvPr id="32770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586663" y="1231440"/>
            <a:ext cx="865822" cy="363019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32771" name="Line 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7888843" y="1594314"/>
            <a:ext cx="0" cy="1250384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32772" name="Line 4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178165" y="1594314"/>
            <a:ext cx="8573" cy="2863643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32773" name="Line 5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86663" y="1594314"/>
            <a:ext cx="8636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32774" name="Text Box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94630" y="1416561"/>
            <a:ext cx="375996" cy="13839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0" bIns="0" anchor="t" upright="1">
            <a:spAutoFit/>
          </a:bodyPr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Surface</a:t>
            </a:r>
          </a:p>
        </cdr:txBody>
      </cdr:sp>
      <cdr:sp macro="" textlink="">
        <cdr:nvSpPr>
          <cdr:cNvPr id="32775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40885" y="2940384"/>
            <a:ext cx="561693" cy="25412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18288" bIns="0" anchor="t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Shallow </a:t>
            </a:r>
          </a:p>
          <a:p xmlns:a="http://schemas.openxmlformats.org/drawingml/2006/main">
            <a:pPr algn="ctr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Piezometer</a:t>
            </a:r>
          </a:p>
        </cdr:txBody>
      </cdr:sp>
      <cdr:sp macro="" textlink="">
        <cdr:nvSpPr>
          <cdr:cNvPr id="32776" name="Text Box 8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39348" y="4576391"/>
            <a:ext cx="561693" cy="25412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18288" bIns="0" anchor="t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Deep </a:t>
            </a:r>
          </a:p>
          <a:p xmlns:a="http://schemas.openxmlformats.org/drawingml/2006/main">
            <a:pPr algn="ctr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Piezometer</a:t>
            </a:r>
          </a:p>
        </cdr:txBody>
      </cdr:sp>
      <cdr:sp macro="" textlink="">
        <cdr:nvSpPr>
          <cdr:cNvPr id="32777" name="AutoShape 9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822406" y="2819924"/>
            <a:ext cx="122158" cy="123873"/>
          </a:xfrm>
          <a:prstGeom xmlns:a="http://schemas.openxmlformats.org/drawingml/2006/main" prst="diamond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32778" name="AutoShape 1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120301" y="4421524"/>
            <a:ext cx="139303" cy="135531"/>
          </a:xfrm>
          <a:prstGeom xmlns:a="http://schemas.openxmlformats.org/drawingml/2006/main" prst="diamond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32779" name="Text Box 1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50788" y="926859"/>
            <a:ext cx="601865" cy="254122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18288" bIns="0" anchor="t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Instrument </a:t>
            </a:r>
          </a:p>
          <a:p xmlns:a="http://schemas.openxmlformats.org/drawingml/2006/main"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Details</a:t>
            </a:r>
          </a:p>
        </cdr:txBody>
      </cdr:sp>
    </cdr:grp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0.86141</cdr:x>
      <cdr:y>0.183</cdr:y>
    </cdr:from>
    <cdr:to>
      <cdr:x>0.9805</cdr:x>
      <cdr:y>0.86925</cdr:y>
    </cdr:to>
    <cdr:grpSp>
      <cdr:nvGrpSpPr>
        <cdr:cNvPr id="13" name="Group 11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7384437" y="1066762"/>
          <a:ext cx="1020899" cy="4000357"/>
          <a:chOff x="7453869" y="1231440"/>
          <a:chExt cx="998616" cy="3630196"/>
        </a:xfrm>
      </cdr:grpSpPr>
      <cdr:sp macro="" textlink="">
        <cdr:nvSpPr>
          <cdr:cNvPr id="130060" name="Rectangle 1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586663" y="1231440"/>
            <a:ext cx="865822" cy="363019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130061" name="Line 1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7888843" y="1594314"/>
            <a:ext cx="0" cy="1250384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130062" name="Line 14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178165" y="1594314"/>
            <a:ext cx="8573" cy="2863643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130063" name="Line 15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86663" y="1594314"/>
            <a:ext cx="8636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130064" name="Text Box 1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684562" y="1395704"/>
            <a:ext cx="363981" cy="12795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0" bIns="0" anchor="t" upright="1">
            <a:spAutoFit/>
          </a:bodyPr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Surface</a:t>
            </a:r>
          </a:p>
        </cdr:txBody>
      </cdr:sp>
      <cdr:sp macro="" textlink="">
        <cdr:nvSpPr>
          <cdr:cNvPr id="130065" name="Text Box 1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53869" y="2951557"/>
            <a:ext cx="543745" cy="23495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18288" bIns="0" anchor="t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Shallow </a:t>
            </a:r>
          </a:p>
          <a:p xmlns:a="http://schemas.openxmlformats.org/drawingml/2006/main">
            <a:pPr algn="ctr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Piezometer</a:t>
            </a:r>
          </a:p>
        </cdr:txBody>
      </cdr:sp>
      <cdr:sp macro="" textlink="">
        <cdr:nvSpPr>
          <cdr:cNvPr id="130066" name="Text Box 18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52111" y="4533342"/>
            <a:ext cx="543745" cy="23495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18288" bIns="0" anchor="t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Deep </a:t>
            </a:r>
          </a:p>
          <a:p xmlns:a="http://schemas.openxmlformats.org/drawingml/2006/main">
            <a:pPr algn="ctr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Piezometer</a:t>
            </a:r>
          </a:p>
        </cdr:txBody>
      </cdr:sp>
      <cdr:sp macro="" textlink="">
        <cdr:nvSpPr>
          <cdr:cNvPr id="130067" name="AutoShape 19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822406" y="2819924"/>
            <a:ext cx="122158" cy="123873"/>
          </a:xfrm>
          <a:prstGeom xmlns:a="http://schemas.openxmlformats.org/drawingml/2006/main" prst="diamond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130068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120301" y="4421524"/>
            <a:ext cx="139303" cy="135531"/>
          </a:xfrm>
          <a:prstGeom xmlns:a="http://schemas.openxmlformats.org/drawingml/2006/main" prst="diamond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130069" name="Text Box 2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64089" y="913791"/>
            <a:ext cx="582633" cy="23495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18288" bIns="0" anchor="t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Instrument </a:t>
            </a:r>
          </a:p>
          <a:p xmlns:a="http://schemas.openxmlformats.org/drawingml/2006/main"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Details</a:t>
            </a:r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0.88275</cdr:x>
      <cdr:y>0.17125</cdr:y>
    </cdr:from>
    <cdr:to>
      <cdr:x>0.98325</cdr:x>
      <cdr:y>0.82725</cdr:y>
    </cdr:to>
    <cdr:sp macro="" textlink="">
      <cdr:nvSpPr>
        <cdr:cNvPr id="9113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99383" y="1013036"/>
          <a:ext cx="843184" cy="381859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0.91775</cdr:x>
      <cdr:y>0.21325</cdr:y>
    </cdr:from>
    <cdr:to>
      <cdr:x>0.9185</cdr:x>
      <cdr:y>0.40675</cdr:y>
    </cdr:to>
    <cdr:sp macro="" textlink="">
      <cdr:nvSpPr>
        <cdr:cNvPr id="91139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7884735" y="1271404"/>
          <a:ext cx="2146" cy="111959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0.953</cdr:x>
      <cdr:y>0.21325</cdr:y>
    </cdr:from>
    <cdr:to>
      <cdr:x>0.95325</cdr:x>
      <cdr:y>0.7345</cdr:y>
    </cdr:to>
    <cdr:sp macro="" textlink="">
      <cdr:nvSpPr>
        <cdr:cNvPr id="91140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8182961" y="1271404"/>
          <a:ext cx="2145" cy="302889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0.8835</cdr:x>
      <cdr:y>0.21325</cdr:y>
    </cdr:from>
    <cdr:to>
      <cdr:x>0.98375</cdr:x>
      <cdr:y>0.21325</cdr:y>
    </cdr:to>
    <cdr:sp macro="" textlink="">
      <cdr:nvSpPr>
        <cdr:cNvPr id="91141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95092" y="1271404"/>
          <a:ext cx="84747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0.891</cdr:x>
      <cdr:y>0.175</cdr:y>
    </cdr:from>
    <cdr:to>
      <cdr:x>0.93441</cdr:x>
      <cdr:y>0.19919</cdr:y>
    </cdr:to>
    <cdr:sp macro="" textlink="">
      <cdr:nvSpPr>
        <cdr:cNvPr id="9114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38098" y="1020128"/>
          <a:ext cx="372090" cy="141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Surface</a:t>
          </a:r>
        </a:p>
      </cdr:txBody>
    </cdr:sp>
  </cdr:relSizeAnchor>
  <cdr:relSizeAnchor xmlns:cdr="http://schemas.openxmlformats.org/drawingml/2006/chartDrawing">
    <cdr:from>
      <cdr:x>0.88158</cdr:x>
      <cdr:y>0.43325</cdr:y>
    </cdr:from>
    <cdr:to>
      <cdr:x>0.94642</cdr:x>
      <cdr:y>0.47767</cdr:y>
    </cdr:to>
    <cdr:sp macro="" textlink="">
      <cdr:nvSpPr>
        <cdr:cNvPr id="9114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7336" y="2525544"/>
          <a:ext cx="555858" cy="258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Shallow </a:t>
          </a:r>
        </a:p>
        <a:p xmlns:a="http://schemas.openxmlformats.org/drawingml/2006/main"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Piezometer</a:t>
          </a:r>
        </a:p>
      </cdr:txBody>
    </cdr:sp>
  </cdr:relSizeAnchor>
  <cdr:relSizeAnchor xmlns:cdr="http://schemas.openxmlformats.org/drawingml/2006/chartDrawing">
    <cdr:from>
      <cdr:x>0.88033</cdr:x>
      <cdr:y>0.76275</cdr:y>
    </cdr:from>
    <cdr:to>
      <cdr:x>0.94517</cdr:x>
      <cdr:y>0.80717</cdr:y>
    </cdr:to>
    <cdr:sp macro="" textlink="">
      <cdr:nvSpPr>
        <cdr:cNvPr id="9114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46620" y="4446299"/>
          <a:ext cx="555858" cy="258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Deep </a:t>
          </a:r>
        </a:p>
        <a:p xmlns:a="http://schemas.openxmlformats.org/drawingml/2006/main">
          <a:pPr algn="ctr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Piezometer</a:t>
          </a:r>
        </a:p>
      </cdr:txBody>
    </cdr:sp>
  </cdr:relSizeAnchor>
  <cdr:relSizeAnchor xmlns:cdr="http://schemas.openxmlformats.org/drawingml/2006/chartDrawing">
    <cdr:from>
      <cdr:x>0.911</cdr:x>
      <cdr:y>0.40675</cdr:y>
    </cdr:from>
    <cdr:to>
      <cdr:x>0.925</cdr:x>
      <cdr:y>0.42775</cdr:y>
    </cdr:to>
    <cdr:sp macro="" textlink="">
      <cdr:nvSpPr>
        <cdr:cNvPr id="91145" name="AutoShape 9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4661" y="2390999"/>
          <a:ext cx="120149" cy="121155"/>
        </a:xfrm>
        <a:prstGeom xmlns:a="http://schemas.openxmlformats.org/drawingml/2006/main" prst="diamond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0.944</cdr:x>
      <cdr:y>0.7345</cdr:y>
    </cdr:from>
    <cdr:to>
      <cdr:x>0.96075</cdr:x>
      <cdr:y>0.758</cdr:y>
    </cdr:to>
    <cdr:sp macro="" textlink="">
      <cdr:nvSpPr>
        <cdr:cNvPr id="91146" name="AutoShape 1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5723" y="4300295"/>
          <a:ext cx="145894" cy="132833"/>
        </a:xfrm>
        <a:prstGeom xmlns:a="http://schemas.openxmlformats.org/drawingml/2006/main" prst="diamond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rgbClr val="000000"/>
          </a:solidFill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0.90526</cdr:x>
      <cdr:y>0.09975</cdr:y>
    </cdr:from>
    <cdr:to>
      <cdr:x>0.97474</cdr:x>
      <cdr:y>0.14417</cdr:y>
    </cdr:to>
    <cdr:sp macro="" textlink="">
      <cdr:nvSpPr>
        <cdr:cNvPr id="9114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0344" y="581473"/>
          <a:ext cx="595611" cy="2589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Instrument </a:t>
          </a:r>
        </a:p>
        <a:p xmlns:a="http://schemas.openxmlformats.org/drawingml/2006/main">
          <a:pPr algn="ctr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Details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0.85703</cdr:x>
      <cdr:y>0.214</cdr:y>
    </cdr:from>
    <cdr:to>
      <cdr:x>0.97225</cdr:x>
      <cdr:y>0.86275</cdr:y>
    </cdr:to>
    <cdr:grpSp>
      <cdr:nvGrpSpPr>
        <cdr:cNvPr id="13" name="Group 12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7346890" y="1247470"/>
          <a:ext cx="987723" cy="3781759"/>
          <a:chOff x="7329635" y="1419435"/>
          <a:chExt cx="1002835" cy="3652056"/>
        </a:xfrm>
      </cdr:grpSpPr>
      <cdr:sp macro="" textlink="">
        <cdr:nvSpPr>
          <cdr:cNvPr id="1945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79506" y="1419435"/>
            <a:ext cx="852964" cy="365205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19459" name="Line 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V="1">
            <a:off x="7770971" y="1673009"/>
            <a:ext cx="4287" cy="1865376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19460" name="Line 4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064579" y="1673009"/>
            <a:ext cx="6430" cy="3025407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19461" name="Line 5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479506" y="1673009"/>
            <a:ext cx="852964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19462" name="Text Box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567925" y="1484118"/>
            <a:ext cx="377785" cy="13616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0" bIns="0" anchor="t" upright="1">
            <a:spAutoFit/>
          </a:bodyPr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Surface</a:t>
            </a:r>
          </a:p>
        </cdr:txBody>
      </cdr:sp>
      <cdr:sp macro="" textlink="">
        <cdr:nvSpPr>
          <cdr:cNvPr id="19463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367802" y="3673318"/>
            <a:ext cx="564366" cy="25003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18288" bIns="0" anchor="t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Shallow </a:t>
            </a:r>
          </a:p>
          <a:p xmlns:a="http://schemas.openxmlformats.org/drawingml/2006/main">
            <a:pPr algn="ctr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Piezometer</a:t>
            </a:r>
          </a:p>
        </cdr:txBody>
      </cdr:sp>
      <cdr:sp macro="" textlink="">
        <cdr:nvSpPr>
          <cdr:cNvPr id="19464" name="Text Box 8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329635" y="4731125"/>
            <a:ext cx="564366" cy="25003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18288" bIns="0" anchor="t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Deep </a:t>
            </a:r>
          </a:p>
          <a:p xmlns:a="http://schemas.openxmlformats.org/drawingml/2006/main">
            <a:pPr algn="ctr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Piezometer</a:t>
            </a:r>
          </a:p>
        </cdr:txBody>
      </cdr:sp>
      <cdr:sp macro="" textlink="">
        <cdr:nvSpPr>
          <cdr:cNvPr id="19465" name="AutoShape 9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06678" y="3538385"/>
            <a:ext cx="120015" cy="122415"/>
          </a:xfrm>
          <a:prstGeom xmlns:a="http://schemas.openxmlformats.org/drawingml/2006/main" prst="diamond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19466" name="AutoShape 1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002429" y="4698416"/>
            <a:ext cx="143589" cy="135531"/>
          </a:xfrm>
          <a:prstGeom xmlns:a="http://schemas.openxmlformats.org/drawingml/2006/main" prst="diamond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19467" name="Text Box 1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648630" y="1079878"/>
            <a:ext cx="604727" cy="25003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18288" bIns="0" anchor="t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Instrument </a:t>
            </a:r>
          </a:p>
          <a:p xmlns:a="http://schemas.openxmlformats.org/drawingml/2006/main"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Details</a:t>
            </a:r>
          </a:p>
        </cdr:txBody>
      </cdr:sp>
    </cdr:grpSp>
  </cdr:relSizeAnchor>
  <cdr:relSizeAnchor xmlns:cdr="http://schemas.openxmlformats.org/drawingml/2006/chartDrawing">
    <cdr:from>
      <cdr:x>0.03</cdr:x>
      <cdr:y>0.10131</cdr:y>
    </cdr:from>
    <cdr:to>
      <cdr:x>0.44111</cdr:x>
      <cdr:y>0.18301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257175" y="590550"/>
          <a:ext cx="3524250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0.58667</cdr:x>
      <cdr:y>0.66667</cdr:y>
    </cdr:from>
    <cdr:to>
      <cdr:x>0.81111</cdr:x>
      <cdr:y>0.74183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5029200" y="3886201"/>
          <a:ext cx="1924050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8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Quesionable</a:t>
          </a:r>
          <a:r>
            <a:rPr lang="en-CA" sz="8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readings - deep tip reading higher than shallow</a:t>
          </a:r>
          <a:endParaRPr lang="en-CA" sz="8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0.64333</cdr:x>
      <cdr:y>0.51307</cdr:y>
    </cdr:from>
    <cdr:to>
      <cdr:x>0.64867</cdr:x>
      <cdr:y>0.6683</cdr:y>
    </cdr:to>
    <cdr:sp macro="" textlink="">
      <cdr:nvSpPr>
        <cdr:cNvPr id="17" name="Straight Arrow Connector 16"/>
        <cdr:cNvSpPr/>
      </cdr:nvSpPr>
      <cdr:spPr bwMode="auto">
        <a:xfrm xmlns:a="http://schemas.openxmlformats.org/drawingml/2006/main" flipV="1">
          <a:off x="5514975" y="2990850"/>
          <a:ext cx="45719" cy="904875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0.8592</cdr:x>
      <cdr:y>0.168</cdr:y>
    </cdr:from>
    <cdr:to>
      <cdr:x>0.975</cdr:x>
      <cdr:y>0.85375</cdr:y>
    </cdr:to>
    <cdr:grpSp>
      <cdr:nvGrpSpPr>
        <cdr:cNvPr id="13" name="Group 13"/>
        <cdr:cNvGrpSpPr>
          <a:grpSpLocks xmlns:a="http://schemas.openxmlformats.org/drawingml/2006/main"/>
        </cdr:cNvGrpSpPr>
      </cdr:nvGrpSpPr>
      <cdr:grpSpPr bwMode="auto">
        <a:xfrm xmlns:a="http://schemas.openxmlformats.org/drawingml/2006/main">
          <a:off x="7365492" y="979322"/>
          <a:ext cx="992696" cy="3997443"/>
          <a:chOff x="7335831" y="887511"/>
          <a:chExt cx="1015927" cy="4121315"/>
        </a:xfrm>
      </cdr:grpSpPr>
      <cdr:sp macro="" textlink="">
        <cdr:nvSpPr>
          <cdr:cNvPr id="25602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92365" y="887511"/>
            <a:ext cx="859393" cy="4121315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25603" name="Line 3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V="1">
            <a:off x="7792403" y="1251842"/>
            <a:ext cx="0" cy="1944072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25604" name="Line 4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 flipH="1" flipV="1">
            <a:off x="8077438" y="1251842"/>
            <a:ext cx="10716" cy="3273152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25605" name="Line 5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492365" y="1251842"/>
            <a:ext cx="857250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9525">
            <a:solidFill>
              <a:srgbClr val="000000"/>
            </a:solidFill>
            <a:round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25606" name="Text Box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577073" y="1085721"/>
            <a:ext cx="380796" cy="14537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0" bIns="0" anchor="t" upright="1">
            <a:spAutoFit/>
          </a:bodyPr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Surface</a:t>
            </a:r>
          </a:p>
        </cdr:txBody>
      </cdr:sp>
      <cdr:sp macro="" textlink="">
        <cdr:nvSpPr>
          <cdr:cNvPr id="25607" name="Text Box 7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335831" y="3265797"/>
            <a:ext cx="568863" cy="26694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18288" bIns="0" anchor="t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Shallow </a:t>
            </a:r>
          </a:p>
          <a:p xmlns:a="http://schemas.openxmlformats.org/drawingml/2006/main">
            <a:pPr algn="ctr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Piezometer</a:t>
            </a:r>
          </a:p>
        </cdr:txBody>
      </cdr:sp>
      <cdr:sp macro="" textlink="">
        <cdr:nvSpPr>
          <cdr:cNvPr id="25608" name="Text Box 8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589416" y="4670079"/>
            <a:ext cx="568863" cy="26694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18288" bIns="0" anchor="t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Deep </a:t>
            </a:r>
          </a:p>
          <a:p xmlns:a="http://schemas.openxmlformats.org/drawingml/2006/main">
            <a:pPr algn="ctr" rtl="0">
              <a:defRPr sz="1000"/>
            </a:pPr>
            <a:r>
              <a:rPr lang="en-US" sz="800" b="0" i="0" strike="noStrike">
                <a:solidFill>
                  <a:srgbClr val="000000"/>
                </a:solidFill>
                <a:latin typeface="Arial"/>
                <a:cs typeface="Arial"/>
              </a:rPr>
              <a:t>Piezometer</a:t>
            </a:r>
          </a:p>
        </cdr:txBody>
      </cdr:sp>
      <cdr:sp macro="" textlink="">
        <cdr:nvSpPr>
          <cdr:cNvPr id="25609" name="AutoShape 9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5966" y="3125962"/>
            <a:ext cx="122158" cy="123873"/>
          </a:xfrm>
          <a:prstGeom xmlns:a="http://schemas.openxmlformats.org/drawingml/2006/main" prst="diamond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25610" name="AutoShape 1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8023860" y="4529366"/>
            <a:ext cx="137160" cy="136989"/>
          </a:xfrm>
          <a:prstGeom xmlns:a="http://schemas.openxmlformats.org/drawingml/2006/main" prst="diamond">
            <a:avLst/>
          </a:prstGeom>
          <a:solidFill xmlns:a="http://schemas.openxmlformats.org/drawingml/2006/main">
            <a:srgbClr val="FFFFFF"/>
          </a:solidFill>
          <a:ln xmlns:a="http://schemas.openxmlformats.org/drawingml/2006/main" w="9525">
            <a:solidFill>
              <a:srgbClr val="000000"/>
            </a:solidFill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CA"/>
          </a:p>
        </cdr:txBody>
      </cdr:sp>
      <cdr:sp macro="" textlink="">
        <cdr:nvSpPr>
          <cdr:cNvPr id="25611" name="Text Box 1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658008" y="584387"/>
            <a:ext cx="609546" cy="26694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 wrap="none" lIns="18288" tIns="22860" rIns="18288" bIns="0" anchor="t" upright="1">
            <a:spAutoFit/>
          </a:bodyPr>
          <a:lstStyle xmlns:a="http://schemas.openxmlformats.org/drawingml/2006/main"/>
          <a:p xmlns:a="http://schemas.openxmlformats.org/drawingml/2006/main"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Instrument </a:t>
            </a:r>
          </a:p>
          <a:p xmlns:a="http://schemas.openxmlformats.org/drawingml/2006/main">
            <a:pPr algn="ctr" rtl="0">
              <a:defRPr sz="1000"/>
            </a:pPr>
            <a:r>
              <a:rPr lang="en-US" sz="800" b="1" i="0" strike="noStrike">
                <a:solidFill>
                  <a:srgbClr val="000000"/>
                </a:solidFill>
                <a:latin typeface="Arial"/>
                <a:cs typeface="Arial"/>
              </a:rPr>
              <a:t>Details</a:t>
            </a:r>
          </a:p>
        </cdr:txBody>
      </cdr:sp>
    </cdr:grpSp>
  </cdr:relSizeAnchor>
  <cdr:relSizeAnchor xmlns:cdr="http://schemas.openxmlformats.org/drawingml/2006/chartDrawing">
    <cdr:from>
      <cdr:x>0.30889</cdr:x>
      <cdr:y>0.64379</cdr:y>
    </cdr:from>
    <cdr:to>
      <cdr:x>0.49556</cdr:x>
      <cdr:y>0.72712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2647950" y="3752850"/>
          <a:ext cx="1600200" cy="485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CA" sz="1100"/>
        </a:p>
      </cdr:txBody>
    </cdr:sp>
  </cdr:relSizeAnchor>
  <cdr:relSizeAnchor xmlns:cdr="http://schemas.openxmlformats.org/drawingml/2006/chartDrawing">
    <cdr:from>
      <cdr:x>0.31333</cdr:x>
      <cdr:y>0.66176</cdr:y>
    </cdr:from>
    <cdr:to>
      <cdr:x>0.49667</cdr:x>
      <cdr:y>0.79085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2686050" y="3857625"/>
          <a:ext cx="1571625" cy="752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CA" sz="10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Shallow tip leaking</a:t>
          </a:r>
          <a:r>
            <a:rPr lang="en-CA" sz="10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since 1999. Quesionable readings deep tip higher than shallow.</a:t>
          </a:r>
          <a:endParaRPr lang="en-CA" sz="10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M51"/>
  <sheetViews>
    <sheetView view="pageLayout" zoomScaleNormal="100" zoomScaleSheetLayoutView="120" workbookViewId="0">
      <selection activeCell="D12" sqref="D12"/>
    </sheetView>
  </sheetViews>
  <sheetFormatPr defaultRowHeight="11.25"/>
  <cols>
    <col min="1" max="1" width="11.1640625" style="68" customWidth="1"/>
    <col min="2" max="2" width="9.33203125" style="6"/>
    <col min="3" max="3" width="13.5" style="67" customWidth="1"/>
    <col min="4" max="4" width="17.83203125" style="6" customWidth="1"/>
    <col min="5" max="5" width="17.33203125" style="67" customWidth="1"/>
    <col min="6" max="6" width="23.83203125" style="67" customWidth="1"/>
    <col min="7" max="7" width="12.1640625" customWidth="1"/>
    <col min="8" max="8" width="24.5" customWidth="1"/>
    <col min="9" max="9" width="9.1640625" customWidth="1"/>
    <col min="10" max="10" width="9.33203125" style="6"/>
    <col min="11" max="11" width="11.6640625" style="6" customWidth="1"/>
    <col min="12" max="12" width="15.83203125" style="6" customWidth="1"/>
    <col min="13" max="13" width="14.83203125" style="6" customWidth="1"/>
    <col min="14" max="16384" width="9.33203125" style="6"/>
  </cols>
  <sheetData>
    <row r="1" spans="1:13" ht="13.5" customHeight="1">
      <c r="A1" s="340" t="s">
        <v>56</v>
      </c>
      <c r="B1" s="341"/>
      <c r="C1" s="82" t="s">
        <v>0</v>
      </c>
      <c r="D1" s="7" t="s">
        <v>70</v>
      </c>
      <c r="E1" s="105"/>
      <c r="F1" s="106"/>
    </row>
    <row r="2" spans="1:13" ht="28.5" customHeight="1" thickBot="1">
      <c r="A2" s="342"/>
      <c r="B2" s="343"/>
      <c r="C2" s="84" t="s">
        <v>1</v>
      </c>
      <c r="D2" s="107" t="s">
        <v>57</v>
      </c>
      <c r="E2" s="64" t="s">
        <v>47</v>
      </c>
      <c r="F2" s="79">
        <v>1054.0999999999999</v>
      </c>
    </row>
    <row r="3" spans="1:13" ht="28.5" customHeight="1" thickBot="1">
      <c r="A3" s="330" t="s">
        <v>23</v>
      </c>
      <c r="B3" s="83" t="s">
        <v>38</v>
      </c>
      <c r="C3" s="65" t="s">
        <v>22</v>
      </c>
      <c r="D3" s="66">
        <v>2005</v>
      </c>
      <c r="E3" s="80" t="s">
        <v>48</v>
      </c>
      <c r="F3" s="81">
        <f>F2-9.45</f>
        <v>1044.6499999999999</v>
      </c>
    </row>
    <row r="4" spans="1:13" ht="43.5" customHeight="1" thickBot="1">
      <c r="A4" s="331" t="s">
        <v>2</v>
      </c>
      <c r="B4" s="144"/>
      <c r="C4" s="145" t="s">
        <v>61</v>
      </c>
      <c r="D4" s="144"/>
      <c r="E4" s="145" t="s">
        <v>49</v>
      </c>
      <c r="F4" s="144" t="s">
        <v>20</v>
      </c>
      <c r="K4" s="6" t="s">
        <v>2</v>
      </c>
    </row>
    <row r="5" spans="1:13" ht="11.1" customHeight="1">
      <c r="A5" s="146">
        <v>38882</v>
      </c>
      <c r="B5" s="16"/>
      <c r="C5" s="118">
        <v>1.9</v>
      </c>
      <c r="D5" s="16"/>
      <c r="E5" s="120">
        <f t="shared" ref="E5:E13" si="0">$F$3+0.7*C5</f>
        <v>1045.9799999999998</v>
      </c>
      <c r="F5" s="14"/>
      <c r="L5" s="6" t="s">
        <v>17</v>
      </c>
      <c r="M5" s="6" t="s">
        <v>19</v>
      </c>
    </row>
    <row r="6" spans="1:13" ht="11.1" customHeight="1">
      <c r="A6" s="117">
        <v>38992</v>
      </c>
      <c r="B6" s="17"/>
      <c r="C6" s="119">
        <v>1.7</v>
      </c>
      <c r="D6" s="17"/>
      <c r="E6" s="121">
        <f t="shared" si="0"/>
        <v>1045.8399999999999</v>
      </c>
      <c r="F6" s="15"/>
      <c r="K6" s="61">
        <v>29891</v>
      </c>
      <c r="L6" s="62">
        <f>F2</f>
        <v>1054.0999999999999</v>
      </c>
      <c r="M6" s="62">
        <f>F3</f>
        <v>1044.6499999999999</v>
      </c>
    </row>
    <row r="7" spans="1:13" ht="11.1" customHeight="1">
      <c r="A7" s="162">
        <v>39239</v>
      </c>
      <c r="B7" s="17"/>
      <c r="C7" s="119">
        <v>2</v>
      </c>
      <c r="D7" s="17"/>
      <c r="E7" s="209">
        <f t="shared" si="0"/>
        <v>1046.05</v>
      </c>
      <c r="F7" s="163" t="s">
        <v>42</v>
      </c>
      <c r="K7" s="61">
        <v>42369</v>
      </c>
      <c r="L7" s="62">
        <f>L6</f>
        <v>1054.0999999999999</v>
      </c>
      <c r="M7" s="62">
        <f>M6</f>
        <v>1044.6499999999999</v>
      </c>
    </row>
    <row r="8" spans="1:13" ht="11.1" customHeight="1">
      <c r="A8" s="220">
        <v>39349</v>
      </c>
      <c r="B8" s="149"/>
      <c r="C8" s="221">
        <v>0.8</v>
      </c>
      <c r="D8" s="149"/>
      <c r="E8" s="222">
        <f t="shared" si="0"/>
        <v>1045.2099999999998</v>
      </c>
      <c r="F8" s="223"/>
      <c r="H8" s="194">
        <f>E9-E8</f>
        <v>1.1900000000000546</v>
      </c>
    </row>
    <row r="9" spans="1:13" ht="11.1" customHeight="1">
      <c r="A9" s="336">
        <v>39623</v>
      </c>
      <c r="B9" s="207"/>
      <c r="C9" s="206">
        <v>2.5</v>
      </c>
      <c r="D9" s="207"/>
      <c r="E9" s="208">
        <f t="shared" si="0"/>
        <v>1046.3999999999999</v>
      </c>
      <c r="F9" s="207"/>
      <c r="H9" s="194">
        <f>E10-E7</f>
        <v>0.6999999999998181</v>
      </c>
    </row>
    <row r="10" spans="1:13" ht="11.1" customHeight="1">
      <c r="A10" s="336">
        <v>39715</v>
      </c>
      <c r="B10" s="207"/>
      <c r="C10" s="206">
        <v>3</v>
      </c>
      <c r="D10" s="207"/>
      <c r="E10" s="208">
        <f t="shared" si="0"/>
        <v>1046.7499999999998</v>
      </c>
      <c r="F10" s="163"/>
    </row>
    <row r="11" spans="1:13" ht="11.1" customHeight="1">
      <c r="A11" s="181">
        <v>39994</v>
      </c>
      <c r="B11" s="174"/>
      <c r="C11" s="224" t="s">
        <v>82</v>
      </c>
      <c r="D11" s="174"/>
      <c r="E11" s="208"/>
      <c r="F11" s="180"/>
    </row>
    <row r="12" spans="1:13" ht="11.1" customHeight="1">
      <c r="A12" s="336">
        <v>40073</v>
      </c>
      <c r="B12" s="207"/>
      <c r="C12" s="206">
        <v>1.8</v>
      </c>
      <c r="D12" s="207"/>
      <c r="E12" s="305">
        <f t="shared" si="0"/>
        <v>1045.9099999999999</v>
      </c>
      <c r="F12" s="207"/>
    </row>
    <row r="13" spans="1:13" ht="11.1" customHeight="1">
      <c r="A13" s="162">
        <v>40318</v>
      </c>
      <c r="B13" s="17"/>
      <c r="C13" s="50">
        <v>1.6</v>
      </c>
      <c r="D13" s="17"/>
      <c r="E13" s="305">
        <f t="shared" si="0"/>
        <v>1045.7699999999998</v>
      </c>
      <c r="F13" s="163"/>
    </row>
    <row r="14" spans="1:13" ht="11.1" customHeight="1">
      <c r="A14" s="336">
        <v>40331</v>
      </c>
      <c r="B14" s="207"/>
      <c r="C14" s="206">
        <v>2.7</v>
      </c>
      <c r="D14" s="207"/>
      <c r="E14" s="305">
        <f>$F$3+0.7*C14</f>
        <v>1046.54</v>
      </c>
      <c r="F14" s="207"/>
    </row>
    <row r="15" spans="1:13" ht="11.1" customHeight="1" thickBot="1">
      <c r="A15" s="337">
        <v>40431</v>
      </c>
      <c r="B15" s="306"/>
      <c r="C15" s="307">
        <v>0.1</v>
      </c>
      <c r="D15" s="306"/>
      <c r="E15" s="308">
        <f>$F$3+0.7*C15</f>
        <v>1044.7199999999998</v>
      </c>
      <c r="F15" s="309"/>
    </row>
    <row r="16" spans="1:13" ht="31.5" customHeight="1">
      <c r="A16" s="344" t="s">
        <v>85</v>
      </c>
      <c r="B16" s="345"/>
      <c r="C16" s="345"/>
      <c r="D16" s="345"/>
      <c r="E16" s="345"/>
      <c r="F16" s="345"/>
    </row>
    <row r="17" spans="1:13" ht="11.1" customHeight="1">
      <c r="A17" s="314"/>
      <c r="B17" s="3"/>
      <c r="C17" s="3"/>
      <c r="D17" s="3"/>
      <c r="E17" s="3"/>
      <c r="F17" s="3"/>
    </row>
    <row r="18" spans="1:13" ht="11.1" customHeight="1">
      <c r="A18" s="3"/>
      <c r="B18" s="3"/>
      <c r="C18" s="3"/>
      <c r="D18" s="3"/>
      <c r="E18" s="3"/>
      <c r="F18" s="3"/>
    </row>
    <row r="19" spans="1:13" ht="11.1" customHeight="1">
      <c r="A19" s="3"/>
      <c r="B19" s="3"/>
      <c r="C19" s="3"/>
      <c r="D19" s="3"/>
      <c r="E19" s="3"/>
      <c r="F19" s="3"/>
    </row>
    <row r="20" spans="1:13" ht="11.1" customHeight="1">
      <c r="A20" s="3"/>
      <c r="B20" s="3"/>
      <c r="C20" s="3"/>
      <c r="D20" s="3"/>
      <c r="E20" s="3"/>
      <c r="F20" s="3"/>
    </row>
    <row r="21" spans="1:13" ht="11.1" customHeight="1">
      <c r="A21" s="3"/>
      <c r="B21" s="3"/>
      <c r="C21" s="3"/>
      <c r="D21" s="3"/>
      <c r="E21" s="3"/>
      <c r="F21" s="3"/>
    </row>
    <row r="22" spans="1:13" ht="11.1" customHeight="1">
      <c r="A22" s="3"/>
      <c r="B22" s="3"/>
      <c r="C22" s="3"/>
      <c r="D22" s="3"/>
      <c r="E22" s="3"/>
      <c r="F22" s="3"/>
    </row>
    <row r="23" spans="1:13" ht="11.1" customHeight="1">
      <c r="A23" s="3"/>
      <c r="B23" s="3"/>
      <c r="C23" s="3"/>
      <c r="D23" s="3"/>
      <c r="E23" s="3"/>
      <c r="F23" s="3"/>
    </row>
    <row r="24" spans="1:13" ht="11.1" customHeight="1">
      <c r="A24" s="3"/>
      <c r="B24" s="3"/>
      <c r="C24" s="3"/>
      <c r="D24" s="3"/>
      <c r="E24" s="3"/>
      <c r="F24" s="3"/>
    </row>
    <row r="25" spans="1:13" s="5" customFormat="1" ht="11.1" customHeight="1">
      <c r="A25" s="3"/>
      <c r="B25" s="3"/>
      <c r="C25" s="3"/>
      <c r="D25" s="3"/>
      <c r="E25" s="3"/>
      <c r="F25" s="3"/>
      <c r="G25"/>
      <c r="H25"/>
      <c r="I25"/>
    </row>
    <row r="26" spans="1:13" s="5" customFormat="1" ht="11.1" customHeight="1">
      <c r="A26" s="3"/>
      <c r="B26" s="3"/>
      <c r="C26" s="3"/>
      <c r="D26" s="3"/>
      <c r="E26" s="3"/>
      <c r="F26" s="3"/>
      <c r="G26"/>
      <c r="H26"/>
      <c r="I26"/>
    </row>
    <row r="27" spans="1:13" s="5" customFormat="1" ht="11.1" customHeight="1">
      <c r="A27" s="3"/>
      <c r="B27" s="3"/>
      <c r="C27" s="3"/>
      <c r="D27" s="3"/>
      <c r="E27" s="3"/>
      <c r="F27" s="3"/>
      <c r="G27"/>
      <c r="H27"/>
      <c r="I27"/>
    </row>
    <row r="28" spans="1:13" s="5" customFormat="1" ht="11.1" customHeight="1">
      <c r="A28" s="3"/>
      <c r="B28" s="3"/>
      <c r="C28" s="3"/>
      <c r="D28" s="3"/>
      <c r="E28" s="3"/>
      <c r="F28" s="3"/>
      <c r="G28"/>
      <c r="H28"/>
      <c r="I28"/>
    </row>
    <row r="29" spans="1:13" s="69" customFormat="1" ht="11.1" customHeight="1">
      <c r="A29" s="3"/>
      <c r="B29" s="3"/>
      <c r="C29" s="3"/>
      <c r="D29" s="3"/>
      <c r="E29" s="3"/>
      <c r="F29" s="3"/>
      <c r="G29"/>
      <c r="H29"/>
      <c r="I29"/>
      <c r="J29" s="5"/>
      <c r="K29" s="5"/>
      <c r="L29" s="5"/>
      <c r="M29" s="5"/>
    </row>
    <row r="30" spans="1:13" s="69" customFormat="1" ht="11.1" customHeight="1">
      <c r="A30" s="3"/>
      <c r="B30" s="3"/>
      <c r="C30" s="3"/>
      <c r="D30" s="3"/>
      <c r="E30" s="3"/>
      <c r="F30" s="3"/>
      <c r="G30"/>
      <c r="H30"/>
      <c r="I30"/>
      <c r="J30" s="5"/>
      <c r="K30" s="5"/>
      <c r="L30" s="5"/>
      <c r="M30" s="5"/>
    </row>
    <row r="31" spans="1:13">
      <c r="A31" s="3"/>
      <c r="B31" s="3"/>
      <c r="C31" s="3"/>
      <c r="D31" s="3"/>
      <c r="E31" s="3"/>
      <c r="F31" s="3"/>
    </row>
    <row r="32" spans="1:13">
      <c r="A32" s="225"/>
      <c r="B32" s="5"/>
      <c r="C32" s="168"/>
      <c r="D32" s="5"/>
      <c r="E32" s="169"/>
      <c r="F32" s="169"/>
    </row>
    <row r="33" spans="1:6">
      <c r="A33" s="225"/>
      <c r="B33" s="5"/>
      <c r="C33" s="168"/>
      <c r="D33" s="5"/>
      <c r="E33" s="169"/>
      <c r="F33" s="169"/>
    </row>
    <row r="34" spans="1:6">
      <c r="A34" s="225"/>
      <c r="B34" s="5"/>
      <c r="C34" s="168"/>
      <c r="D34" s="5"/>
      <c r="E34" s="168"/>
      <c r="F34" s="168"/>
    </row>
    <row r="35" spans="1:6">
      <c r="A35" s="225"/>
      <c r="B35" s="5"/>
      <c r="C35" s="168"/>
      <c r="D35" s="5"/>
      <c r="E35" s="168"/>
      <c r="F35" s="168"/>
    </row>
    <row r="36" spans="1:6">
      <c r="A36" s="225"/>
      <c r="B36" s="5"/>
      <c r="C36" s="168"/>
      <c r="D36" s="5"/>
      <c r="E36" s="168"/>
      <c r="F36" s="168"/>
    </row>
    <row r="37" spans="1:6">
      <c r="A37" s="225"/>
      <c r="B37" s="5"/>
      <c r="C37" s="168"/>
      <c r="D37" s="5"/>
      <c r="E37" s="168"/>
      <c r="F37" s="168"/>
    </row>
    <row r="38" spans="1:6">
      <c r="A38" s="225"/>
      <c r="B38" s="5"/>
      <c r="C38" s="168"/>
      <c r="D38" s="5"/>
      <c r="E38" s="168"/>
      <c r="F38" s="168"/>
    </row>
    <row r="39" spans="1:6">
      <c r="A39" s="225"/>
      <c r="B39" s="5"/>
      <c r="C39" s="168"/>
      <c r="D39" s="5"/>
      <c r="E39" s="168"/>
      <c r="F39" s="168"/>
    </row>
    <row r="40" spans="1:6">
      <c r="A40" s="225"/>
      <c r="B40" s="5"/>
      <c r="C40" s="168"/>
      <c r="D40" s="5"/>
      <c r="E40" s="168"/>
      <c r="F40" s="168"/>
    </row>
    <row r="41" spans="1:6">
      <c r="A41" s="225"/>
      <c r="B41" s="5"/>
      <c r="C41" s="168"/>
      <c r="D41" s="5"/>
      <c r="E41" s="168"/>
      <c r="F41" s="168"/>
    </row>
    <row r="42" spans="1:6">
      <c r="A42" s="225"/>
      <c r="B42" s="5"/>
      <c r="C42" s="168"/>
      <c r="D42" s="5"/>
      <c r="E42" s="168"/>
      <c r="F42" s="168"/>
    </row>
    <row r="43" spans="1:6">
      <c r="A43" s="225"/>
      <c r="B43" s="5"/>
      <c r="C43" s="168"/>
      <c r="D43" s="5"/>
      <c r="E43" s="168"/>
      <c r="F43" s="168"/>
    </row>
    <row r="44" spans="1:6">
      <c r="A44" s="225"/>
      <c r="B44" s="5"/>
      <c r="C44" s="168"/>
      <c r="D44" s="5"/>
      <c r="E44" s="168"/>
      <c r="F44" s="168"/>
    </row>
    <row r="45" spans="1:6">
      <c r="A45" s="225"/>
      <c r="B45" s="5"/>
      <c r="C45" s="168"/>
      <c r="D45" s="5"/>
      <c r="E45" s="168"/>
      <c r="F45" s="168"/>
    </row>
    <row r="46" spans="1:6">
      <c r="A46" s="225"/>
      <c r="B46" s="5"/>
      <c r="C46" s="168"/>
      <c r="D46" s="5"/>
      <c r="E46" s="168"/>
      <c r="F46" s="168"/>
    </row>
    <row r="47" spans="1:6">
      <c r="A47" s="225"/>
      <c r="B47" s="5"/>
      <c r="C47" s="168"/>
      <c r="D47" s="5"/>
      <c r="E47" s="168"/>
      <c r="F47" s="168"/>
    </row>
    <row r="48" spans="1:6">
      <c r="A48" s="225"/>
      <c r="B48" s="5"/>
      <c r="C48" s="168"/>
      <c r="D48" s="5"/>
      <c r="E48" s="168"/>
      <c r="F48" s="168"/>
    </row>
    <row r="49" spans="1:6">
      <c r="A49" s="225"/>
      <c r="B49" s="5"/>
      <c r="C49" s="168"/>
      <c r="D49" s="5"/>
      <c r="E49" s="168"/>
      <c r="F49" s="168"/>
    </row>
    <row r="50" spans="1:6">
      <c r="A50" s="225"/>
      <c r="B50" s="5"/>
      <c r="C50" s="168"/>
      <c r="D50" s="5"/>
      <c r="E50" s="168"/>
      <c r="F50" s="226"/>
    </row>
    <row r="51" spans="1:6">
      <c r="A51" s="225"/>
      <c r="B51" s="5"/>
      <c r="C51" s="168"/>
      <c r="D51" s="5"/>
      <c r="E51" s="168"/>
      <c r="F51" s="168"/>
    </row>
  </sheetData>
  <mergeCells count="2">
    <mergeCell ref="A1:B2"/>
    <mergeCell ref="A16:F16"/>
  </mergeCells>
  <phoneticPr fontId="2" type="noConversion"/>
  <pageMargins left="1.2598425196850394" right="0.74803149606299213" top="1.0629921259842521" bottom="0.98425196850393704" header="0.51181102362204722" footer="0.51181102362204722"/>
  <pageSetup scale="55" orientation="portrait" horizontalDpi="300" verticalDpi="300" r:id="rId1"/>
  <headerFooter alignWithMargins="0">
    <oddHeader>&amp;L&amp;"Arial,Bold"&amp;G&amp;C&amp;"Arial,Bold"&amp;14Table H-16: Diversion Canal (Canal Dyke)
Piezometric Monitoring BGC05-02
&amp;R&amp;"Arial,Bold"&amp;G</oddHeader>
    <oddFooter xml:space="preserve">&amp;L&amp;6&amp;Z&amp;F&amp;A&amp;R&amp;6Page &amp;P of &amp;N
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L51"/>
  <sheetViews>
    <sheetView view="pageLayout" zoomScaleNormal="100" zoomScaleSheetLayoutView="100" workbookViewId="0">
      <selection activeCell="A10" sqref="A10"/>
    </sheetView>
  </sheetViews>
  <sheetFormatPr defaultRowHeight="11.25"/>
  <cols>
    <col min="1" max="1" width="11.1640625" style="68" customWidth="1"/>
    <col min="2" max="2" width="9.33203125" style="6"/>
    <col min="3" max="3" width="13.1640625" style="67" customWidth="1"/>
    <col min="4" max="4" width="17.6640625" style="6" customWidth="1"/>
    <col min="5" max="5" width="17.33203125" style="67" customWidth="1"/>
    <col min="6" max="6" width="17.83203125" style="6" customWidth="1"/>
    <col min="7" max="7" width="24.5" style="6" customWidth="1"/>
    <col min="8" max="9" width="9.33203125" style="6"/>
    <col min="10" max="10" width="11.6640625" style="6" customWidth="1"/>
    <col min="11" max="11" width="15.83203125" style="6" customWidth="1"/>
    <col min="12" max="12" width="14.83203125" style="6" customWidth="1"/>
    <col min="13" max="16384" width="9.33203125" style="6"/>
  </cols>
  <sheetData>
    <row r="1" spans="1:12" ht="13.5" customHeight="1">
      <c r="A1" s="340" t="s">
        <v>46</v>
      </c>
      <c r="B1" s="341"/>
      <c r="C1" s="82" t="s">
        <v>0</v>
      </c>
      <c r="D1" s="100" t="s">
        <v>70</v>
      </c>
      <c r="E1" s="108"/>
      <c r="F1" s="106"/>
      <c r="G1" s="103"/>
      <c r="H1" s="5"/>
    </row>
    <row r="2" spans="1:12" ht="28.5" customHeight="1" thickBot="1">
      <c r="A2" s="342"/>
      <c r="B2" s="343"/>
      <c r="C2" s="84" t="s">
        <v>1</v>
      </c>
      <c r="D2" s="107" t="s">
        <v>53</v>
      </c>
      <c r="E2" s="64" t="s">
        <v>47</v>
      </c>
      <c r="F2" s="79">
        <v>1054.68</v>
      </c>
      <c r="G2" s="104"/>
      <c r="H2" s="5"/>
    </row>
    <row r="3" spans="1:12" ht="28.5" customHeight="1" thickBot="1">
      <c r="A3" s="330" t="s">
        <v>23</v>
      </c>
      <c r="B3" s="83" t="s">
        <v>38</v>
      </c>
      <c r="C3" s="65" t="s">
        <v>22</v>
      </c>
      <c r="D3" s="66">
        <v>2005</v>
      </c>
      <c r="E3" s="80" t="s">
        <v>48</v>
      </c>
      <c r="F3" s="81">
        <f>F2-4.04</f>
        <v>1050.6400000000001</v>
      </c>
      <c r="G3" s="104"/>
      <c r="H3" s="5"/>
    </row>
    <row r="4" spans="1:12" ht="43.5" customHeight="1" thickBot="1">
      <c r="A4" s="331" t="s">
        <v>2</v>
      </c>
      <c r="B4" s="144"/>
      <c r="C4" s="145" t="s">
        <v>60</v>
      </c>
      <c r="D4" s="144"/>
      <c r="E4" s="145" t="s">
        <v>49</v>
      </c>
      <c r="F4" s="144" t="s">
        <v>20</v>
      </c>
      <c r="G4" s="104"/>
      <c r="H4" s="5"/>
      <c r="J4" s="6" t="s">
        <v>2</v>
      </c>
    </row>
    <row r="5" spans="1:12" ht="11.1" customHeight="1">
      <c r="A5" s="335">
        <v>38882</v>
      </c>
      <c r="B5" s="332"/>
      <c r="C5" s="118">
        <v>0.3</v>
      </c>
      <c r="D5" s="16"/>
      <c r="E5" s="120">
        <f t="shared" ref="E5:E12" si="0">$F$3+C5*0.7</f>
        <v>1050.8500000000001</v>
      </c>
      <c r="F5" s="16"/>
      <c r="G5" s="5"/>
      <c r="H5" s="5"/>
      <c r="K5" s="6" t="s">
        <v>17</v>
      </c>
      <c r="L5" s="6" t="s">
        <v>18</v>
      </c>
    </row>
    <row r="6" spans="1:12" ht="12" thickBot="1">
      <c r="A6" s="205">
        <v>38992</v>
      </c>
      <c r="B6" s="333"/>
      <c r="C6" s="150">
        <v>0.5</v>
      </c>
      <c r="D6" s="149"/>
      <c r="E6" s="157">
        <f t="shared" si="0"/>
        <v>1050.99</v>
      </c>
      <c r="F6" s="149"/>
      <c r="J6" s="61">
        <v>29891</v>
      </c>
      <c r="K6" s="62">
        <f>F2</f>
        <v>1054.68</v>
      </c>
      <c r="L6" s="81">
        <v>1050.6400000000001</v>
      </c>
    </row>
    <row r="7" spans="1:12">
      <c r="A7" s="164">
        <v>39239</v>
      </c>
      <c r="B7" s="165"/>
      <c r="C7" s="166">
        <v>0.5</v>
      </c>
      <c r="D7" s="167"/>
      <c r="E7" s="121">
        <f t="shared" si="0"/>
        <v>1050.99</v>
      </c>
      <c r="F7" s="166" t="s">
        <v>77</v>
      </c>
      <c r="G7" s="104"/>
      <c r="J7" s="61">
        <v>42369</v>
      </c>
      <c r="K7" s="62">
        <f>K6</f>
        <v>1054.68</v>
      </c>
      <c r="L7" s="62">
        <f>L6</f>
        <v>1050.6400000000001</v>
      </c>
    </row>
    <row r="8" spans="1:12">
      <c r="A8" s="186">
        <v>39349</v>
      </c>
      <c r="B8" s="185"/>
      <c r="C8" s="182">
        <v>0</v>
      </c>
      <c r="D8" s="184"/>
      <c r="E8" s="183">
        <f t="shared" si="0"/>
        <v>1050.6400000000001</v>
      </c>
      <c r="F8" s="182"/>
    </row>
    <row r="9" spans="1:12">
      <c r="A9" s="164">
        <v>39623</v>
      </c>
      <c r="B9" s="165"/>
      <c r="C9" s="166">
        <v>0.4</v>
      </c>
      <c r="D9" s="167"/>
      <c r="E9" s="121">
        <f t="shared" si="0"/>
        <v>1050.92</v>
      </c>
      <c r="F9" s="166"/>
    </row>
    <row r="10" spans="1:12">
      <c r="A10" s="186">
        <v>39715</v>
      </c>
      <c r="B10" s="185"/>
      <c r="C10" s="182">
        <v>0.5</v>
      </c>
      <c r="D10" s="184"/>
      <c r="E10" s="183">
        <f t="shared" si="0"/>
        <v>1050.99</v>
      </c>
      <c r="F10" s="182"/>
      <c r="H10" s="196">
        <f>E9-E8</f>
        <v>0.27999999999997272</v>
      </c>
    </row>
    <row r="11" spans="1:12">
      <c r="A11" s="164">
        <v>39994</v>
      </c>
      <c r="B11" s="165"/>
      <c r="C11" s="166">
        <v>0.3</v>
      </c>
      <c r="D11" s="167"/>
      <c r="E11" s="121">
        <f t="shared" si="0"/>
        <v>1050.8500000000001</v>
      </c>
      <c r="F11" s="166"/>
      <c r="H11" s="196">
        <f>E10-E7</f>
        <v>0</v>
      </c>
    </row>
    <row r="12" spans="1:12">
      <c r="A12" s="186">
        <v>40073</v>
      </c>
      <c r="B12" s="185"/>
      <c r="C12" s="182">
        <v>0.3</v>
      </c>
      <c r="D12" s="184"/>
      <c r="E12" s="183">
        <f t="shared" si="0"/>
        <v>1050.8500000000001</v>
      </c>
      <c r="F12" s="182"/>
    </row>
    <row r="13" spans="1:12">
      <c r="A13" s="164">
        <v>40318</v>
      </c>
      <c r="B13" s="165"/>
      <c r="C13" s="166">
        <v>0.4</v>
      </c>
      <c r="D13" s="167"/>
      <c r="E13" s="121">
        <f>$F$3+C13*0.7</f>
        <v>1050.92</v>
      </c>
      <c r="F13" s="166"/>
    </row>
    <row r="14" spans="1:12">
      <c r="A14" s="186">
        <v>40331</v>
      </c>
      <c r="B14" s="185"/>
      <c r="C14" s="182">
        <v>1.4</v>
      </c>
      <c r="D14" s="184"/>
      <c r="E14" s="183">
        <f>$F$3+C14*0.7</f>
        <v>1051.6200000000001</v>
      </c>
      <c r="F14" s="182"/>
    </row>
    <row r="15" spans="1:12" ht="12" thickBot="1">
      <c r="A15" s="310">
        <v>40431</v>
      </c>
      <c r="B15" s="334"/>
      <c r="C15" s="312">
        <v>0.4</v>
      </c>
      <c r="D15" s="311"/>
      <c r="E15" s="313">
        <f>$F$3+C15*0.7</f>
        <v>1050.92</v>
      </c>
      <c r="F15" s="312"/>
    </row>
    <row r="16" spans="1:12" ht="33" customHeight="1">
      <c r="A16" s="346" t="s">
        <v>85</v>
      </c>
      <c r="B16" s="346"/>
      <c r="C16" s="346"/>
      <c r="D16" s="346"/>
      <c r="E16" s="346"/>
      <c r="F16" s="346"/>
    </row>
    <row r="17" spans="1:6">
      <c r="A17" s="314"/>
      <c r="B17" s="3"/>
      <c r="C17" s="3"/>
      <c r="D17" s="3"/>
      <c r="E17" s="168"/>
      <c r="F17" s="5"/>
    </row>
    <row r="18" spans="1:6">
      <c r="A18" s="225"/>
      <c r="B18" s="5"/>
      <c r="C18" s="168"/>
      <c r="D18" s="5"/>
      <c r="E18" s="168"/>
      <c r="F18" s="5"/>
    </row>
    <row r="19" spans="1:6">
      <c r="A19" s="225"/>
      <c r="B19" s="5"/>
      <c r="C19" s="168"/>
      <c r="D19" s="5"/>
      <c r="E19" s="168"/>
      <c r="F19" s="5"/>
    </row>
    <row r="20" spans="1:6">
      <c r="A20" s="225"/>
      <c r="B20" s="5"/>
      <c r="C20" s="168"/>
      <c r="D20" s="5"/>
      <c r="E20" s="168"/>
      <c r="F20" s="5"/>
    </row>
    <row r="21" spans="1:6">
      <c r="A21" s="225"/>
      <c r="B21" s="5"/>
      <c r="C21" s="168"/>
      <c r="D21" s="5"/>
      <c r="E21" s="168"/>
      <c r="F21" s="5"/>
    </row>
    <row r="22" spans="1:6">
      <c r="A22" s="225"/>
      <c r="B22" s="5"/>
      <c r="C22" s="176"/>
      <c r="D22" s="5"/>
      <c r="E22" s="168"/>
      <c r="F22" s="5"/>
    </row>
    <row r="23" spans="1:6">
      <c r="A23" s="225"/>
      <c r="B23" s="5"/>
      <c r="C23" s="168"/>
      <c r="D23" s="5"/>
      <c r="E23" s="168"/>
      <c r="F23" s="5"/>
    </row>
    <row r="24" spans="1:6">
      <c r="A24" s="225"/>
      <c r="B24" s="5"/>
      <c r="C24" s="168"/>
      <c r="D24" s="5"/>
      <c r="E24" s="168"/>
      <c r="F24" s="5"/>
    </row>
    <row r="25" spans="1:6">
      <c r="A25" s="225"/>
      <c r="B25" s="5"/>
      <c r="C25" s="168"/>
      <c r="D25" s="5"/>
      <c r="E25" s="168"/>
      <c r="F25" s="5"/>
    </row>
    <row r="26" spans="1:6">
      <c r="A26" s="225"/>
      <c r="B26" s="5"/>
      <c r="C26" s="168"/>
      <c r="D26" s="5"/>
      <c r="E26" s="168"/>
      <c r="F26" s="5"/>
    </row>
    <row r="27" spans="1:6">
      <c r="A27" s="225"/>
      <c r="B27" s="5"/>
      <c r="C27" s="168"/>
      <c r="D27" s="5"/>
      <c r="E27" s="168"/>
      <c r="F27" s="5"/>
    </row>
    <row r="28" spans="1:6">
      <c r="A28" s="225"/>
      <c r="B28" s="5"/>
      <c r="C28" s="168"/>
      <c r="D28" s="5"/>
      <c r="E28" s="168"/>
      <c r="F28" s="5"/>
    </row>
    <row r="29" spans="1:6">
      <c r="A29" s="225"/>
      <c r="B29" s="5"/>
      <c r="C29" s="168"/>
      <c r="D29" s="5"/>
      <c r="E29" s="168"/>
      <c r="F29" s="5"/>
    </row>
    <row r="30" spans="1:6">
      <c r="A30" s="225"/>
      <c r="B30" s="5"/>
      <c r="C30" s="168"/>
      <c r="D30" s="5"/>
      <c r="E30" s="168"/>
      <c r="F30" s="5"/>
    </row>
    <row r="31" spans="1:6">
      <c r="A31" s="225"/>
      <c r="B31" s="5"/>
      <c r="C31" s="168"/>
      <c r="D31" s="5"/>
      <c r="E31" s="168"/>
      <c r="F31" s="5"/>
    </row>
    <row r="32" spans="1:6">
      <c r="A32" s="225"/>
      <c r="B32" s="5"/>
      <c r="C32" s="168"/>
      <c r="D32" s="5"/>
      <c r="E32" s="168"/>
      <c r="F32" s="5"/>
    </row>
    <row r="33" spans="1:6">
      <c r="A33" s="225"/>
      <c r="B33" s="5"/>
      <c r="C33" s="168"/>
      <c r="D33" s="5"/>
      <c r="E33" s="168"/>
      <c r="F33" s="5"/>
    </row>
    <row r="34" spans="1:6">
      <c r="A34" s="225"/>
      <c r="B34" s="5"/>
      <c r="C34" s="168"/>
      <c r="D34" s="5"/>
      <c r="E34" s="168"/>
      <c r="F34" s="5"/>
    </row>
    <row r="35" spans="1:6">
      <c r="A35" s="225"/>
      <c r="B35" s="5"/>
      <c r="C35" s="168"/>
      <c r="D35" s="5"/>
      <c r="E35" s="168"/>
      <c r="F35" s="5"/>
    </row>
    <row r="36" spans="1:6">
      <c r="A36" s="225"/>
      <c r="B36" s="5"/>
      <c r="C36" s="168"/>
      <c r="D36" s="5"/>
      <c r="E36" s="168"/>
      <c r="F36" s="5"/>
    </row>
    <row r="37" spans="1:6">
      <c r="A37" s="225"/>
      <c r="B37" s="5"/>
      <c r="C37" s="168"/>
      <c r="D37" s="5"/>
      <c r="E37" s="168"/>
      <c r="F37" s="5"/>
    </row>
    <row r="38" spans="1:6">
      <c r="A38" s="225"/>
      <c r="B38" s="5"/>
      <c r="C38" s="168"/>
      <c r="D38" s="5"/>
      <c r="E38" s="168"/>
      <c r="F38" s="5"/>
    </row>
    <row r="39" spans="1:6">
      <c r="A39" s="225"/>
      <c r="B39" s="5"/>
      <c r="C39" s="168"/>
      <c r="D39" s="5"/>
      <c r="E39" s="168"/>
      <c r="F39" s="5"/>
    </row>
    <row r="40" spans="1:6">
      <c r="A40" s="225"/>
      <c r="B40" s="5"/>
      <c r="C40" s="168"/>
      <c r="D40" s="5"/>
      <c r="E40" s="168"/>
      <c r="F40" s="5"/>
    </row>
    <row r="41" spans="1:6">
      <c r="A41" s="225"/>
      <c r="B41" s="5"/>
      <c r="C41" s="168"/>
      <c r="D41" s="5"/>
      <c r="E41" s="168"/>
      <c r="F41" s="5"/>
    </row>
    <row r="42" spans="1:6">
      <c r="A42" s="225"/>
      <c r="B42" s="5"/>
      <c r="C42" s="168"/>
      <c r="D42" s="5"/>
      <c r="E42" s="168"/>
      <c r="F42" s="5"/>
    </row>
    <row r="43" spans="1:6">
      <c r="A43" s="225"/>
      <c r="B43" s="5"/>
      <c r="C43" s="168"/>
      <c r="D43" s="5"/>
      <c r="E43" s="168"/>
      <c r="F43" s="5"/>
    </row>
    <row r="44" spans="1:6">
      <c r="A44" s="225"/>
      <c r="B44" s="5"/>
      <c r="C44" s="168"/>
      <c r="D44" s="5"/>
      <c r="E44" s="168"/>
      <c r="F44" s="5"/>
    </row>
    <row r="45" spans="1:6">
      <c r="A45" s="225"/>
      <c r="B45" s="5"/>
      <c r="C45" s="168"/>
      <c r="D45" s="5"/>
      <c r="E45" s="168"/>
      <c r="F45" s="5"/>
    </row>
    <row r="46" spans="1:6">
      <c r="A46" s="225"/>
      <c r="B46" s="5"/>
      <c r="C46" s="168"/>
      <c r="D46" s="5"/>
      <c r="E46" s="168"/>
      <c r="F46" s="5"/>
    </row>
    <row r="47" spans="1:6">
      <c r="A47" s="225"/>
      <c r="B47" s="5"/>
      <c r="C47" s="168"/>
      <c r="D47" s="5"/>
      <c r="E47" s="168"/>
      <c r="F47" s="5"/>
    </row>
    <row r="48" spans="1:6">
      <c r="A48" s="225"/>
      <c r="B48" s="5"/>
      <c r="C48" s="168"/>
      <c r="D48" s="5"/>
      <c r="E48" s="168"/>
      <c r="F48" s="5"/>
    </row>
    <row r="49" spans="1:6">
      <c r="A49" s="225"/>
      <c r="B49" s="5"/>
      <c r="C49" s="168"/>
      <c r="D49" s="5"/>
      <c r="E49" s="168"/>
      <c r="F49" s="5"/>
    </row>
    <row r="50" spans="1:6">
      <c r="A50" s="225"/>
      <c r="B50" s="5"/>
      <c r="C50" s="168"/>
      <c r="D50" s="5"/>
      <c r="E50" s="168"/>
      <c r="F50" s="226"/>
    </row>
    <row r="51" spans="1:6">
      <c r="A51" s="225"/>
      <c r="B51" s="5"/>
      <c r="C51" s="168"/>
      <c r="D51" s="5"/>
      <c r="E51" s="168"/>
      <c r="F51" s="5"/>
    </row>
  </sheetData>
  <mergeCells count="2">
    <mergeCell ref="A1:B2"/>
    <mergeCell ref="A16:F16"/>
  </mergeCells>
  <phoneticPr fontId="2" type="noConversion"/>
  <pageMargins left="0.74803149606299213" right="0.74803149606299213" top="1.1417322834645669" bottom="0.98425196850393704" header="0.51181102362204722" footer="0.51181102362204722"/>
  <pageSetup scale="65" orientation="portrait" horizontalDpi="300" verticalDpi="300" r:id="rId1"/>
  <headerFooter alignWithMargins="0">
    <oddHeader xml:space="preserve">&amp;L&amp;"Arial,Bold"&amp;G
&amp;C&amp;"Arial,Bold"&amp;14Table H-17: Diversion Canal (Canal Dyke)
Piezometric Monitoring BGC05-03
&amp;R&amp;"Arial,Bold"&amp;G
</oddHeader>
    <oddFooter xml:space="preserve">&amp;L&amp;6&amp;Z&amp;F&amp;A&amp;R&amp;6Page &amp;P of &amp;N
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Q51"/>
  <sheetViews>
    <sheetView view="pageLayout" zoomScaleNormal="100" zoomScaleSheetLayoutView="115" workbookViewId="0">
      <selection activeCell="H6" sqref="H6"/>
    </sheetView>
  </sheetViews>
  <sheetFormatPr defaultRowHeight="11.25"/>
  <cols>
    <col min="1" max="1" width="14.1640625" style="73" customWidth="1"/>
    <col min="2" max="3" width="11.83203125" style="4" customWidth="1"/>
    <col min="4" max="4" width="20.6640625" style="4" customWidth="1"/>
    <col min="5" max="5" width="20.6640625" style="45" customWidth="1"/>
    <col min="6" max="6" width="30.33203125" style="4" customWidth="1"/>
    <col min="7" max="7" width="7.6640625" style="4" customWidth="1"/>
    <col min="8" max="10" width="9.33203125" style="4"/>
    <col min="11" max="11" width="10.5" style="4" bestFit="1" customWidth="1"/>
    <col min="12" max="12" width="13" style="4" customWidth="1"/>
    <col min="13" max="13" width="14.6640625" style="4" customWidth="1"/>
    <col min="14" max="14" width="13" style="4" customWidth="1"/>
    <col min="15" max="16384" width="9.33203125" style="4"/>
  </cols>
  <sheetData>
    <row r="1" spans="1:17" ht="23.65" customHeight="1">
      <c r="A1" s="349" t="s">
        <v>45</v>
      </c>
      <c r="B1" s="350"/>
      <c r="C1" s="11" t="s">
        <v>0</v>
      </c>
      <c r="D1" s="115" t="s">
        <v>71</v>
      </c>
      <c r="E1" s="109" t="s">
        <v>47</v>
      </c>
      <c r="F1" s="110">
        <v>1050.307</v>
      </c>
      <c r="G1" s="1"/>
    </row>
    <row r="2" spans="1:17" ht="25.5" customHeight="1" thickBot="1">
      <c r="A2" s="351"/>
      <c r="B2" s="352"/>
      <c r="C2" s="114" t="s">
        <v>1</v>
      </c>
      <c r="D2" s="88" t="s">
        <v>55</v>
      </c>
      <c r="E2" s="9" t="s">
        <v>52</v>
      </c>
      <c r="F2" s="111">
        <f>F1-3.53</f>
        <v>1046.777</v>
      </c>
      <c r="G2" s="1"/>
    </row>
    <row r="3" spans="1:17" ht="25.5" customHeight="1" thickBot="1">
      <c r="A3" s="339" t="s">
        <v>83</v>
      </c>
      <c r="B3" s="113" t="s">
        <v>38</v>
      </c>
      <c r="C3" s="12" t="s">
        <v>22</v>
      </c>
      <c r="D3" s="39">
        <v>2005</v>
      </c>
      <c r="E3" s="10" t="s">
        <v>51</v>
      </c>
      <c r="F3" s="112">
        <f>F1-8.81</f>
        <v>1041.4970000000001</v>
      </c>
      <c r="G3" s="1"/>
    </row>
    <row r="4" spans="1:17" ht="25.5" customHeight="1" thickBot="1">
      <c r="A4" s="355" t="s">
        <v>2</v>
      </c>
      <c r="B4" s="353" t="s">
        <v>28</v>
      </c>
      <c r="C4" s="353"/>
      <c r="D4" s="353" t="s">
        <v>54</v>
      </c>
      <c r="E4" s="354"/>
      <c r="F4" s="347" t="s">
        <v>20</v>
      </c>
      <c r="G4" s="1"/>
      <c r="K4" s="4" t="s">
        <v>2</v>
      </c>
    </row>
    <row r="5" spans="1:17" ht="12" thickBot="1">
      <c r="A5" s="356"/>
      <c r="B5" s="23" t="s">
        <v>24</v>
      </c>
      <c r="C5" s="23" t="s">
        <v>25</v>
      </c>
      <c r="D5" s="23" t="s">
        <v>4</v>
      </c>
      <c r="E5" s="58" t="s">
        <v>5</v>
      </c>
      <c r="F5" s="347"/>
      <c r="G5" s="25"/>
      <c r="L5" s="4" t="s">
        <v>17</v>
      </c>
      <c r="M5" s="4" t="s">
        <v>18</v>
      </c>
      <c r="N5" s="4" t="s">
        <v>19</v>
      </c>
    </row>
    <row r="6" spans="1:17" ht="12" thickBot="1">
      <c r="A6" s="357"/>
      <c r="B6" s="138" t="s">
        <v>58</v>
      </c>
      <c r="C6" s="138" t="s">
        <v>59</v>
      </c>
      <c r="D6" s="138" t="str">
        <f>B6</f>
        <v>(#030138)</v>
      </c>
      <c r="E6" s="138" t="str">
        <f>C6</f>
        <v>(#030136)</v>
      </c>
      <c r="F6" s="348"/>
      <c r="G6" s="25"/>
      <c r="K6" s="44">
        <v>38353</v>
      </c>
      <c r="L6" s="45">
        <f>F1</f>
        <v>1050.307</v>
      </c>
      <c r="M6" s="45">
        <f>F2</f>
        <v>1046.777</v>
      </c>
      <c r="N6" s="45">
        <f>F3</f>
        <v>1041.4970000000001</v>
      </c>
    </row>
    <row r="7" spans="1:17" ht="12" customHeight="1">
      <c r="A7" s="139">
        <v>38609</v>
      </c>
      <c r="B7" s="46">
        <v>0.2</v>
      </c>
      <c r="C7" s="131">
        <v>0.3</v>
      </c>
      <c r="D7" s="48">
        <f t="shared" ref="D7:D15" si="0">$F$2+0.7*B7</f>
        <v>1046.9170000000001</v>
      </c>
      <c r="E7" s="141">
        <f t="shared" ref="E7:E15" si="1">$F$3+0.7*C7</f>
        <v>1041.7070000000001</v>
      </c>
      <c r="F7" s="47"/>
      <c r="G7" s="25"/>
      <c r="K7" s="61">
        <v>42005</v>
      </c>
      <c r="L7" s="45">
        <f>L6</f>
        <v>1050.307</v>
      </c>
      <c r="M7" s="45">
        <f>M6</f>
        <v>1046.777</v>
      </c>
      <c r="N7" s="45">
        <f>N6</f>
        <v>1041.4970000000001</v>
      </c>
    </row>
    <row r="8" spans="1:17" ht="12" customHeight="1">
      <c r="A8" s="140">
        <v>38882</v>
      </c>
      <c r="B8" s="50">
        <v>0.2</v>
      </c>
      <c r="C8" s="132">
        <v>0.3</v>
      </c>
      <c r="D8" s="143">
        <f t="shared" si="0"/>
        <v>1046.9170000000001</v>
      </c>
      <c r="E8" s="142">
        <f t="shared" si="1"/>
        <v>1041.7070000000001</v>
      </c>
      <c r="F8" s="13"/>
      <c r="G8" s="1"/>
      <c r="K8" s="61"/>
      <c r="L8" s="45"/>
      <c r="M8" s="45"/>
      <c r="N8" s="45"/>
    </row>
    <row r="9" spans="1:17" ht="12" customHeight="1">
      <c r="A9" s="117">
        <v>38992</v>
      </c>
      <c r="B9" s="51">
        <v>0.2</v>
      </c>
      <c r="C9" s="135">
        <v>0.3</v>
      </c>
      <c r="D9" s="143">
        <f t="shared" si="0"/>
        <v>1046.9170000000001</v>
      </c>
      <c r="E9" s="142">
        <f t="shared" si="1"/>
        <v>1041.7070000000001</v>
      </c>
      <c r="F9" s="13"/>
      <c r="G9" s="1"/>
    </row>
    <row r="10" spans="1:17" ht="12" customHeight="1">
      <c r="A10" s="130">
        <v>39239</v>
      </c>
      <c r="B10" s="51">
        <v>0.3</v>
      </c>
      <c r="C10" s="135">
        <v>0.4</v>
      </c>
      <c r="D10" s="143">
        <f t="shared" si="0"/>
        <v>1046.9870000000001</v>
      </c>
      <c r="E10" s="142">
        <f t="shared" si="1"/>
        <v>1041.777</v>
      </c>
      <c r="F10" s="51" t="s">
        <v>42</v>
      </c>
      <c r="G10" s="1"/>
    </row>
    <row r="11" spans="1:17" ht="12" customHeight="1">
      <c r="A11" s="187">
        <v>39349</v>
      </c>
      <c r="B11" s="189">
        <v>0</v>
      </c>
      <c r="C11" s="190">
        <v>0</v>
      </c>
      <c r="D11" s="189">
        <f t="shared" si="0"/>
        <v>1046.777</v>
      </c>
      <c r="E11" s="191">
        <f t="shared" si="1"/>
        <v>1041.4970000000001</v>
      </c>
      <c r="F11" s="193"/>
      <c r="G11" s="1"/>
    </row>
    <row r="12" spans="1:17" s="70" customFormat="1" ht="12" customHeight="1">
      <c r="A12" s="130">
        <v>39623</v>
      </c>
      <c r="B12" s="51">
        <v>0.3</v>
      </c>
      <c r="C12" s="51">
        <v>0.2</v>
      </c>
      <c r="D12" s="51">
        <f t="shared" si="0"/>
        <v>1046.9870000000001</v>
      </c>
      <c r="E12" s="192">
        <f t="shared" si="1"/>
        <v>1041.6370000000002</v>
      </c>
      <c r="F12" s="13"/>
      <c r="G12" s="234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2" customHeight="1">
      <c r="A13" s="140">
        <v>39715</v>
      </c>
      <c r="B13" s="50">
        <v>0.3</v>
      </c>
      <c r="C13" s="132">
        <v>0.2</v>
      </c>
      <c r="D13" s="143">
        <f t="shared" si="0"/>
        <v>1046.9870000000001</v>
      </c>
      <c r="E13" s="142">
        <f t="shared" si="1"/>
        <v>1041.6370000000002</v>
      </c>
      <c r="F13" s="13"/>
      <c r="G13" s="1"/>
      <c r="I13" s="4">
        <f>D12-D11</f>
        <v>0.21000000000003638</v>
      </c>
      <c r="K13" s="45">
        <f>E12-E11</f>
        <v>0.14000000000010004</v>
      </c>
    </row>
    <row r="14" spans="1:17" ht="12" customHeight="1">
      <c r="A14" s="117">
        <v>39994</v>
      </c>
      <c r="B14" s="51">
        <v>0.1</v>
      </c>
      <c r="C14" s="135">
        <v>0.2</v>
      </c>
      <c r="D14" s="143">
        <f t="shared" si="0"/>
        <v>1046.847</v>
      </c>
      <c r="E14" s="142">
        <f t="shared" si="1"/>
        <v>1041.6370000000002</v>
      </c>
      <c r="F14" s="13"/>
      <c r="G14" s="1"/>
      <c r="I14" s="197">
        <f>D13-D10</f>
        <v>0</v>
      </c>
      <c r="K14" s="45">
        <f>E13-E10</f>
        <v>-0.13999999999987267</v>
      </c>
    </row>
    <row r="15" spans="1:17" ht="12" customHeight="1">
      <c r="A15" s="187">
        <v>40073</v>
      </c>
      <c r="B15" s="189">
        <v>0.3</v>
      </c>
      <c r="C15" s="190">
        <v>0.3</v>
      </c>
      <c r="D15" s="317">
        <f t="shared" si="0"/>
        <v>1046.9870000000001</v>
      </c>
      <c r="E15" s="191">
        <f t="shared" si="1"/>
        <v>1041.7070000000001</v>
      </c>
      <c r="F15" s="193"/>
      <c r="G15" s="1"/>
    </row>
    <row r="16" spans="1:17" ht="12" customHeight="1">
      <c r="A16" s="117">
        <v>40317</v>
      </c>
      <c r="B16" s="51">
        <v>0.2</v>
      </c>
      <c r="C16" s="51">
        <v>0.3</v>
      </c>
      <c r="D16" s="143">
        <f>$F$2+0.7*B16</f>
        <v>1046.9170000000001</v>
      </c>
      <c r="E16" s="192">
        <f>$F$3+0.7*C16</f>
        <v>1041.7070000000001</v>
      </c>
      <c r="F16" s="13"/>
      <c r="G16" s="1"/>
    </row>
    <row r="17" spans="1:6" ht="12" customHeight="1">
      <c r="A17" s="130">
        <v>40331</v>
      </c>
      <c r="B17" s="51">
        <v>1.2</v>
      </c>
      <c r="C17" s="51">
        <v>1</v>
      </c>
      <c r="D17" s="143">
        <f>$F$2+0.7*B17</f>
        <v>1047.617</v>
      </c>
      <c r="E17" s="192">
        <f>$F$3+0.7*C17</f>
        <v>1042.1970000000001</v>
      </c>
      <c r="F17" s="13"/>
    </row>
    <row r="18" spans="1:6" ht="12" customHeight="1" thickBot="1">
      <c r="A18" s="338">
        <v>40431</v>
      </c>
      <c r="B18" s="235">
        <v>0.1</v>
      </c>
      <c r="C18" s="235">
        <v>0.1</v>
      </c>
      <c r="D18" s="236">
        <f>$F$2+0.7*B18</f>
        <v>1046.847</v>
      </c>
      <c r="E18" s="318">
        <f>$F$3+0.7*C18</f>
        <v>1041.567</v>
      </c>
      <c r="F18" s="18"/>
    </row>
    <row r="19" spans="1:6" ht="24" customHeight="1">
      <c r="A19" s="344" t="s">
        <v>84</v>
      </c>
      <c r="B19" s="345"/>
      <c r="C19" s="345"/>
      <c r="D19" s="345"/>
      <c r="E19" s="345"/>
      <c r="F19" s="345"/>
    </row>
    <row r="20" spans="1:6">
      <c r="A20" s="314"/>
      <c r="B20" s="1"/>
      <c r="C20" s="1"/>
      <c r="D20" s="1"/>
      <c r="E20" s="72"/>
      <c r="F20" s="1"/>
    </row>
    <row r="21" spans="1:6">
      <c r="A21" s="230"/>
      <c r="B21" s="1"/>
      <c r="C21" s="1"/>
      <c r="D21" s="1"/>
      <c r="E21" s="72"/>
      <c r="F21" s="1"/>
    </row>
    <row r="22" spans="1:6">
      <c r="A22" s="230"/>
      <c r="B22" s="1"/>
      <c r="C22" s="1"/>
      <c r="D22" s="1"/>
      <c r="E22" s="72"/>
      <c r="F22" s="1"/>
    </row>
    <row r="23" spans="1:6">
      <c r="A23" s="230"/>
      <c r="B23" s="1"/>
      <c r="C23" s="1"/>
      <c r="D23" s="1"/>
      <c r="E23" s="72"/>
      <c r="F23" s="1"/>
    </row>
    <row r="24" spans="1:6">
      <c r="A24" s="230"/>
      <c r="B24" s="1"/>
      <c r="C24" s="1"/>
      <c r="D24" s="1"/>
      <c r="E24" s="72"/>
      <c r="F24" s="1"/>
    </row>
    <row r="25" spans="1:6">
      <c r="A25" s="230"/>
      <c r="B25" s="1"/>
      <c r="C25" s="1"/>
      <c r="D25" s="1"/>
      <c r="E25" s="72"/>
      <c r="F25" s="1"/>
    </row>
    <row r="26" spans="1:6">
      <c r="A26" s="230"/>
      <c r="B26" s="1"/>
      <c r="C26" s="1"/>
      <c r="D26" s="1"/>
      <c r="E26" s="72"/>
      <c r="F26" s="1"/>
    </row>
    <row r="27" spans="1:6">
      <c r="A27" s="230"/>
      <c r="B27" s="1"/>
      <c r="C27" s="1"/>
      <c r="D27" s="1"/>
      <c r="E27" s="72"/>
      <c r="F27" s="1"/>
    </row>
    <row r="28" spans="1:6">
      <c r="A28" s="230"/>
      <c r="B28" s="1"/>
      <c r="C28" s="1"/>
      <c r="D28" s="1"/>
      <c r="E28" s="72"/>
      <c r="F28" s="1"/>
    </row>
    <row r="29" spans="1:6">
      <c r="A29" s="230"/>
      <c r="B29" s="1"/>
      <c r="C29" s="1"/>
      <c r="D29" s="1"/>
      <c r="E29" s="72"/>
      <c r="F29" s="1"/>
    </row>
    <row r="30" spans="1:6">
      <c r="A30" s="230"/>
      <c r="B30" s="1"/>
      <c r="C30" s="1"/>
      <c r="D30" s="1"/>
      <c r="E30" s="72"/>
      <c r="F30" s="1"/>
    </row>
    <row r="31" spans="1:6">
      <c r="A31" s="230"/>
      <c r="B31" s="1"/>
      <c r="C31" s="1"/>
      <c r="D31" s="1"/>
      <c r="E31" s="72"/>
      <c r="F31" s="1"/>
    </row>
    <row r="32" spans="1:6">
      <c r="A32" s="230"/>
      <c r="B32" s="1"/>
      <c r="C32" s="1"/>
      <c r="D32" s="1"/>
      <c r="E32" s="72"/>
      <c r="F32" s="1"/>
    </row>
    <row r="33" spans="1:6">
      <c r="A33" s="230"/>
      <c r="B33" s="1"/>
      <c r="C33" s="1"/>
      <c r="D33" s="1"/>
      <c r="E33" s="72"/>
      <c r="F33" s="1"/>
    </row>
    <row r="34" spans="1:6">
      <c r="A34" s="230"/>
      <c r="B34" s="1"/>
      <c r="C34" s="1"/>
      <c r="D34" s="1"/>
      <c r="E34" s="72"/>
      <c r="F34" s="1"/>
    </row>
    <row r="35" spans="1:6">
      <c r="A35" s="230"/>
      <c r="B35" s="1"/>
      <c r="C35" s="1"/>
      <c r="D35" s="1"/>
      <c r="E35" s="72"/>
      <c r="F35" s="1"/>
    </row>
    <row r="36" spans="1:6">
      <c r="A36" s="230"/>
      <c r="B36" s="1"/>
      <c r="C36" s="1"/>
      <c r="D36" s="1"/>
      <c r="E36" s="72"/>
      <c r="F36" s="1"/>
    </row>
    <row r="37" spans="1:6">
      <c r="A37" s="230"/>
      <c r="B37" s="1"/>
      <c r="C37" s="1"/>
      <c r="D37" s="1"/>
      <c r="E37" s="72"/>
      <c r="F37" s="1"/>
    </row>
    <row r="38" spans="1:6">
      <c r="A38" s="230"/>
      <c r="B38" s="1"/>
      <c r="C38" s="1"/>
      <c r="D38" s="1"/>
      <c r="E38" s="72"/>
      <c r="F38" s="1"/>
    </row>
    <row r="39" spans="1:6">
      <c r="A39" s="230"/>
      <c r="B39" s="1"/>
      <c r="C39" s="1"/>
      <c r="D39" s="1"/>
      <c r="E39" s="72"/>
      <c r="F39" s="1"/>
    </row>
    <row r="40" spans="1:6">
      <c r="A40" s="230"/>
      <c r="B40" s="1"/>
      <c r="C40" s="1"/>
      <c r="D40" s="1"/>
      <c r="E40" s="72"/>
      <c r="F40" s="1"/>
    </row>
    <row r="41" spans="1:6">
      <c r="A41" s="230"/>
      <c r="B41" s="1"/>
      <c r="C41" s="1"/>
      <c r="D41" s="1"/>
      <c r="E41" s="72"/>
      <c r="F41" s="1"/>
    </row>
    <row r="42" spans="1:6">
      <c r="A42" s="230"/>
      <c r="B42" s="1"/>
      <c r="C42" s="1"/>
      <c r="D42" s="1"/>
      <c r="E42" s="72"/>
      <c r="F42" s="1"/>
    </row>
    <row r="43" spans="1:6">
      <c r="A43" s="230"/>
      <c r="B43" s="1"/>
      <c r="C43" s="1"/>
      <c r="D43" s="1"/>
      <c r="E43" s="72"/>
      <c r="F43" s="1"/>
    </row>
    <row r="44" spans="1:6">
      <c r="A44" s="230"/>
      <c r="B44" s="1"/>
      <c r="C44" s="1"/>
      <c r="D44" s="1"/>
      <c r="E44" s="72"/>
      <c r="F44" s="1"/>
    </row>
    <row r="45" spans="1:6">
      <c r="A45" s="230"/>
      <c r="B45" s="1"/>
      <c r="C45" s="1"/>
      <c r="D45" s="1"/>
      <c r="E45" s="72"/>
      <c r="F45" s="1"/>
    </row>
    <row r="46" spans="1:6">
      <c r="A46" s="230"/>
      <c r="B46" s="1"/>
      <c r="C46" s="1"/>
      <c r="D46" s="1"/>
      <c r="E46" s="72"/>
      <c r="F46" s="1"/>
    </row>
    <row r="47" spans="1:6">
      <c r="A47" s="230"/>
      <c r="B47" s="1"/>
      <c r="C47" s="1"/>
      <c r="D47" s="1"/>
      <c r="E47" s="72"/>
      <c r="F47" s="1"/>
    </row>
    <row r="48" spans="1:6">
      <c r="A48" s="230"/>
      <c r="B48" s="1"/>
      <c r="C48" s="1"/>
      <c r="D48" s="1"/>
      <c r="E48" s="72"/>
      <c r="F48" s="1"/>
    </row>
    <row r="49" spans="1:6">
      <c r="A49" s="230"/>
      <c r="B49" s="1"/>
      <c r="C49" s="1"/>
      <c r="D49" s="1"/>
      <c r="E49" s="72"/>
      <c r="F49" s="1"/>
    </row>
    <row r="50" spans="1:6">
      <c r="A50" s="230"/>
      <c r="B50" s="1"/>
      <c r="C50" s="1"/>
      <c r="D50" s="1"/>
      <c r="E50" s="72"/>
      <c r="F50" s="231"/>
    </row>
    <row r="51" spans="1:6">
      <c r="A51" s="230"/>
      <c r="B51" s="1"/>
      <c r="C51" s="1"/>
      <c r="D51" s="1"/>
      <c r="E51" s="72"/>
      <c r="F51" s="1"/>
    </row>
  </sheetData>
  <mergeCells count="6">
    <mergeCell ref="A19:F19"/>
    <mergeCell ref="F4:F6"/>
    <mergeCell ref="A1:B2"/>
    <mergeCell ref="B4:C4"/>
    <mergeCell ref="D4:E4"/>
    <mergeCell ref="A4:A6"/>
  </mergeCells>
  <phoneticPr fontId="2" type="noConversion"/>
  <printOptions horizontalCentered="1"/>
  <pageMargins left="0.74803149606299213" right="0.59055118110236227" top="1.1811023622047245" bottom="0.82677165354330717" header="0.51181102362204722" footer="0.51181102362204722"/>
  <pageSetup scale="59" orientation="portrait" horizontalDpi="300" verticalDpi="300" r:id="rId1"/>
  <headerFooter alignWithMargins="0">
    <oddHeader>&amp;L&amp;"Arial,Bold"&amp;G&amp;C&amp;"Arial,Bold"&amp;14Table H-18: Diversion Canal (Canal Dyke) 
Piezometric Monitoring BGC05-06
&amp;R&amp;"Arial,Bold"&amp;G</oddHeader>
    <oddFooter xml:space="preserve">&amp;L&amp;6&amp;Z&amp;F&amp;A&amp;R&amp;6Page &amp;P of &amp;N
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Q62"/>
  <sheetViews>
    <sheetView view="pageLayout" topLeftCell="A7" zoomScaleNormal="100" zoomScaleSheetLayoutView="100" workbookViewId="0">
      <selection activeCell="A43" sqref="A43"/>
    </sheetView>
  </sheetViews>
  <sheetFormatPr defaultRowHeight="11.25"/>
  <cols>
    <col min="1" max="1" width="13.83203125" style="28" customWidth="1"/>
    <col min="2" max="2" width="14.1640625" style="20" customWidth="1"/>
    <col min="3" max="3" width="14.83203125" style="20" bestFit="1" customWidth="1"/>
    <col min="4" max="4" width="17.6640625" style="20" customWidth="1"/>
    <col min="5" max="5" width="19.33203125" style="20" customWidth="1"/>
    <col min="6" max="6" width="28" style="20" customWidth="1"/>
    <col min="7" max="7" width="2.5" style="20" customWidth="1"/>
    <col min="8" max="11" width="11.5" style="20" bestFit="1" customWidth="1"/>
    <col min="12" max="12" width="9.33203125" style="20"/>
    <col min="13" max="13" width="10.5" style="20" bestFit="1" customWidth="1"/>
    <col min="14" max="16" width="9.5" style="20" bestFit="1" customWidth="1"/>
    <col min="17" max="16384" width="9.33203125" style="20"/>
  </cols>
  <sheetData>
    <row r="1" spans="1:16" ht="24.4" customHeight="1">
      <c r="A1" s="358" t="s">
        <v>14</v>
      </c>
      <c r="B1" s="359"/>
      <c r="C1" s="91" t="s">
        <v>0</v>
      </c>
      <c r="D1" s="86" t="s">
        <v>64</v>
      </c>
      <c r="E1" s="87" t="s">
        <v>47</v>
      </c>
      <c r="F1" s="38">
        <v>1055.2139999999999</v>
      </c>
      <c r="G1" s="291"/>
    </row>
    <row r="2" spans="1:16" ht="25.35" customHeight="1" thickBot="1">
      <c r="A2" s="360"/>
      <c r="B2" s="361"/>
      <c r="C2" s="92" t="s">
        <v>1</v>
      </c>
      <c r="D2" s="88" t="s">
        <v>37</v>
      </c>
      <c r="E2" s="21" t="s">
        <v>52</v>
      </c>
      <c r="F2" s="89">
        <v>1048.7</v>
      </c>
      <c r="G2" s="291"/>
    </row>
    <row r="3" spans="1:16" s="4" customFormat="1" ht="25.5" customHeight="1" thickBot="1">
      <c r="A3" s="316" t="s">
        <v>23</v>
      </c>
      <c r="B3" s="93" t="s">
        <v>3</v>
      </c>
      <c r="C3" s="85" t="s">
        <v>22</v>
      </c>
      <c r="D3" s="22">
        <v>1981</v>
      </c>
      <c r="E3" s="10" t="s">
        <v>51</v>
      </c>
      <c r="F3" s="90">
        <v>1044.7</v>
      </c>
    </row>
    <row r="4" spans="1:16" ht="27" customHeight="1" thickBot="1">
      <c r="A4" s="355" t="s">
        <v>2</v>
      </c>
      <c r="B4" s="353" t="s">
        <v>31</v>
      </c>
      <c r="C4" s="353"/>
      <c r="D4" s="363" t="s">
        <v>50</v>
      </c>
      <c r="E4" s="364"/>
      <c r="F4" s="362" t="s">
        <v>20</v>
      </c>
      <c r="G4" s="19"/>
      <c r="M4" s="20" t="s">
        <v>2</v>
      </c>
    </row>
    <row r="5" spans="1:16" s="4" customFormat="1" ht="12" thickBot="1">
      <c r="A5" s="356"/>
      <c r="B5" s="23" t="s">
        <v>24</v>
      </c>
      <c r="C5" s="23" t="s">
        <v>25</v>
      </c>
      <c r="D5" s="23" t="s">
        <v>4</v>
      </c>
      <c r="E5" s="24" t="s">
        <v>5</v>
      </c>
      <c r="F5" s="347"/>
      <c r="G5" s="25"/>
      <c r="N5" s="4" t="s">
        <v>17</v>
      </c>
      <c r="O5" s="4" t="s">
        <v>18</v>
      </c>
      <c r="P5" s="4" t="s">
        <v>19</v>
      </c>
    </row>
    <row r="6" spans="1:16" ht="12" thickBot="1">
      <c r="A6" s="357"/>
      <c r="B6" s="26" t="s">
        <v>15</v>
      </c>
      <c r="C6" s="26" t="s">
        <v>16</v>
      </c>
      <c r="D6" s="26" t="s">
        <v>15</v>
      </c>
      <c r="E6" s="74" t="s">
        <v>16</v>
      </c>
      <c r="F6" s="362"/>
      <c r="G6" s="27"/>
      <c r="M6" s="28">
        <v>29891</v>
      </c>
      <c r="N6" s="29">
        <f>F1</f>
        <v>1055.2139999999999</v>
      </c>
      <c r="O6" s="29">
        <f>F2</f>
        <v>1048.7</v>
      </c>
      <c r="P6" s="29">
        <f>F3</f>
        <v>1044.7</v>
      </c>
    </row>
    <row r="7" spans="1:16" ht="12" customHeight="1">
      <c r="A7" s="319">
        <v>29891</v>
      </c>
      <c r="B7" s="237">
        <v>3.2</v>
      </c>
      <c r="C7" s="238">
        <v>7.9</v>
      </c>
      <c r="D7" s="60">
        <f t="shared" ref="D7:D40" si="0">$F$2+0.7*B7</f>
        <v>1050.94</v>
      </c>
      <c r="E7" s="127">
        <f t="shared" ref="E7:E23" si="1">$F$3+0.7*C7</f>
        <v>1050.23</v>
      </c>
      <c r="F7" s="53"/>
      <c r="G7" s="27"/>
      <c r="H7" s="30"/>
      <c r="I7" s="315"/>
      <c r="J7" s="30"/>
      <c r="K7" s="30"/>
      <c r="M7" s="61">
        <v>42185</v>
      </c>
      <c r="N7" s="29">
        <f>N6</f>
        <v>1055.2139999999999</v>
      </c>
      <c r="O7" s="29">
        <f>O6</f>
        <v>1048.7</v>
      </c>
      <c r="P7" s="29">
        <f>P6</f>
        <v>1044.7</v>
      </c>
    </row>
    <row r="8" spans="1:16" ht="12" customHeight="1">
      <c r="A8" s="320">
        <v>29921</v>
      </c>
      <c r="B8" s="34">
        <v>2.75</v>
      </c>
      <c r="C8" s="239">
        <v>7.5</v>
      </c>
      <c r="D8" s="32">
        <f t="shared" si="0"/>
        <v>1050.625</v>
      </c>
      <c r="E8" s="128">
        <f t="shared" si="1"/>
        <v>1049.95</v>
      </c>
      <c r="F8" s="33"/>
      <c r="G8" s="19"/>
      <c r="H8" s="30"/>
      <c r="I8" s="315"/>
      <c r="J8" s="30"/>
      <c r="K8" s="30"/>
    </row>
    <row r="9" spans="1:16" ht="12" customHeight="1">
      <c r="A9" s="320">
        <v>30011</v>
      </c>
      <c r="B9" s="34">
        <v>0.9</v>
      </c>
      <c r="C9" s="239">
        <v>5</v>
      </c>
      <c r="D9" s="32">
        <f t="shared" si="0"/>
        <v>1049.3300000000002</v>
      </c>
      <c r="E9" s="128">
        <f t="shared" si="1"/>
        <v>1048.2</v>
      </c>
      <c r="F9" s="33"/>
      <c r="G9" s="19"/>
      <c r="H9" s="30"/>
      <c r="I9" s="315"/>
      <c r="J9" s="30"/>
      <c r="K9" s="30"/>
    </row>
    <row r="10" spans="1:16" ht="12" customHeight="1">
      <c r="A10" s="320">
        <v>30072</v>
      </c>
      <c r="B10" s="34">
        <v>0.4</v>
      </c>
      <c r="C10" s="239">
        <v>4.0999999999999996</v>
      </c>
      <c r="D10" s="32">
        <f t="shared" si="0"/>
        <v>1048.98</v>
      </c>
      <c r="E10" s="128">
        <f t="shared" si="1"/>
        <v>1047.57</v>
      </c>
      <c r="F10" s="33"/>
      <c r="G10" s="19"/>
      <c r="H10" s="30"/>
      <c r="I10" s="315"/>
      <c r="J10" s="30"/>
      <c r="K10" s="30"/>
    </row>
    <row r="11" spans="1:16" ht="12" customHeight="1">
      <c r="A11" s="320">
        <v>30164</v>
      </c>
      <c r="B11" s="34">
        <v>3.4</v>
      </c>
      <c r="C11" s="239">
        <v>7.9</v>
      </c>
      <c r="D11" s="32">
        <f t="shared" si="0"/>
        <v>1051.0800000000002</v>
      </c>
      <c r="E11" s="128">
        <f t="shared" si="1"/>
        <v>1050.23</v>
      </c>
      <c r="F11" s="33"/>
      <c r="G11" s="19"/>
      <c r="H11" s="30"/>
      <c r="I11" s="315"/>
      <c r="J11" s="30"/>
      <c r="K11" s="30"/>
    </row>
    <row r="12" spans="1:16" ht="12" customHeight="1">
      <c r="A12" s="320">
        <v>30407</v>
      </c>
      <c r="B12" s="34">
        <v>2.7</v>
      </c>
      <c r="C12" s="239">
        <v>7.3</v>
      </c>
      <c r="D12" s="32">
        <f t="shared" si="0"/>
        <v>1050.5900000000001</v>
      </c>
      <c r="E12" s="128">
        <f t="shared" si="1"/>
        <v>1049.81</v>
      </c>
      <c r="F12" s="33"/>
      <c r="G12" s="19"/>
      <c r="H12" s="30"/>
      <c r="I12" s="315"/>
      <c r="J12" s="30"/>
      <c r="K12" s="30"/>
    </row>
    <row r="13" spans="1:16" ht="12" customHeight="1">
      <c r="A13" s="201">
        <v>30560</v>
      </c>
      <c r="B13" s="34">
        <v>3.3</v>
      </c>
      <c r="C13" s="239">
        <v>7.9</v>
      </c>
      <c r="D13" s="32">
        <f t="shared" si="0"/>
        <v>1051.01</v>
      </c>
      <c r="E13" s="128">
        <f t="shared" si="1"/>
        <v>1050.23</v>
      </c>
      <c r="F13" s="33"/>
      <c r="G13" s="19"/>
      <c r="H13" s="30"/>
      <c r="I13" s="315"/>
      <c r="J13" s="30"/>
      <c r="K13" s="30"/>
    </row>
    <row r="14" spans="1:16" ht="12" customHeight="1">
      <c r="A14" s="201">
        <v>30742</v>
      </c>
      <c r="B14" s="34">
        <v>2.4</v>
      </c>
      <c r="C14" s="239">
        <v>7</v>
      </c>
      <c r="D14" s="32">
        <f t="shared" si="0"/>
        <v>1050.3800000000001</v>
      </c>
      <c r="E14" s="128">
        <f t="shared" si="1"/>
        <v>1049.6000000000001</v>
      </c>
      <c r="F14" s="33"/>
      <c r="G14" s="19"/>
      <c r="H14" s="30"/>
      <c r="I14" s="315"/>
      <c r="J14" s="30"/>
      <c r="K14" s="30"/>
    </row>
    <row r="15" spans="1:16" ht="12" customHeight="1">
      <c r="A15" s="201">
        <v>30834</v>
      </c>
      <c r="B15" s="34">
        <v>3.6</v>
      </c>
      <c r="C15" s="239">
        <v>8.6</v>
      </c>
      <c r="D15" s="32">
        <f t="shared" si="0"/>
        <v>1051.22</v>
      </c>
      <c r="E15" s="128">
        <f t="shared" si="1"/>
        <v>1050.72</v>
      </c>
      <c r="F15" s="33"/>
      <c r="G15" s="19"/>
      <c r="H15" s="30"/>
      <c r="I15" s="315"/>
      <c r="J15" s="30"/>
      <c r="K15" s="30"/>
    </row>
    <row r="16" spans="1:16" ht="12" customHeight="1">
      <c r="A16" s="201">
        <v>30926</v>
      </c>
      <c r="B16" s="34">
        <v>2.8</v>
      </c>
      <c r="C16" s="239">
        <v>7.7</v>
      </c>
      <c r="D16" s="32">
        <f t="shared" si="0"/>
        <v>1050.6600000000001</v>
      </c>
      <c r="E16" s="128">
        <f t="shared" si="1"/>
        <v>1050.0900000000001</v>
      </c>
      <c r="F16" s="33"/>
      <c r="G16" s="19"/>
      <c r="H16" s="30"/>
      <c r="I16" s="315"/>
      <c r="J16" s="30"/>
      <c r="K16" s="30"/>
    </row>
    <row r="17" spans="1:16" ht="12" customHeight="1">
      <c r="A17" s="201">
        <v>31321</v>
      </c>
      <c r="B17" s="34">
        <v>3.7</v>
      </c>
      <c r="C17" s="239">
        <v>8.6</v>
      </c>
      <c r="D17" s="32">
        <f t="shared" si="0"/>
        <v>1051.29</v>
      </c>
      <c r="E17" s="128">
        <f t="shared" si="1"/>
        <v>1050.72</v>
      </c>
      <c r="F17" s="33"/>
      <c r="G17" s="19"/>
      <c r="H17" s="30"/>
      <c r="I17" s="315"/>
      <c r="J17" s="30"/>
      <c r="K17" s="30"/>
      <c r="O17" s="293"/>
      <c r="P17" s="294"/>
    </row>
    <row r="18" spans="1:16" ht="12" customHeight="1">
      <c r="A18" s="201">
        <v>31686</v>
      </c>
      <c r="B18" s="34">
        <v>3.3</v>
      </c>
      <c r="C18" s="239">
        <v>8.1999999999999993</v>
      </c>
      <c r="D18" s="32">
        <f t="shared" si="0"/>
        <v>1051.01</v>
      </c>
      <c r="E18" s="128">
        <f t="shared" si="1"/>
        <v>1050.44</v>
      </c>
      <c r="F18" s="33"/>
      <c r="G18" s="19"/>
      <c r="H18" s="30"/>
      <c r="I18" s="315"/>
      <c r="J18" s="30"/>
      <c r="K18" s="30"/>
    </row>
    <row r="19" spans="1:16" ht="12" customHeight="1">
      <c r="A19" s="201">
        <v>32051</v>
      </c>
      <c r="B19" s="34">
        <v>3.4</v>
      </c>
      <c r="C19" s="239">
        <v>8.1999999999999993</v>
      </c>
      <c r="D19" s="32">
        <f t="shared" si="0"/>
        <v>1051.0800000000002</v>
      </c>
      <c r="E19" s="128">
        <f t="shared" si="1"/>
        <v>1050.44</v>
      </c>
      <c r="F19" s="33"/>
      <c r="G19" s="19"/>
      <c r="H19" s="30"/>
      <c r="I19" s="315"/>
      <c r="J19" s="30"/>
      <c r="K19" s="30"/>
    </row>
    <row r="20" spans="1:16" ht="12" customHeight="1">
      <c r="A20" s="201">
        <v>32417</v>
      </c>
      <c r="B20" s="34">
        <v>3.2</v>
      </c>
      <c r="C20" s="239">
        <v>8</v>
      </c>
      <c r="D20" s="32">
        <f t="shared" si="0"/>
        <v>1050.94</v>
      </c>
      <c r="E20" s="128">
        <f t="shared" si="1"/>
        <v>1050.3</v>
      </c>
      <c r="F20" s="33"/>
      <c r="G20" s="19"/>
      <c r="H20" s="30"/>
      <c r="I20" s="315"/>
      <c r="J20" s="30"/>
      <c r="K20" s="30"/>
    </row>
    <row r="21" spans="1:16" ht="12" customHeight="1">
      <c r="A21" s="201">
        <v>32752</v>
      </c>
      <c r="B21" s="34">
        <v>2</v>
      </c>
      <c r="C21" s="239">
        <v>7.7</v>
      </c>
      <c r="D21" s="32">
        <f t="shared" si="0"/>
        <v>1050.1000000000001</v>
      </c>
      <c r="E21" s="128">
        <f t="shared" si="1"/>
        <v>1050.0900000000001</v>
      </c>
      <c r="F21" s="33"/>
      <c r="G21" s="19"/>
      <c r="H21" s="30"/>
      <c r="I21" s="315"/>
      <c r="J21" s="30"/>
      <c r="K21" s="30"/>
    </row>
    <row r="22" spans="1:16" ht="12" customHeight="1">
      <c r="A22" s="201">
        <v>33147</v>
      </c>
      <c r="B22" s="34">
        <v>3.7</v>
      </c>
      <c r="C22" s="239">
        <v>8.5</v>
      </c>
      <c r="D22" s="32">
        <f t="shared" si="0"/>
        <v>1051.29</v>
      </c>
      <c r="E22" s="128">
        <f t="shared" si="1"/>
        <v>1050.6500000000001</v>
      </c>
      <c r="F22" s="33"/>
      <c r="G22" s="19"/>
      <c r="H22" s="30"/>
      <c r="I22" s="315"/>
      <c r="J22" s="30"/>
      <c r="K22" s="30"/>
    </row>
    <row r="23" spans="1:16" ht="12" customHeight="1">
      <c r="A23" s="201">
        <v>33482</v>
      </c>
      <c r="B23" s="34">
        <v>2.8</v>
      </c>
      <c r="C23" s="239">
        <v>7.9</v>
      </c>
      <c r="D23" s="32">
        <f t="shared" si="0"/>
        <v>1050.6600000000001</v>
      </c>
      <c r="E23" s="128">
        <f t="shared" si="1"/>
        <v>1050.23</v>
      </c>
      <c r="F23" s="33"/>
      <c r="G23" s="19"/>
      <c r="H23" s="30"/>
      <c r="I23" s="315"/>
      <c r="J23" s="30"/>
      <c r="K23" s="30"/>
    </row>
    <row r="24" spans="1:16" ht="12" customHeight="1">
      <c r="A24" s="201">
        <v>33848</v>
      </c>
      <c r="B24" s="34">
        <v>3.45</v>
      </c>
      <c r="C24" s="239"/>
      <c r="D24" s="32">
        <f t="shared" si="0"/>
        <v>1051.115</v>
      </c>
      <c r="E24" s="128"/>
      <c r="F24" s="33"/>
      <c r="G24" s="19"/>
      <c r="H24" s="30"/>
      <c r="I24" s="315"/>
      <c r="J24" s="30"/>
      <c r="K24" s="30"/>
    </row>
    <row r="25" spans="1:16" ht="12" customHeight="1">
      <c r="A25" s="202">
        <v>34455</v>
      </c>
      <c r="B25" s="34">
        <v>2.8</v>
      </c>
      <c r="C25" s="239">
        <v>7.7</v>
      </c>
      <c r="D25" s="32">
        <f t="shared" si="0"/>
        <v>1050.6600000000001</v>
      </c>
      <c r="E25" s="128">
        <f t="shared" ref="E25:E49" si="2">$F$3+0.7*C25</f>
        <v>1050.0900000000001</v>
      </c>
      <c r="F25" s="33"/>
      <c r="G25" s="19"/>
      <c r="H25" s="30"/>
      <c r="I25" s="315"/>
      <c r="J25" s="30"/>
      <c r="K25" s="30"/>
    </row>
    <row r="26" spans="1:16" ht="12" customHeight="1">
      <c r="A26" s="202">
        <v>34578</v>
      </c>
      <c r="B26" s="34">
        <v>2</v>
      </c>
      <c r="C26" s="239">
        <v>7.5</v>
      </c>
      <c r="D26" s="32">
        <f t="shared" si="0"/>
        <v>1050.1000000000001</v>
      </c>
      <c r="E26" s="128">
        <f t="shared" si="2"/>
        <v>1049.95</v>
      </c>
      <c r="F26" s="33"/>
      <c r="G26" s="19"/>
      <c r="H26" s="29"/>
      <c r="I26" s="315"/>
      <c r="J26" s="30"/>
      <c r="K26" s="30"/>
    </row>
    <row r="27" spans="1:16" s="19" customFormat="1" ht="12" customHeight="1">
      <c r="A27" s="202">
        <v>34943</v>
      </c>
      <c r="B27" s="34">
        <v>0.5</v>
      </c>
      <c r="C27" s="239">
        <v>7.5</v>
      </c>
      <c r="D27" s="32">
        <f t="shared" si="0"/>
        <v>1049.05</v>
      </c>
      <c r="E27" s="128">
        <f t="shared" si="2"/>
        <v>1049.95</v>
      </c>
      <c r="F27" s="33"/>
      <c r="H27" s="30"/>
      <c r="I27" s="315"/>
      <c r="J27" s="30"/>
      <c r="K27" s="30"/>
    </row>
    <row r="28" spans="1:16" ht="12" customHeight="1">
      <c r="A28" s="202">
        <v>35309</v>
      </c>
      <c r="B28" s="34">
        <v>3.4</v>
      </c>
      <c r="C28" s="239">
        <v>8.25</v>
      </c>
      <c r="D28" s="32">
        <f t="shared" si="0"/>
        <v>1051.0800000000002</v>
      </c>
      <c r="E28" s="128">
        <f t="shared" si="2"/>
        <v>1050.4750000000001</v>
      </c>
      <c r="F28" s="33"/>
      <c r="G28" s="19"/>
      <c r="H28" s="30"/>
      <c r="I28" s="315"/>
      <c r="J28" s="30"/>
      <c r="K28" s="30"/>
    </row>
    <row r="29" spans="1:16" ht="12" customHeight="1">
      <c r="A29" s="203">
        <v>35558</v>
      </c>
      <c r="B29" s="34">
        <v>2</v>
      </c>
      <c r="C29" s="239">
        <v>7.9</v>
      </c>
      <c r="D29" s="32">
        <f t="shared" si="0"/>
        <v>1050.1000000000001</v>
      </c>
      <c r="E29" s="128">
        <f t="shared" si="2"/>
        <v>1050.23</v>
      </c>
      <c r="F29" s="33"/>
      <c r="G29" s="19"/>
      <c r="H29" s="30"/>
      <c r="I29" s="315"/>
      <c r="J29" s="30"/>
      <c r="K29" s="30"/>
    </row>
    <row r="30" spans="1:16" ht="12" customHeight="1">
      <c r="A30" s="203">
        <v>35741</v>
      </c>
      <c r="B30" s="34">
        <v>2.5</v>
      </c>
      <c r="C30" s="239">
        <v>7.5</v>
      </c>
      <c r="D30" s="32">
        <f t="shared" si="0"/>
        <v>1050.45</v>
      </c>
      <c r="E30" s="128">
        <f t="shared" si="2"/>
        <v>1049.95</v>
      </c>
      <c r="F30" s="33"/>
      <c r="G30" s="19"/>
      <c r="H30" s="30"/>
      <c r="I30" s="315"/>
      <c r="J30" s="30"/>
      <c r="K30" s="30"/>
    </row>
    <row r="31" spans="1:16" ht="12" customHeight="1">
      <c r="A31" s="203">
        <v>35941</v>
      </c>
      <c r="B31" s="34">
        <v>3.37</v>
      </c>
      <c r="C31" s="239">
        <v>8.3000000000000007</v>
      </c>
      <c r="D31" s="32">
        <f t="shared" si="0"/>
        <v>1051.059</v>
      </c>
      <c r="E31" s="128">
        <f t="shared" si="2"/>
        <v>1050.51</v>
      </c>
      <c r="F31" s="33"/>
      <c r="G31" s="19"/>
      <c r="H31" s="30"/>
      <c r="I31" s="315"/>
      <c r="J31" s="30"/>
      <c r="K31" s="30"/>
    </row>
    <row r="32" spans="1:16" ht="12" customHeight="1">
      <c r="A32" s="203">
        <v>36114</v>
      </c>
      <c r="B32" s="34">
        <f>3.1-0.4</f>
        <v>2.7</v>
      </c>
      <c r="C32" s="239">
        <f>8.1-0.4</f>
        <v>7.6999999999999993</v>
      </c>
      <c r="D32" s="32">
        <f t="shared" si="0"/>
        <v>1050.5900000000001</v>
      </c>
      <c r="E32" s="128">
        <f t="shared" si="2"/>
        <v>1050.0900000000001</v>
      </c>
      <c r="F32" s="33"/>
      <c r="G32" s="19"/>
      <c r="H32" s="30"/>
      <c r="I32" s="315"/>
      <c r="J32" s="30"/>
      <c r="K32" s="30"/>
    </row>
    <row r="33" spans="1:17" ht="12" customHeight="1">
      <c r="A33" s="203">
        <v>36308</v>
      </c>
      <c r="B33" s="34">
        <v>3.3</v>
      </c>
      <c r="C33" s="239">
        <v>8.1</v>
      </c>
      <c r="D33" s="32">
        <f t="shared" si="0"/>
        <v>1051.01</v>
      </c>
      <c r="E33" s="128">
        <f t="shared" si="2"/>
        <v>1050.3700000000001</v>
      </c>
      <c r="F33" s="33"/>
      <c r="G33" s="19"/>
      <c r="H33" s="30"/>
      <c r="I33" s="315"/>
      <c r="J33" s="30"/>
      <c r="K33" s="30"/>
    </row>
    <row r="34" spans="1:17" ht="12" customHeight="1">
      <c r="A34" s="203">
        <v>36414</v>
      </c>
      <c r="B34" s="34">
        <v>3.1</v>
      </c>
      <c r="C34" s="239">
        <v>8</v>
      </c>
      <c r="D34" s="32">
        <f t="shared" si="0"/>
        <v>1050.8700000000001</v>
      </c>
      <c r="E34" s="128">
        <f t="shared" si="2"/>
        <v>1050.3</v>
      </c>
      <c r="F34" s="33"/>
      <c r="G34" s="19"/>
      <c r="H34" s="30"/>
      <c r="I34" s="315"/>
      <c r="J34" s="30"/>
      <c r="K34" s="30"/>
    </row>
    <row r="35" spans="1:17" ht="12" customHeight="1">
      <c r="A35" s="203">
        <v>36691</v>
      </c>
      <c r="B35" s="34">
        <v>4.2</v>
      </c>
      <c r="C35" s="239">
        <v>9.1</v>
      </c>
      <c r="D35" s="32">
        <f t="shared" si="0"/>
        <v>1051.6400000000001</v>
      </c>
      <c r="E35" s="128">
        <f t="shared" si="2"/>
        <v>1051.07</v>
      </c>
      <c r="F35" s="33"/>
      <c r="G35" s="19"/>
      <c r="H35" s="30"/>
      <c r="I35" s="315"/>
      <c r="J35" s="30"/>
      <c r="K35" s="30"/>
    </row>
    <row r="36" spans="1:17" ht="12" customHeight="1">
      <c r="A36" s="203">
        <v>36778</v>
      </c>
      <c r="B36" s="34">
        <v>3.8</v>
      </c>
      <c r="C36" s="239">
        <v>8.6999999999999993</v>
      </c>
      <c r="D36" s="32">
        <f t="shared" si="0"/>
        <v>1051.3600000000001</v>
      </c>
      <c r="E36" s="128">
        <f t="shared" si="2"/>
        <v>1050.79</v>
      </c>
      <c r="F36" s="33"/>
      <c r="G36" s="19"/>
      <c r="H36" s="30"/>
      <c r="I36" s="315"/>
      <c r="J36" s="30"/>
      <c r="K36" s="30"/>
    </row>
    <row r="37" spans="1:17" ht="12" customHeight="1">
      <c r="A37" s="203">
        <v>37048</v>
      </c>
      <c r="B37" s="240">
        <v>4.2</v>
      </c>
      <c r="C37" s="241">
        <v>8.8000000000000007</v>
      </c>
      <c r="D37" s="32">
        <f t="shared" si="0"/>
        <v>1051.6400000000001</v>
      </c>
      <c r="E37" s="128">
        <f t="shared" si="2"/>
        <v>1050.8600000000001</v>
      </c>
      <c r="F37" s="33"/>
      <c r="G37" s="19"/>
      <c r="H37" s="30"/>
      <c r="I37" s="315"/>
      <c r="J37" s="30"/>
      <c r="K37" s="30"/>
    </row>
    <row r="38" spans="1:17" ht="12" customHeight="1">
      <c r="A38" s="203">
        <v>37153</v>
      </c>
      <c r="B38" s="240">
        <v>3</v>
      </c>
      <c r="C38" s="241">
        <v>7.9</v>
      </c>
      <c r="D38" s="32">
        <f t="shared" si="0"/>
        <v>1050.8</v>
      </c>
      <c r="E38" s="128">
        <f t="shared" si="2"/>
        <v>1050.23</v>
      </c>
      <c r="F38" s="33"/>
      <c r="G38" s="19"/>
      <c r="H38" s="30"/>
      <c r="I38" s="315"/>
      <c r="J38" s="30"/>
      <c r="K38" s="30"/>
    </row>
    <row r="39" spans="1:17">
      <c r="A39" s="159">
        <v>37420</v>
      </c>
      <c r="B39" s="242">
        <v>2.1</v>
      </c>
      <c r="C39" s="243">
        <v>8.6</v>
      </c>
      <c r="D39" s="32">
        <f t="shared" si="0"/>
        <v>1050.17</v>
      </c>
      <c r="E39" s="128">
        <f t="shared" si="2"/>
        <v>1050.72</v>
      </c>
      <c r="F39" s="33"/>
      <c r="G39" s="19"/>
      <c r="H39" s="30"/>
      <c r="I39" s="315"/>
      <c r="J39" s="30"/>
      <c r="K39" s="30"/>
    </row>
    <row r="40" spans="1:17">
      <c r="A40" s="159">
        <v>37511</v>
      </c>
      <c r="B40" s="242">
        <v>2.2000000000000002</v>
      </c>
      <c r="C40" s="243">
        <v>8.4</v>
      </c>
      <c r="D40" s="32">
        <f t="shared" si="0"/>
        <v>1050.24</v>
      </c>
      <c r="E40" s="128">
        <f t="shared" si="2"/>
        <v>1050.5800000000002</v>
      </c>
      <c r="F40" s="33"/>
      <c r="G40" s="19"/>
      <c r="H40" s="30"/>
      <c r="I40" s="315"/>
      <c r="J40" s="30"/>
      <c r="K40" s="30"/>
    </row>
    <row r="41" spans="1:17">
      <c r="A41" s="159">
        <v>37789</v>
      </c>
      <c r="B41" s="242">
        <v>0.1</v>
      </c>
      <c r="C41" s="243">
        <v>8.6</v>
      </c>
      <c r="D41" s="32"/>
      <c r="E41" s="128">
        <f t="shared" si="2"/>
        <v>1050.72</v>
      </c>
      <c r="F41" s="36" t="s">
        <v>32</v>
      </c>
      <c r="G41" s="19"/>
      <c r="H41" s="30"/>
      <c r="I41" s="315"/>
      <c r="J41" s="30"/>
      <c r="K41" s="30"/>
    </row>
    <row r="42" spans="1:17">
      <c r="A42" s="159">
        <v>37876</v>
      </c>
      <c r="B42" s="242">
        <v>0.1</v>
      </c>
      <c r="C42" s="243">
        <v>7.8</v>
      </c>
      <c r="D42" s="32"/>
      <c r="E42" s="128">
        <f t="shared" si="2"/>
        <v>1050.1600000000001</v>
      </c>
      <c r="F42" s="36" t="s">
        <v>32</v>
      </c>
      <c r="G42" s="19"/>
      <c r="H42" s="30"/>
      <c r="I42" s="315"/>
      <c r="J42" s="30"/>
      <c r="K42" s="30"/>
    </row>
    <row r="43" spans="1:17">
      <c r="A43" s="159">
        <v>38174</v>
      </c>
      <c r="B43" s="242">
        <v>1.3</v>
      </c>
      <c r="C43" s="243">
        <v>8</v>
      </c>
      <c r="D43" s="147">
        <f t="shared" ref="D43:D49" si="3">$F$2+0.7*B43</f>
        <v>1049.6100000000001</v>
      </c>
      <c r="E43" s="128">
        <f t="shared" si="2"/>
        <v>1050.3</v>
      </c>
      <c r="F43" s="36" t="s">
        <v>35</v>
      </c>
      <c r="G43" s="19"/>
      <c r="H43" s="30"/>
      <c r="I43" s="315"/>
      <c r="J43" s="30"/>
      <c r="K43" s="30"/>
    </row>
    <row r="44" spans="1:17" s="71" customFormat="1">
      <c r="A44" s="159">
        <v>38246</v>
      </c>
      <c r="B44" s="242">
        <v>1.8</v>
      </c>
      <c r="C44" s="243">
        <v>7.7</v>
      </c>
      <c r="D44" s="147">
        <f t="shared" si="3"/>
        <v>1049.96</v>
      </c>
      <c r="E44" s="128">
        <f t="shared" si="2"/>
        <v>1050.0900000000001</v>
      </c>
      <c r="F44" s="36" t="s">
        <v>35</v>
      </c>
      <c r="G44" s="291"/>
      <c r="H44" s="292"/>
      <c r="I44" s="315"/>
      <c r="J44" s="292"/>
      <c r="K44" s="292"/>
      <c r="L44" s="19"/>
      <c r="M44" s="19"/>
      <c r="N44" s="19"/>
      <c r="O44" s="19"/>
      <c r="P44" s="19"/>
      <c r="Q44" s="19"/>
    </row>
    <row r="45" spans="1:17">
      <c r="A45" s="159">
        <v>38503</v>
      </c>
      <c r="B45" s="242">
        <v>2.5</v>
      </c>
      <c r="C45" s="243">
        <v>9.1</v>
      </c>
      <c r="D45" s="147">
        <f t="shared" si="3"/>
        <v>1050.45</v>
      </c>
      <c r="E45" s="128">
        <f t="shared" si="2"/>
        <v>1051.07</v>
      </c>
      <c r="F45" s="36" t="s">
        <v>35</v>
      </c>
      <c r="G45" s="19"/>
      <c r="H45" s="30"/>
      <c r="I45" s="315"/>
      <c r="J45" s="30"/>
      <c r="K45" s="30"/>
    </row>
    <row r="46" spans="1:17" ht="22.5">
      <c r="A46" s="159">
        <v>38609</v>
      </c>
      <c r="B46" s="242">
        <v>1.4</v>
      </c>
      <c r="C46" s="243">
        <v>8</v>
      </c>
      <c r="D46" s="147">
        <f t="shared" si="3"/>
        <v>1049.68</v>
      </c>
      <c r="E46" s="128">
        <f>$F$3+0.7*C46</f>
        <v>1050.3</v>
      </c>
      <c r="F46" s="129" t="s">
        <v>43</v>
      </c>
      <c r="G46" s="19"/>
      <c r="I46" s="315"/>
    </row>
    <row r="47" spans="1:17">
      <c r="A47" s="159">
        <v>38882</v>
      </c>
      <c r="B47" s="242">
        <v>2.2999999999999998</v>
      </c>
      <c r="C47" s="243">
        <v>8.6999999999999993</v>
      </c>
      <c r="D47" s="147">
        <f t="shared" si="3"/>
        <v>1050.31</v>
      </c>
      <c r="E47" s="128">
        <f t="shared" si="2"/>
        <v>1050.79</v>
      </c>
      <c r="F47" s="129" t="s">
        <v>74</v>
      </c>
      <c r="G47" s="19"/>
      <c r="H47" s="195"/>
      <c r="I47" s="315"/>
    </row>
    <row r="48" spans="1:17">
      <c r="A48" s="158">
        <v>38992</v>
      </c>
      <c r="B48" s="244">
        <v>0.9</v>
      </c>
      <c r="C48" s="245">
        <v>7.7</v>
      </c>
      <c r="D48" s="151">
        <f t="shared" si="3"/>
        <v>1049.3300000000002</v>
      </c>
      <c r="E48" s="152">
        <f t="shared" si="2"/>
        <v>1050.0900000000001</v>
      </c>
      <c r="F48" s="153" t="s">
        <v>72</v>
      </c>
      <c r="G48" s="19"/>
      <c r="H48" s="195"/>
      <c r="I48" s="315"/>
    </row>
    <row r="49" spans="1:9">
      <c r="A49" s="159">
        <v>39239</v>
      </c>
      <c r="B49" s="242">
        <v>3.9</v>
      </c>
      <c r="C49" s="242">
        <v>9.5</v>
      </c>
      <c r="D49" s="173">
        <f t="shared" si="3"/>
        <v>1051.43</v>
      </c>
      <c r="E49" s="160">
        <f t="shared" si="2"/>
        <v>1051.3500000000001</v>
      </c>
      <c r="F49" s="31" t="s">
        <v>76</v>
      </c>
      <c r="G49" s="19"/>
      <c r="I49" s="315"/>
    </row>
    <row r="50" spans="1:9">
      <c r="A50" s="159">
        <v>39349</v>
      </c>
      <c r="B50" s="244">
        <v>1.9</v>
      </c>
      <c r="C50" s="244">
        <v>8.3000000000000007</v>
      </c>
      <c r="D50" s="212">
        <f t="shared" ref="D50:D57" si="4">$F$2+0.7*B50</f>
        <v>1050.03</v>
      </c>
      <c r="E50" s="213">
        <f t="shared" ref="E50:E57" si="5">$F$3+0.7*C50</f>
        <v>1050.51</v>
      </c>
      <c r="F50" s="214" t="s">
        <v>80</v>
      </c>
      <c r="G50" s="19"/>
      <c r="I50" s="315"/>
    </row>
    <row r="51" spans="1:9">
      <c r="A51" s="159">
        <v>39623</v>
      </c>
      <c r="B51" s="242">
        <v>3.2</v>
      </c>
      <c r="C51" s="242">
        <v>8.6999999999999993</v>
      </c>
      <c r="D51" s="215">
        <f t="shared" si="4"/>
        <v>1050.94</v>
      </c>
      <c r="E51" s="31">
        <f t="shared" si="5"/>
        <v>1050.79</v>
      </c>
      <c r="F51" s="8" t="s">
        <v>80</v>
      </c>
      <c r="G51" s="19"/>
      <c r="I51" s="315"/>
    </row>
    <row r="52" spans="1:9">
      <c r="A52" s="203">
        <v>39715</v>
      </c>
      <c r="B52" s="246">
        <v>3.6</v>
      </c>
      <c r="C52" s="247">
        <v>8.6</v>
      </c>
      <c r="D52" s="210">
        <f t="shared" si="4"/>
        <v>1051.22</v>
      </c>
      <c r="E52" s="211">
        <f t="shared" si="5"/>
        <v>1050.72</v>
      </c>
      <c r="F52" s="172"/>
      <c r="G52" s="19"/>
      <c r="I52" s="315"/>
    </row>
    <row r="53" spans="1:9">
      <c r="A53" s="203">
        <v>39994</v>
      </c>
      <c r="B53" s="34">
        <v>3.4</v>
      </c>
      <c r="C53" s="239">
        <v>8.4</v>
      </c>
      <c r="D53" s="210">
        <f t="shared" si="4"/>
        <v>1051.0800000000002</v>
      </c>
      <c r="E53" s="128">
        <f t="shared" si="5"/>
        <v>1050.5800000000002</v>
      </c>
      <c r="F53" s="33"/>
      <c r="G53" s="19"/>
      <c r="I53" s="315"/>
    </row>
    <row r="54" spans="1:9">
      <c r="A54" s="203">
        <v>40085</v>
      </c>
      <c r="B54" s="286">
        <v>4</v>
      </c>
      <c r="C54" s="248">
        <v>8.4</v>
      </c>
      <c r="D54" s="227">
        <f t="shared" si="4"/>
        <v>1051.5</v>
      </c>
      <c r="E54" s="156">
        <f t="shared" si="5"/>
        <v>1050.5800000000002</v>
      </c>
      <c r="F54" s="153"/>
      <c r="G54" s="19"/>
      <c r="I54" s="315"/>
    </row>
    <row r="55" spans="1:9">
      <c r="A55" s="203">
        <v>40314</v>
      </c>
      <c r="B55" s="34">
        <v>2.1</v>
      </c>
      <c r="C55" s="34">
        <v>8</v>
      </c>
      <c r="D55" s="32">
        <f t="shared" si="4"/>
        <v>1050.17</v>
      </c>
      <c r="E55" s="32">
        <f t="shared" si="5"/>
        <v>1050.3</v>
      </c>
      <c r="F55" s="33"/>
      <c r="G55" s="19"/>
    </row>
    <row r="56" spans="1:9">
      <c r="A56" s="203">
        <v>40331</v>
      </c>
      <c r="B56" s="240">
        <v>2.7</v>
      </c>
      <c r="C56" s="240">
        <v>7.3</v>
      </c>
      <c r="D56" s="32">
        <f t="shared" si="4"/>
        <v>1050.5900000000001</v>
      </c>
      <c r="E56" s="32">
        <f t="shared" si="5"/>
        <v>1049.81</v>
      </c>
      <c r="F56" s="33"/>
      <c r="G56" s="19"/>
    </row>
    <row r="57" spans="1:9" ht="12" thickBot="1">
      <c r="A57" s="287">
        <v>40431</v>
      </c>
      <c r="B57" s="288">
        <v>3.1</v>
      </c>
      <c r="C57" s="288">
        <v>7.9</v>
      </c>
      <c r="D57" s="289">
        <f t="shared" si="4"/>
        <v>1050.8700000000001</v>
      </c>
      <c r="E57" s="289">
        <f t="shared" si="5"/>
        <v>1050.23</v>
      </c>
      <c r="F57" s="290"/>
      <c r="G57" s="19"/>
    </row>
    <row r="58" spans="1:9">
      <c r="A58" s="229"/>
      <c r="B58" s="19" t="s">
        <v>75</v>
      </c>
      <c r="C58" s="19"/>
      <c r="D58" s="19"/>
      <c r="E58" s="19"/>
      <c r="F58" s="19"/>
      <c r="G58" s="19"/>
    </row>
    <row r="59" spans="1:9" ht="21" customHeight="1">
      <c r="A59" s="344" t="s">
        <v>84</v>
      </c>
      <c r="B59" s="345"/>
      <c r="C59" s="345"/>
      <c r="D59" s="345"/>
      <c r="E59" s="345"/>
      <c r="F59" s="345"/>
      <c r="G59" s="19"/>
    </row>
    <row r="60" spans="1:9">
      <c r="A60" s="230"/>
      <c r="B60" s="19"/>
      <c r="C60" s="19"/>
      <c r="D60" s="19"/>
      <c r="E60" s="19"/>
      <c r="F60" s="19"/>
      <c r="G60" s="19"/>
    </row>
    <row r="61" spans="1:9">
      <c r="A61" s="37"/>
      <c r="B61" s="19"/>
      <c r="C61" s="19"/>
      <c r="D61" s="19"/>
      <c r="E61" s="19"/>
      <c r="F61" s="19"/>
      <c r="G61" s="19"/>
    </row>
    <row r="62" spans="1:9">
      <c r="A62" s="37"/>
      <c r="B62" s="19"/>
      <c r="C62" s="19"/>
      <c r="D62" s="19"/>
      <c r="E62" s="19"/>
      <c r="F62" s="19"/>
      <c r="G62" s="19"/>
    </row>
  </sheetData>
  <mergeCells count="6">
    <mergeCell ref="A59:F59"/>
    <mergeCell ref="A1:B2"/>
    <mergeCell ref="F4:F6"/>
    <mergeCell ref="B4:C4"/>
    <mergeCell ref="D4:E4"/>
    <mergeCell ref="A4:A6"/>
  </mergeCells>
  <phoneticPr fontId="2" type="noConversion"/>
  <printOptions horizontalCentered="1"/>
  <pageMargins left="0.59055118110236227" right="0.39370078740157483" top="0.98425196850393704" bottom="0.51181102362204722" header="0.47244094488188981" footer="0.31496062992125984"/>
  <pageSetup scale="56" orientation="portrait" r:id="rId1"/>
  <headerFooter alignWithMargins="0">
    <oddHeader>&amp;L&amp;"Arial,Bold"&amp;G&amp;C&amp;"Arial,Bold"&amp;14Table H-19: Diversion Canal (Canal Dyke)
Piezometeric Monitoring CD-13&amp;R&amp;"Arial,Bold"&amp;G</oddHeader>
    <oddFooter>&amp;L&amp;6&amp;Z&amp;F&amp;A&amp;RPage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O70"/>
  <sheetViews>
    <sheetView view="pageLayout" topLeftCell="A13" zoomScaleNormal="100" zoomScaleSheetLayoutView="130" workbookViewId="0">
      <selection activeCell="A44" sqref="A44:A45"/>
    </sheetView>
  </sheetViews>
  <sheetFormatPr defaultRowHeight="11.25"/>
  <cols>
    <col min="1" max="1" width="12.1640625" style="44" customWidth="1"/>
    <col min="2" max="2" width="11.83203125" style="4" customWidth="1"/>
    <col min="3" max="3" width="13.6640625" style="4" bestFit="1" customWidth="1"/>
    <col min="4" max="5" width="20.6640625" style="4" customWidth="1"/>
    <col min="6" max="6" width="29" style="4" bestFit="1" customWidth="1"/>
    <col min="7" max="7" width="3.5" style="4" customWidth="1"/>
    <col min="8" max="9" width="9.33203125" style="4"/>
    <col min="10" max="10" width="10.5" style="4" bestFit="1" customWidth="1"/>
    <col min="11" max="13" width="9.5" style="4" bestFit="1" customWidth="1"/>
    <col min="14" max="16384" width="9.33203125" style="4"/>
  </cols>
  <sheetData>
    <row r="1" spans="1:13" s="20" customFormat="1" ht="23.1" customHeight="1">
      <c r="A1" s="349" t="s">
        <v>11</v>
      </c>
      <c r="B1" s="350"/>
      <c r="C1" s="11" t="s">
        <v>0</v>
      </c>
      <c r="D1" s="7" t="s">
        <v>65</v>
      </c>
      <c r="E1" s="87" t="s">
        <v>47</v>
      </c>
      <c r="F1" s="94">
        <v>1054.8820000000001</v>
      </c>
      <c r="G1" s="295"/>
    </row>
    <row r="2" spans="1:13" ht="39" customHeight="1" thickBot="1">
      <c r="A2" s="351"/>
      <c r="B2" s="352"/>
      <c r="C2" s="96" t="s">
        <v>1</v>
      </c>
      <c r="D2" s="95" t="s">
        <v>62</v>
      </c>
      <c r="E2" s="9" t="s">
        <v>63</v>
      </c>
      <c r="F2" s="89">
        <v>1048.0999999999999</v>
      </c>
    </row>
    <row r="3" spans="1:13" s="20" customFormat="1" ht="23.1" customHeight="1" thickBot="1">
      <c r="A3" s="316" t="s">
        <v>23</v>
      </c>
      <c r="B3" s="93" t="s">
        <v>3</v>
      </c>
      <c r="C3" s="12" t="s">
        <v>22</v>
      </c>
      <c r="D3" s="39">
        <v>1981</v>
      </c>
      <c r="E3" s="40" t="s">
        <v>51</v>
      </c>
      <c r="F3" s="90">
        <v>1043.3</v>
      </c>
    </row>
    <row r="4" spans="1:13" ht="23.65" customHeight="1" thickBot="1">
      <c r="A4" s="355" t="s">
        <v>2</v>
      </c>
      <c r="B4" s="353" t="s">
        <v>30</v>
      </c>
      <c r="C4" s="365"/>
      <c r="D4" s="363" t="s">
        <v>50</v>
      </c>
      <c r="E4" s="364"/>
      <c r="F4" s="347" t="s">
        <v>20</v>
      </c>
      <c r="G4" s="2"/>
      <c r="J4" s="4" t="s">
        <v>2</v>
      </c>
    </row>
    <row r="5" spans="1:13" s="20" customFormat="1" ht="12" thickBot="1">
      <c r="A5" s="356"/>
      <c r="B5" s="41" t="s">
        <v>24</v>
      </c>
      <c r="C5" s="75" t="s">
        <v>25</v>
      </c>
      <c r="D5" s="41" t="s">
        <v>4</v>
      </c>
      <c r="E5" s="75" t="s">
        <v>5</v>
      </c>
      <c r="F5" s="362"/>
      <c r="G5" s="42"/>
      <c r="K5" s="20" t="s">
        <v>17</v>
      </c>
      <c r="L5" s="20" t="s">
        <v>18</v>
      </c>
      <c r="M5" s="20" t="s">
        <v>19</v>
      </c>
    </row>
    <row r="6" spans="1:13" ht="12" thickBot="1">
      <c r="A6" s="357"/>
      <c r="B6" s="43" t="s">
        <v>12</v>
      </c>
      <c r="C6" s="76" t="s">
        <v>13</v>
      </c>
      <c r="D6" s="43" t="s">
        <v>12</v>
      </c>
      <c r="E6" s="76" t="s">
        <v>13</v>
      </c>
      <c r="F6" s="347"/>
      <c r="G6" s="2"/>
      <c r="J6" s="44">
        <v>29891</v>
      </c>
      <c r="K6" s="45">
        <f>F1</f>
        <v>1054.8820000000001</v>
      </c>
      <c r="L6" s="45">
        <f>F2</f>
        <v>1048.0999999999999</v>
      </c>
      <c r="M6" s="45">
        <f>F3</f>
        <v>1043.3</v>
      </c>
    </row>
    <row r="7" spans="1:13">
      <c r="A7" s="319">
        <v>29891</v>
      </c>
      <c r="B7" s="321">
        <v>0</v>
      </c>
      <c r="C7" s="249">
        <v>0.1</v>
      </c>
      <c r="D7" s="49">
        <f t="shared" ref="D7:D54" si="0">$F$2+0.7*B7</f>
        <v>1048.0999999999999</v>
      </c>
      <c r="E7" s="136">
        <f>$F$3+0.7*C7</f>
        <v>1043.3699999999999</v>
      </c>
      <c r="F7" s="47"/>
      <c r="G7" s="1"/>
      <c r="J7" s="44">
        <v>40939</v>
      </c>
      <c r="K7" s="45">
        <f>K6</f>
        <v>1054.8820000000001</v>
      </c>
      <c r="L7" s="45">
        <f>L6</f>
        <v>1048.0999999999999</v>
      </c>
      <c r="M7" s="45">
        <f>M6</f>
        <v>1043.3</v>
      </c>
    </row>
    <row r="8" spans="1:13">
      <c r="A8" s="320">
        <v>29921</v>
      </c>
      <c r="B8" s="322">
        <v>0</v>
      </c>
      <c r="C8" s="133">
        <v>0.02</v>
      </c>
      <c r="D8" s="51">
        <f t="shared" si="0"/>
        <v>1048.0999999999999</v>
      </c>
      <c r="E8" s="135">
        <f>$F$3+0.7*C8</f>
        <v>1043.3139999999999</v>
      </c>
      <c r="F8" s="13"/>
      <c r="G8" s="1"/>
    </row>
    <row r="9" spans="1:13">
      <c r="A9" s="320">
        <v>30011</v>
      </c>
      <c r="B9" s="322">
        <v>1</v>
      </c>
      <c r="C9" s="133">
        <v>0.1</v>
      </c>
      <c r="D9" s="51">
        <f t="shared" si="0"/>
        <v>1048.8</v>
      </c>
      <c r="E9" s="135">
        <f>$F$3+0.7*C9</f>
        <v>1043.3699999999999</v>
      </c>
      <c r="F9" s="13"/>
      <c r="G9" s="1"/>
    </row>
    <row r="10" spans="1:13">
      <c r="A10" s="320">
        <v>30072</v>
      </c>
      <c r="B10" s="322">
        <v>0.1</v>
      </c>
      <c r="C10" s="133"/>
      <c r="D10" s="51">
        <f t="shared" si="0"/>
        <v>1048.1699999999998</v>
      </c>
      <c r="E10" s="135"/>
      <c r="F10" s="13"/>
      <c r="G10" s="1"/>
    </row>
    <row r="11" spans="1:13">
      <c r="A11" s="320">
        <v>30164</v>
      </c>
      <c r="B11" s="322">
        <v>2.7</v>
      </c>
      <c r="C11" s="133"/>
      <c r="D11" s="51">
        <f t="shared" si="0"/>
        <v>1049.99</v>
      </c>
      <c r="E11" s="135"/>
      <c r="F11" s="13"/>
      <c r="G11" s="1"/>
    </row>
    <row r="12" spans="1:13">
      <c r="A12" s="320">
        <v>30407</v>
      </c>
      <c r="B12" s="322">
        <v>2</v>
      </c>
      <c r="C12" s="133"/>
      <c r="D12" s="51">
        <f t="shared" si="0"/>
        <v>1049.5</v>
      </c>
      <c r="E12" s="135"/>
      <c r="F12" s="13"/>
      <c r="G12" s="1"/>
    </row>
    <row r="13" spans="1:13">
      <c r="A13" s="320">
        <v>30560</v>
      </c>
      <c r="B13" s="322">
        <v>2.7</v>
      </c>
      <c r="C13" s="133"/>
      <c r="D13" s="51">
        <f t="shared" si="0"/>
        <v>1049.99</v>
      </c>
      <c r="E13" s="135"/>
      <c r="F13" s="13"/>
      <c r="G13" s="1"/>
    </row>
    <row r="14" spans="1:13">
      <c r="A14" s="320">
        <v>30742</v>
      </c>
      <c r="B14" s="322">
        <v>1.4</v>
      </c>
      <c r="C14" s="133"/>
      <c r="D14" s="51">
        <f t="shared" si="0"/>
        <v>1049.08</v>
      </c>
      <c r="E14" s="135"/>
      <c r="F14" s="13"/>
      <c r="G14" s="1"/>
    </row>
    <row r="15" spans="1:13">
      <c r="A15" s="320">
        <v>30834</v>
      </c>
      <c r="B15" s="322">
        <v>3.1</v>
      </c>
      <c r="C15" s="133"/>
      <c r="D15" s="51">
        <f t="shared" si="0"/>
        <v>1050.27</v>
      </c>
      <c r="E15" s="135"/>
      <c r="F15" s="13"/>
      <c r="G15" s="1"/>
    </row>
    <row r="16" spans="1:13">
      <c r="A16" s="320">
        <v>31321</v>
      </c>
      <c r="B16" s="322">
        <v>4.5</v>
      </c>
      <c r="C16" s="133"/>
      <c r="D16" s="51">
        <f t="shared" si="0"/>
        <v>1051.25</v>
      </c>
      <c r="E16" s="135"/>
      <c r="F16" s="13"/>
      <c r="G16" s="1"/>
    </row>
    <row r="17" spans="1:7">
      <c r="A17" s="320">
        <v>31686</v>
      </c>
      <c r="B17" s="322">
        <v>3.6</v>
      </c>
      <c r="C17" s="133"/>
      <c r="D17" s="51">
        <f t="shared" si="0"/>
        <v>1050.6199999999999</v>
      </c>
      <c r="E17" s="135"/>
      <c r="F17" s="13"/>
      <c r="G17" s="1"/>
    </row>
    <row r="18" spans="1:7">
      <c r="A18" s="320">
        <v>32051</v>
      </c>
      <c r="B18" s="322">
        <v>3.3</v>
      </c>
      <c r="C18" s="133"/>
      <c r="D18" s="51">
        <f t="shared" si="0"/>
        <v>1050.4099999999999</v>
      </c>
      <c r="E18" s="135"/>
      <c r="F18" s="13"/>
      <c r="G18" s="1"/>
    </row>
    <row r="19" spans="1:7">
      <c r="A19" s="320">
        <v>32417</v>
      </c>
      <c r="B19" s="322">
        <v>3</v>
      </c>
      <c r="C19" s="133"/>
      <c r="D19" s="51">
        <f t="shared" si="0"/>
        <v>1050.1999999999998</v>
      </c>
      <c r="E19" s="135"/>
      <c r="F19" s="13"/>
      <c r="G19" s="1"/>
    </row>
    <row r="20" spans="1:7">
      <c r="A20" s="320">
        <v>32752</v>
      </c>
      <c r="B20" s="322">
        <v>2.8</v>
      </c>
      <c r="C20" s="133"/>
      <c r="D20" s="51">
        <f t="shared" si="0"/>
        <v>1050.06</v>
      </c>
      <c r="E20" s="135"/>
      <c r="F20" s="13"/>
      <c r="G20" s="1"/>
    </row>
    <row r="21" spans="1:7">
      <c r="A21" s="320">
        <v>32874</v>
      </c>
      <c r="B21" s="322">
        <v>0.8</v>
      </c>
      <c r="C21" s="133"/>
      <c r="D21" s="51">
        <f t="shared" si="0"/>
        <v>1048.6599999999999</v>
      </c>
      <c r="E21" s="135"/>
      <c r="F21" s="13"/>
      <c r="G21" s="1"/>
    </row>
    <row r="22" spans="1:7">
      <c r="A22" s="320">
        <v>33147</v>
      </c>
      <c r="B22" s="322">
        <v>4</v>
      </c>
      <c r="C22" s="133"/>
      <c r="D22" s="51">
        <f t="shared" si="0"/>
        <v>1050.8999999999999</v>
      </c>
      <c r="E22" s="135"/>
      <c r="F22" s="13"/>
      <c r="G22" s="1"/>
    </row>
    <row r="23" spans="1:7">
      <c r="A23" s="320">
        <v>33482</v>
      </c>
      <c r="B23" s="322">
        <v>3</v>
      </c>
      <c r="C23" s="133"/>
      <c r="D23" s="51">
        <f t="shared" si="0"/>
        <v>1050.1999999999998</v>
      </c>
      <c r="E23" s="135"/>
      <c r="F23" s="13"/>
      <c r="G23" s="1"/>
    </row>
    <row r="24" spans="1:7">
      <c r="A24" s="320">
        <v>33848</v>
      </c>
      <c r="B24" s="322">
        <v>2.4</v>
      </c>
      <c r="C24" s="133"/>
      <c r="D24" s="51">
        <f t="shared" si="0"/>
        <v>1049.78</v>
      </c>
      <c r="E24" s="135"/>
      <c r="F24" s="13"/>
      <c r="G24" s="1"/>
    </row>
    <row r="25" spans="1:7">
      <c r="A25" s="327">
        <v>34455</v>
      </c>
      <c r="B25" s="322">
        <v>2.2999999999999998</v>
      </c>
      <c r="C25" s="133">
        <v>10.4</v>
      </c>
      <c r="D25" s="51">
        <f t="shared" si="0"/>
        <v>1049.7099999999998</v>
      </c>
      <c r="E25" s="135">
        <f t="shared" ref="E25:E31" si="1">$F$3+0.7*C25</f>
        <v>1050.58</v>
      </c>
      <c r="F25" s="13"/>
      <c r="G25" s="1"/>
    </row>
    <row r="26" spans="1:7">
      <c r="A26" s="327">
        <v>34578</v>
      </c>
      <c r="B26" s="322">
        <v>0.7</v>
      </c>
      <c r="C26" s="133">
        <v>8</v>
      </c>
      <c r="D26" s="51">
        <f t="shared" si="0"/>
        <v>1048.5899999999999</v>
      </c>
      <c r="E26" s="135">
        <f t="shared" si="1"/>
        <v>1048.8999999999999</v>
      </c>
      <c r="F26" s="13"/>
      <c r="G26" s="1"/>
    </row>
    <row r="27" spans="1:7" s="1" customFormat="1">
      <c r="A27" s="327">
        <v>34943</v>
      </c>
      <c r="B27" s="322">
        <v>1</v>
      </c>
      <c r="C27" s="133">
        <v>9</v>
      </c>
      <c r="D27" s="51">
        <f t="shared" si="0"/>
        <v>1048.8</v>
      </c>
      <c r="E27" s="135">
        <f t="shared" si="1"/>
        <v>1049.5999999999999</v>
      </c>
      <c r="F27" s="13"/>
    </row>
    <row r="28" spans="1:7">
      <c r="A28" s="327">
        <v>35309</v>
      </c>
      <c r="B28" s="322">
        <v>2.35</v>
      </c>
      <c r="C28" s="133">
        <v>9.1</v>
      </c>
      <c r="D28" s="51">
        <f t="shared" si="0"/>
        <v>1049.7449999999999</v>
      </c>
      <c r="E28" s="135">
        <f t="shared" si="1"/>
        <v>1049.6699999999998</v>
      </c>
      <c r="F28" s="13"/>
      <c r="G28" s="1"/>
    </row>
    <row r="29" spans="1:7">
      <c r="A29" s="296">
        <v>35558</v>
      </c>
      <c r="B29" s="322">
        <v>0.6</v>
      </c>
      <c r="C29" s="133">
        <v>7</v>
      </c>
      <c r="D29" s="51">
        <f t="shared" si="0"/>
        <v>1048.52</v>
      </c>
      <c r="E29" s="135">
        <f t="shared" si="1"/>
        <v>1048.2</v>
      </c>
      <c r="F29" s="13"/>
      <c r="G29" s="1"/>
    </row>
    <row r="30" spans="1:7">
      <c r="A30" s="296">
        <v>35740</v>
      </c>
      <c r="B30" s="322">
        <v>1.17</v>
      </c>
      <c r="C30" s="133">
        <v>3.35</v>
      </c>
      <c r="D30" s="51">
        <f t="shared" si="0"/>
        <v>1048.9189999999999</v>
      </c>
      <c r="E30" s="135">
        <f t="shared" si="1"/>
        <v>1045.645</v>
      </c>
      <c r="F30" s="13"/>
      <c r="G30" s="1"/>
    </row>
    <row r="31" spans="1:7">
      <c r="A31" s="296">
        <v>35941</v>
      </c>
      <c r="B31" s="322">
        <v>1.9</v>
      </c>
      <c r="C31" s="133">
        <v>9.1999999999999993</v>
      </c>
      <c r="D31" s="51">
        <f t="shared" si="0"/>
        <v>1049.4299999999998</v>
      </c>
      <c r="E31" s="135">
        <f t="shared" si="1"/>
        <v>1049.74</v>
      </c>
      <c r="F31" s="13"/>
      <c r="G31" s="1"/>
    </row>
    <row r="32" spans="1:7">
      <c r="A32" s="296">
        <v>36114</v>
      </c>
      <c r="B32" s="322">
        <f>1.7-0.4</f>
        <v>1.2999999999999998</v>
      </c>
      <c r="C32" s="133"/>
      <c r="D32" s="51">
        <f t="shared" si="0"/>
        <v>1049.01</v>
      </c>
      <c r="E32" s="135"/>
      <c r="F32" s="13" t="s">
        <v>40</v>
      </c>
      <c r="G32" s="1"/>
    </row>
    <row r="33" spans="1:15">
      <c r="A33" s="296">
        <v>36133</v>
      </c>
      <c r="B33" s="322">
        <v>0.7</v>
      </c>
      <c r="C33" s="133">
        <v>7.3</v>
      </c>
      <c r="D33" s="51">
        <f t="shared" si="0"/>
        <v>1048.5899999999999</v>
      </c>
      <c r="E33" s="135">
        <f>$F$3+0.7*C33</f>
        <v>1048.4099999999999</v>
      </c>
      <c r="F33" s="13"/>
      <c r="G33" s="1"/>
    </row>
    <row r="34" spans="1:15">
      <c r="A34" s="296">
        <v>36145</v>
      </c>
      <c r="B34" s="322">
        <v>0.4</v>
      </c>
      <c r="C34" s="133">
        <v>6.9</v>
      </c>
      <c r="D34" s="51">
        <f t="shared" si="0"/>
        <v>1048.3799999999999</v>
      </c>
      <c r="E34" s="135">
        <f>$F$3+0.7*C34</f>
        <v>1048.1299999999999</v>
      </c>
      <c r="F34" s="13"/>
      <c r="G34" s="1"/>
    </row>
    <row r="35" spans="1:15">
      <c r="A35" s="296">
        <v>36308</v>
      </c>
      <c r="B35" s="322">
        <v>0.3</v>
      </c>
      <c r="C35" s="133">
        <v>7.42</v>
      </c>
      <c r="D35" s="51">
        <f t="shared" si="0"/>
        <v>1048.31</v>
      </c>
      <c r="E35" s="135">
        <f>$F$3+0.7*C35</f>
        <v>1048.4939999999999</v>
      </c>
      <c r="F35" s="13"/>
      <c r="G35" s="1"/>
    </row>
    <row r="36" spans="1:15">
      <c r="A36" s="296">
        <v>36414</v>
      </c>
      <c r="B36" s="322">
        <v>0.5</v>
      </c>
      <c r="C36" s="133">
        <v>8.5</v>
      </c>
      <c r="D36" s="51">
        <f t="shared" si="0"/>
        <v>1048.4499999999998</v>
      </c>
      <c r="E36" s="135">
        <f>$F$3+0.7*C36</f>
        <v>1049.25</v>
      </c>
      <c r="F36" s="13"/>
      <c r="G36" s="1"/>
    </row>
    <row r="37" spans="1:15">
      <c r="A37" s="296">
        <v>36691</v>
      </c>
      <c r="B37" s="322">
        <v>0.5</v>
      </c>
      <c r="C37" s="133">
        <v>9.9</v>
      </c>
      <c r="D37" s="51">
        <f t="shared" si="0"/>
        <v>1048.4499999999998</v>
      </c>
      <c r="E37" s="135">
        <f>$F$3+0.7*C37</f>
        <v>1050.23</v>
      </c>
      <c r="F37" s="13"/>
      <c r="G37" s="1"/>
    </row>
    <row r="38" spans="1:15">
      <c r="A38" s="296">
        <v>36778</v>
      </c>
      <c r="B38" s="322">
        <v>0.6</v>
      </c>
      <c r="C38" s="133"/>
      <c r="D38" s="51">
        <f t="shared" si="0"/>
        <v>1048.52</v>
      </c>
      <c r="E38" s="135"/>
      <c r="F38" s="13" t="s">
        <v>40</v>
      </c>
      <c r="G38" s="1"/>
    </row>
    <row r="39" spans="1:15">
      <c r="A39" s="296">
        <v>36788</v>
      </c>
      <c r="B39" s="322">
        <v>0.5</v>
      </c>
      <c r="C39" s="133">
        <v>10.95</v>
      </c>
      <c r="D39" s="51">
        <f t="shared" si="0"/>
        <v>1048.4499999999998</v>
      </c>
      <c r="E39" s="135">
        <f t="shared" ref="E39:E52" si="2">$F$3+0.7*C39</f>
        <v>1050.9649999999999</v>
      </c>
      <c r="F39" s="13"/>
      <c r="G39" s="1"/>
    </row>
    <row r="40" spans="1:15">
      <c r="A40" s="296">
        <v>37048</v>
      </c>
      <c r="B40" s="322">
        <v>0.6</v>
      </c>
      <c r="C40" s="133">
        <v>5.9</v>
      </c>
      <c r="D40" s="51">
        <f t="shared" si="0"/>
        <v>1048.52</v>
      </c>
      <c r="E40" s="135">
        <f t="shared" si="2"/>
        <v>1047.43</v>
      </c>
      <c r="F40" s="13"/>
      <c r="G40" s="1"/>
    </row>
    <row r="41" spans="1:15">
      <c r="A41" s="296">
        <v>37153</v>
      </c>
      <c r="B41" s="323">
        <v>0</v>
      </c>
      <c r="C41" s="134">
        <v>8</v>
      </c>
      <c r="D41" s="51">
        <f t="shared" si="0"/>
        <v>1048.0999999999999</v>
      </c>
      <c r="E41" s="135">
        <f t="shared" si="2"/>
        <v>1048.8999999999999</v>
      </c>
      <c r="F41" s="13" t="s">
        <v>21</v>
      </c>
      <c r="G41" s="1"/>
    </row>
    <row r="42" spans="1:15">
      <c r="A42" s="188">
        <v>37420</v>
      </c>
      <c r="B42" s="324">
        <v>0.7</v>
      </c>
      <c r="C42" s="252">
        <v>2.8</v>
      </c>
      <c r="D42" s="51">
        <f t="shared" si="0"/>
        <v>1048.5899999999999</v>
      </c>
      <c r="E42" s="135">
        <f t="shared" si="2"/>
        <v>1045.26</v>
      </c>
      <c r="F42" s="13"/>
      <c r="G42" s="1"/>
    </row>
    <row r="43" spans="1:15">
      <c r="A43" s="188">
        <v>37511</v>
      </c>
      <c r="B43" s="324">
        <v>0.6</v>
      </c>
      <c r="C43" s="252">
        <v>9.8000000000000007</v>
      </c>
      <c r="D43" s="51">
        <f t="shared" si="0"/>
        <v>1048.52</v>
      </c>
      <c r="E43" s="135">
        <f t="shared" si="2"/>
        <v>1050.1599999999999</v>
      </c>
      <c r="F43" s="13"/>
      <c r="G43" s="1"/>
    </row>
    <row r="44" spans="1:15">
      <c r="A44" s="188">
        <v>37789</v>
      </c>
      <c r="B44" s="324">
        <v>0</v>
      </c>
      <c r="C44" s="252">
        <v>9.1</v>
      </c>
      <c r="D44" s="51">
        <f t="shared" si="0"/>
        <v>1048.0999999999999</v>
      </c>
      <c r="E44" s="135">
        <f t="shared" si="2"/>
        <v>1049.6699999999998</v>
      </c>
      <c r="F44" s="13" t="s">
        <v>33</v>
      </c>
      <c r="G44" s="1"/>
    </row>
    <row r="45" spans="1:15">
      <c r="A45" s="188">
        <v>37876</v>
      </c>
      <c r="B45" s="324">
        <v>0.5</v>
      </c>
      <c r="C45" s="252">
        <v>8.1</v>
      </c>
      <c r="D45" s="51">
        <f t="shared" si="0"/>
        <v>1048.4499999999998</v>
      </c>
      <c r="E45" s="135">
        <f t="shared" si="2"/>
        <v>1048.97</v>
      </c>
      <c r="F45" s="13" t="s">
        <v>34</v>
      </c>
    </row>
    <row r="46" spans="1:15">
      <c r="A46" s="188">
        <v>38174</v>
      </c>
      <c r="B46" s="324">
        <v>0.04</v>
      </c>
      <c r="C46" s="252">
        <v>8.6</v>
      </c>
      <c r="D46" s="51">
        <f t="shared" si="0"/>
        <v>1048.1279999999999</v>
      </c>
      <c r="E46" s="135">
        <f t="shared" si="2"/>
        <v>1049.32</v>
      </c>
      <c r="F46" s="51"/>
    </row>
    <row r="47" spans="1:15" s="70" customFormat="1">
      <c r="A47" s="188">
        <v>38246</v>
      </c>
      <c r="B47" s="324">
        <v>0.5</v>
      </c>
      <c r="C47" s="252">
        <v>7.8</v>
      </c>
      <c r="D47" s="51">
        <f t="shared" si="0"/>
        <v>1048.4499999999998</v>
      </c>
      <c r="E47" s="135">
        <f t="shared" si="2"/>
        <v>1048.76</v>
      </c>
      <c r="F47" s="51"/>
      <c r="G47" s="234"/>
      <c r="H47" s="1"/>
      <c r="I47" s="1"/>
      <c r="J47" s="1"/>
      <c r="K47" s="1"/>
      <c r="L47" s="1"/>
      <c r="M47" s="1"/>
      <c r="N47" s="1"/>
      <c r="O47" s="1"/>
    </row>
    <row r="48" spans="1:15">
      <c r="A48" s="188">
        <v>38503</v>
      </c>
      <c r="B48" s="324">
        <v>1.2</v>
      </c>
      <c r="C48" s="252">
        <v>10</v>
      </c>
      <c r="D48" s="51">
        <f t="shared" si="0"/>
        <v>1048.9399999999998</v>
      </c>
      <c r="E48" s="135">
        <f t="shared" si="2"/>
        <v>1050.3</v>
      </c>
      <c r="F48" s="51"/>
      <c r="N48" s="1"/>
    </row>
    <row r="49" spans="1:8">
      <c r="A49" s="188">
        <v>38609</v>
      </c>
      <c r="B49" s="324">
        <v>0.6</v>
      </c>
      <c r="C49" s="252">
        <v>8</v>
      </c>
      <c r="D49" s="51">
        <v>1048.52</v>
      </c>
      <c r="E49" s="135">
        <v>1048.9000000000001</v>
      </c>
      <c r="F49" s="51"/>
    </row>
    <row r="50" spans="1:8">
      <c r="A50" s="188">
        <v>38882</v>
      </c>
      <c r="B50" s="324">
        <v>0.7</v>
      </c>
      <c r="C50" s="252">
        <v>9</v>
      </c>
      <c r="D50" s="51">
        <f t="shared" si="0"/>
        <v>1048.5899999999999</v>
      </c>
      <c r="E50" s="135">
        <f t="shared" si="2"/>
        <v>1049.5999999999999</v>
      </c>
      <c r="F50" s="8"/>
    </row>
    <row r="51" spans="1:8">
      <c r="A51" s="158">
        <v>38992</v>
      </c>
      <c r="B51" s="324">
        <v>0.6</v>
      </c>
      <c r="C51" s="252">
        <v>7.7</v>
      </c>
      <c r="D51" s="51">
        <f t="shared" si="0"/>
        <v>1048.52</v>
      </c>
      <c r="E51" s="135">
        <f t="shared" si="2"/>
        <v>1048.69</v>
      </c>
      <c r="F51" s="51"/>
      <c r="H51" s="4">
        <f>E54-E53</f>
        <v>-2.5899999999999181</v>
      </c>
    </row>
    <row r="52" spans="1:8">
      <c r="A52" s="188">
        <v>39239</v>
      </c>
      <c r="B52" s="253">
        <v>0.1</v>
      </c>
      <c r="C52" s="254">
        <v>7.2</v>
      </c>
      <c r="D52" s="171">
        <f t="shared" si="0"/>
        <v>1048.1699999999998</v>
      </c>
      <c r="E52" s="170">
        <f t="shared" si="2"/>
        <v>1048.3399999999999</v>
      </c>
      <c r="F52" s="171" t="s">
        <v>42</v>
      </c>
    </row>
    <row r="53" spans="1:8">
      <c r="A53" s="188">
        <v>39349</v>
      </c>
      <c r="B53" s="255" t="s">
        <v>81</v>
      </c>
      <c r="C53" s="256">
        <v>3.9</v>
      </c>
      <c r="D53" s="177"/>
      <c r="E53" s="176">
        <f t="shared" ref="E53:E60" si="3">$F$3+0.7*C53</f>
        <v>1046.03</v>
      </c>
      <c r="F53" s="177" t="s">
        <v>79</v>
      </c>
    </row>
    <row r="54" spans="1:8">
      <c r="A54" s="188">
        <v>39623</v>
      </c>
      <c r="B54" s="324">
        <v>1</v>
      </c>
      <c r="C54" s="251">
        <v>0.2</v>
      </c>
      <c r="D54" s="51">
        <f t="shared" si="0"/>
        <v>1048.8</v>
      </c>
      <c r="E54" s="51">
        <f t="shared" si="3"/>
        <v>1043.44</v>
      </c>
      <c r="F54" s="13"/>
      <c r="H54" s="4">
        <f>E55-E52</f>
        <v>1.8199999999999363</v>
      </c>
    </row>
    <row r="55" spans="1:8">
      <c r="A55" s="188">
        <v>39715</v>
      </c>
      <c r="B55" s="324">
        <v>1.2</v>
      </c>
      <c r="C55" s="251">
        <v>9.8000000000000007</v>
      </c>
      <c r="D55" s="51">
        <f t="shared" ref="D55:D60" si="4">$F$2+0.7*B55</f>
        <v>1048.9399999999998</v>
      </c>
      <c r="E55" s="51">
        <f t="shared" si="3"/>
        <v>1050.1599999999999</v>
      </c>
      <c r="F55" s="13"/>
    </row>
    <row r="56" spans="1:8">
      <c r="A56" s="296">
        <v>39994</v>
      </c>
      <c r="B56" s="325">
        <v>1.7</v>
      </c>
      <c r="C56" s="216">
        <v>9.1</v>
      </c>
      <c r="D56" s="171">
        <f t="shared" si="4"/>
        <v>1049.29</v>
      </c>
      <c r="E56" s="170">
        <f t="shared" si="3"/>
        <v>1049.6699999999998</v>
      </c>
      <c r="F56" s="217"/>
    </row>
    <row r="57" spans="1:8">
      <c r="A57" s="188">
        <v>40073</v>
      </c>
      <c r="B57" s="324">
        <v>0.8</v>
      </c>
      <c r="C57" s="251">
        <v>8</v>
      </c>
      <c r="D57" s="51">
        <f t="shared" si="4"/>
        <v>1048.6599999999999</v>
      </c>
      <c r="E57" s="51">
        <f t="shared" si="3"/>
        <v>1048.8999999999999</v>
      </c>
      <c r="F57" s="13"/>
    </row>
    <row r="58" spans="1:8">
      <c r="A58" s="296">
        <v>40314</v>
      </c>
      <c r="B58" s="323">
        <v>0.8</v>
      </c>
      <c r="C58" s="250">
        <v>0.9</v>
      </c>
      <c r="D58" s="51">
        <f t="shared" si="4"/>
        <v>1048.6599999999999</v>
      </c>
      <c r="E58" s="51">
        <f t="shared" si="3"/>
        <v>1043.93</v>
      </c>
      <c r="F58" s="13"/>
    </row>
    <row r="59" spans="1:8">
      <c r="A59" s="188">
        <v>40331</v>
      </c>
      <c r="B59" s="324">
        <v>2.7</v>
      </c>
      <c r="C59" s="251">
        <v>9.6</v>
      </c>
      <c r="D59" s="51">
        <f t="shared" si="4"/>
        <v>1049.99</v>
      </c>
      <c r="E59" s="51">
        <f t="shared" si="3"/>
        <v>1050.02</v>
      </c>
      <c r="F59" s="13"/>
    </row>
    <row r="60" spans="1:8" ht="12" thickBot="1">
      <c r="A60" s="297">
        <v>40431</v>
      </c>
      <c r="B60" s="326">
        <v>0.5</v>
      </c>
      <c r="C60" s="298">
        <v>7.9</v>
      </c>
      <c r="D60" s="235">
        <f t="shared" si="4"/>
        <v>1048.4499999999998</v>
      </c>
      <c r="E60" s="235">
        <f t="shared" si="3"/>
        <v>1048.83</v>
      </c>
      <c r="F60" s="18"/>
    </row>
    <row r="61" spans="1:8" ht="22.5" customHeight="1">
      <c r="A61" s="344" t="s">
        <v>84</v>
      </c>
      <c r="B61" s="345"/>
      <c r="C61" s="345"/>
      <c r="D61" s="345"/>
      <c r="E61" s="345"/>
      <c r="F61" s="345"/>
    </row>
    <row r="62" spans="1:8">
      <c r="A62" s="314"/>
      <c r="B62" s="176"/>
      <c r="C62" s="176"/>
      <c r="D62" s="176"/>
      <c r="E62" s="176"/>
      <c r="F62" s="176"/>
    </row>
    <row r="63" spans="1:8">
      <c r="A63" s="230"/>
      <c r="B63" s="176"/>
      <c r="C63" s="176"/>
      <c r="D63" s="176"/>
      <c r="E63" s="176"/>
      <c r="F63" s="176"/>
    </row>
    <row r="64" spans="1:8">
      <c r="A64" s="230"/>
      <c r="B64" s="176"/>
      <c r="C64" s="176"/>
      <c r="D64" s="176"/>
      <c r="E64" s="176"/>
      <c r="F64" s="176"/>
    </row>
    <row r="65" spans="1:6">
      <c r="A65" s="230"/>
      <c r="B65" s="176"/>
      <c r="C65" s="176"/>
      <c r="D65" s="176"/>
      <c r="E65" s="176"/>
      <c r="F65" s="231"/>
    </row>
    <row r="66" spans="1:6">
      <c r="A66" s="225"/>
      <c r="B66" s="176"/>
      <c r="C66" s="176"/>
      <c r="D66" s="176"/>
      <c r="E66" s="176"/>
      <c r="F66" s="176"/>
    </row>
    <row r="67" spans="1:6">
      <c r="A67" s="230"/>
      <c r="B67" s="176"/>
      <c r="C67" s="176"/>
      <c r="D67" s="176"/>
      <c r="E67" s="176"/>
      <c r="F67" s="176"/>
    </row>
    <row r="68" spans="1:6">
      <c r="A68" s="230"/>
      <c r="B68" s="176"/>
      <c r="C68" s="176"/>
      <c r="D68" s="176"/>
      <c r="E68" s="176"/>
      <c r="F68" s="176"/>
    </row>
    <row r="69" spans="1:6">
      <c r="A69" s="230"/>
      <c r="B69" s="176"/>
      <c r="C69" s="176"/>
      <c r="D69" s="176"/>
      <c r="E69" s="176"/>
      <c r="F69" s="1"/>
    </row>
    <row r="70" spans="1:6">
      <c r="A70" s="230"/>
      <c r="B70" s="176"/>
      <c r="C70" s="176"/>
      <c r="D70" s="176"/>
      <c r="E70" s="176"/>
      <c r="F70" s="1"/>
    </row>
  </sheetData>
  <mergeCells count="6">
    <mergeCell ref="A61:F61"/>
    <mergeCell ref="F4:F6"/>
    <mergeCell ref="A1:B2"/>
    <mergeCell ref="B4:C4"/>
    <mergeCell ref="D4:E4"/>
    <mergeCell ref="A4:A6"/>
  </mergeCells>
  <phoneticPr fontId="2" type="noConversion"/>
  <printOptions horizontalCentered="1"/>
  <pageMargins left="0.59055118110236227" right="0.59055118110236227" top="0.98425196850393704" bottom="0.86614173228346458" header="0.43307086614173229" footer="0.51181102362204722"/>
  <pageSetup scale="66" orientation="portrait" horizontalDpi="300" verticalDpi="300" r:id="rId1"/>
  <headerFooter alignWithMargins="0">
    <oddHeader>&amp;L&amp;"Arial,Bold"&amp;G&amp;C&amp;"Arial,Bold"&amp;14Table H-20: Diversion Canal (Canal Dyke)
Piezometric Monitoring CD-15&amp;R&amp;"Arial,Bold"&amp;G</oddHeader>
    <oddFooter>&amp;L&amp;6&amp;Z&amp;F&amp;A&amp;RPage 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O197"/>
  <sheetViews>
    <sheetView view="pageLayout" topLeftCell="A16" zoomScaleNormal="100" zoomScaleSheetLayoutView="100" workbookViewId="0">
      <selection activeCell="D59" sqref="D59"/>
    </sheetView>
  </sheetViews>
  <sheetFormatPr defaultRowHeight="11.25"/>
  <cols>
    <col min="1" max="1" width="15.83203125" style="57" customWidth="1"/>
    <col min="2" max="2" width="11.33203125" style="20" customWidth="1"/>
    <col min="3" max="3" width="12.83203125" style="20" customWidth="1"/>
    <col min="4" max="4" width="20.5" style="20" customWidth="1"/>
    <col min="5" max="5" width="20.6640625" style="20" customWidth="1"/>
    <col min="6" max="6" width="36" style="20" bestFit="1" customWidth="1"/>
    <col min="7" max="7" width="3.6640625" style="20" customWidth="1"/>
    <col min="8" max="10" width="9.33203125" style="20"/>
    <col min="11" max="11" width="10.5" style="20" bestFit="1" customWidth="1"/>
    <col min="12" max="14" width="9.5" style="20" bestFit="1" customWidth="1"/>
    <col min="15" max="16384" width="9.33203125" style="20"/>
  </cols>
  <sheetData>
    <row r="1" spans="1:14" ht="24" customHeight="1">
      <c r="A1" s="349" t="s">
        <v>7</v>
      </c>
      <c r="B1" s="350"/>
      <c r="C1" s="11" t="s">
        <v>0</v>
      </c>
      <c r="D1" s="100" t="s">
        <v>67</v>
      </c>
      <c r="E1" s="87" t="s">
        <v>47</v>
      </c>
      <c r="F1" s="63">
        <v>1053.4469999999999</v>
      </c>
      <c r="H1" s="19"/>
      <c r="I1" s="19"/>
    </row>
    <row r="2" spans="1:14" s="4" customFormat="1" ht="36.950000000000003" customHeight="1" thickBot="1">
      <c r="A2" s="351"/>
      <c r="B2" s="352"/>
      <c r="C2" s="98" t="s">
        <v>1</v>
      </c>
      <c r="D2" s="95" t="s">
        <v>66</v>
      </c>
      <c r="E2" s="9" t="s">
        <v>63</v>
      </c>
      <c r="F2" s="89">
        <v>1047.5</v>
      </c>
      <c r="G2" s="233"/>
      <c r="H2" s="1"/>
      <c r="I2" s="1"/>
    </row>
    <row r="3" spans="1:14" ht="25.5" customHeight="1" thickBot="1">
      <c r="A3" s="316" t="s">
        <v>23</v>
      </c>
      <c r="B3" s="99" t="s">
        <v>3</v>
      </c>
      <c r="C3" s="12" t="s">
        <v>22</v>
      </c>
      <c r="D3" s="39">
        <v>1981</v>
      </c>
      <c r="E3" s="40" t="s">
        <v>51</v>
      </c>
      <c r="F3" s="97">
        <v>1042</v>
      </c>
      <c r="H3" s="19"/>
      <c r="I3" s="19"/>
    </row>
    <row r="4" spans="1:14" ht="25.5" customHeight="1" thickBot="1">
      <c r="A4" s="366" t="s">
        <v>2</v>
      </c>
      <c r="B4" s="364" t="s">
        <v>29</v>
      </c>
      <c r="C4" s="353"/>
      <c r="D4" s="353" t="s">
        <v>49</v>
      </c>
      <c r="E4" s="354"/>
      <c r="F4" s="362" t="s">
        <v>20</v>
      </c>
      <c r="G4" s="19"/>
      <c r="H4" s="19"/>
      <c r="I4" s="19"/>
      <c r="K4" s="20" t="s">
        <v>2</v>
      </c>
    </row>
    <row r="5" spans="1:14" s="4" customFormat="1" ht="12" thickBot="1">
      <c r="A5" s="367"/>
      <c r="B5" s="198" t="s">
        <v>24</v>
      </c>
      <c r="C5" s="23" t="s">
        <v>25</v>
      </c>
      <c r="D5" s="23" t="s">
        <v>4</v>
      </c>
      <c r="E5" s="24" t="s">
        <v>5</v>
      </c>
      <c r="F5" s="347"/>
      <c r="G5" s="25"/>
      <c r="H5" s="1"/>
      <c r="I5" s="1"/>
      <c r="L5" s="4" t="s">
        <v>17</v>
      </c>
      <c r="M5" s="4" t="s">
        <v>18</v>
      </c>
      <c r="N5" s="4" t="s">
        <v>19</v>
      </c>
    </row>
    <row r="6" spans="1:14" ht="12" thickBot="1">
      <c r="A6" s="368"/>
      <c r="B6" s="199" t="s">
        <v>8</v>
      </c>
      <c r="C6" s="26" t="s">
        <v>9</v>
      </c>
      <c r="D6" s="26" t="s">
        <v>8</v>
      </c>
      <c r="E6" s="74" t="s">
        <v>9</v>
      </c>
      <c r="F6" s="362"/>
      <c r="G6" s="27"/>
      <c r="H6" s="19"/>
      <c r="I6" s="19"/>
      <c r="K6" s="28">
        <v>29891</v>
      </c>
      <c r="L6" s="29">
        <f>F1</f>
        <v>1053.4469999999999</v>
      </c>
      <c r="M6" s="29">
        <f>F2</f>
        <v>1047.5</v>
      </c>
      <c r="N6" s="29">
        <f>F3</f>
        <v>1042</v>
      </c>
    </row>
    <row r="7" spans="1:14" ht="11.1" customHeight="1">
      <c r="A7" s="200">
        <v>29891</v>
      </c>
      <c r="B7" s="259">
        <v>1.2</v>
      </c>
      <c r="C7" s="260">
        <v>0.4</v>
      </c>
      <c r="D7" s="60">
        <f t="shared" ref="D7:D38" si="0">$F$2+0.7*B7</f>
        <v>1048.3399999999999</v>
      </c>
      <c r="E7" s="277">
        <f t="shared" ref="E7:E48" si="1">$F$3+0.7*C7</f>
        <v>1042.28</v>
      </c>
      <c r="F7" s="53"/>
      <c r="G7" s="27"/>
      <c r="H7" s="19"/>
      <c r="I7" s="19"/>
      <c r="K7" s="61">
        <v>40574</v>
      </c>
      <c r="L7" s="29">
        <f>L6</f>
        <v>1053.4469999999999</v>
      </c>
      <c r="M7" s="29">
        <f>M6</f>
        <v>1047.5</v>
      </c>
      <c r="N7" s="29">
        <f>N6</f>
        <v>1042</v>
      </c>
    </row>
    <row r="8" spans="1:14" ht="11.1" customHeight="1">
      <c r="A8" s="201">
        <v>29921</v>
      </c>
      <c r="B8" s="261">
        <v>1.1000000000000001</v>
      </c>
      <c r="C8" s="262">
        <v>0.78</v>
      </c>
      <c r="D8" s="32">
        <f t="shared" si="0"/>
        <v>1048.27</v>
      </c>
      <c r="E8" s="257">
        <f t="shared" si="1"/>
        <v>1042.546</v>
      </c>
      <c r="F8" s="33"/>
      <c r="G8" s="19"/>
      <c r="H8" s="19"/>
      <c r="I8" s="19"/>
    </row>
    <row r="9" spans="1:14" ht="11.1" customHeight="1">
      <c r="A9" s="201">
        <v>30011</v>
      </c>
      <c r="B9" s="261">
        <v>1</v>
      </c>
      <c r="C9" s="262">
        <v>0.6</v>
      </c>
      <c r="D9" s="32">
        <f t="shared" si="0"/>
        <v>1048.2</v>
      </c>
      <c r="E9" s="257">
        <f t="shared" si="1"/>
        <v>1042.42</v>
      </c>
      <c r="F9" s="33"/>
      <c r="G9" s="19"/>
      <c r="H9" s="19"/>
      <c r="I9" s="19"/>
    </row>
    <row r="10" spans="1:14" ht="11.1" customHeight="1">
      <c r="A10" s="201">
        <v>30072</v>
      </c>
      <c r="B10" s="261">
        <v>0.7</v>
      </c>
      <c r="C10" s="262">
        <v>0.4</v>
      </c>
      <c r="D10" s="32">
        <f t="shared" si="0"/>
        <v>1047.99</v>
      </c>
      <c r="E10" s="257">
        <f t="shared" si="1"/>
        <v>1042.28</v>
      </c>
      <c r="F10" s="33"/>
      <c r="G10" s="19"/>
      <c r="H10" s="19"/>
      <c r="I10" s="19"/>
    </row>
    <row r="11" spans="1:14" ht="11.1" customHeight="1">
      <c r="A11" s="201">
        <v>30164</v>
      </c>
      <c r="B11" s="261">
        <v>0.7</v>
      </c>
      <c r="C11" s="262">
        <v>0.4</v>
      </c>
      <c r="D11" s="32">
        <f t="shared" si="0"/>
        <v>1047.99</v>
      </c>
      <c r="E11" s="257">
        <f t="shared" si="1"/>
        <v>1042.28</v>
      </c>
      <c r="F11" s="33"/>
      <c r="G11" s="19"/>
      <c r="H11" s="19"/>
      <c r="I11" s="19"/>
    </row>
    <row r="12" spans="1:14" ht="11.1" customHeight="1">
      <c r="A12" s="201">
        <v>30407</v>
      </c>
      <c r="B12" s="261">
        <v>0.9</v>
      </c>
      <c r="C12" s="262">
        <v>0.4</v>
      </c>
      <c r="D12" s="32">
        <f t="shared" si="0"/>
        <v>1048.1300000000001</v>
      </c>
      <c r="E12" s="257">
        <f t="shared" si="1"/>
        <v>1042.28</v>
      </c>
      <c r="F12" s="33"/>
      <c r="G12" s="19"/>
      <c r="H12" s="19"/>
      <c r="I12" s="19"/>
    </row>
    <row r="13" spans="1:14" ht="11.1" customHeight="1">
      <c r="A13" s="201">
        <v>30560</v>
      </c>
      <c r="B13" s="261">
        <v>0.8</v>
      </c>
      <c r="C13" s="262">
        <v>0.4</v>
      </c>
      <c r="D13" s="32">
        <f t="shared" si="0"/>
        <v>1048.06</v>
      </c>
      <c r="E13" s="257">
        <f t="shared" si="1"/>
        <v>1042.28</v>
      </c>
      <c r="F13" s="33"/>
      <c r="G13" s="19"/>
      <c r="H13" s="19"/>
      <c r="I13" s="19"/>
    </row>
    <row r="14" spans="1:14" ht="11.1" customHeight="1">
      <c r="A14" s="201">
        <v>30742</v>
      </c>
      <c r="B14" s="261">
        <v>1</v>
      </c>
      <c r="C14" s="262">
        <v>0.7</v>
      </c>
      <c r="D14" s="32">
        <f t="shared" si="0"/>
        <v>1048.2</v>
      </c>
      <c r="E14" s="257">
        <f t="shared" si="1"/>
        <v>1042.49</v>
      </c>
      <c r="F14" s="33"/>
      <c r="G14" s="19"/>
      <c r="H14" s="19"/>
      <c r="I14" s="19"/>
    </row>
    <row r="15" spans="1:14" ht="11.1" customHeight="1">
      <c r="A15" s="201">
        <v>30834</v>
      </c>
      <c r="B15" s="261">
        <v>1.3</v>
      </c>
      <c r="C15" s="262">
        <v>1.3</v>
      </c>
      <c r="D15" s="32">
        <f t="shared" si="0"/>
        <v>1048.4100000000001</v>
      </c>
      <c r="E15" s="257">
        <f t="shared" si="1"/>
        <v>1042.9100000000001</v>
      </c>
      <c r="F15" s="33"/>
      <c r="G15" s="19"/>
      <c r="H15" s="19"/>
      <c r="I15" s="19"/>
    </row>
    <row r="16" spans="1:14" ht="11.1" customHeight="1">
      <c r="A16" s="201">
        <v>30926</v>
      </c>
      <c r="B16" s="261">
        <v>1.5</v>
      </c>
      <c r="C16" s="262">
        <v>0.6</v>
      </c>
      <c r="D16" s="32">
        <f t="shared" si="0"/>
        <v>1048.55</v>
      </c>
      <c r="E16" s="257">
        <f t="shared" si="1"/>
        <v>1042.42</v>
      </c>
      <c r="F16" s="33"/>
      <c r="G16" s="19"/>
      <c r="H16" s="19"/>
      <c r="I16" s="19"/>
    </row>
    <row r="17" spans="1:9" ht="11.1" customHeight="1">
      <c r="A17" s="201">
        <v>31321</v>
      </c>
      <c r="B17" s="261">
        <v>4.4000000000000004</v>
      </c>
      <c r="C17" s="262">
        <v>4.3</v>
      </c>
      <c r="D17" s="32">
        <f t="shared" si="0"/>
        <v>1050.58</v>
      </c>
      <c r="E17" s="257">
        <f t="shared" si="1"/>
        <v>1045.01</v>
      </c>
      <c r="F17" s="33"/>
      <c r="G17" s="19"/>
      <c r="H17" s="19"/>
      <c r="I17" s="19"/>
    </row>
    <row r="18" spans="1:9" ht="11.1" customHeight="1">
      <c r="A18" s="201">
        <v>31686</v>
      </c>
      <c r="B18" s="261">
        <v>6.8</v>
      </c>
      <c r="C18" s="262">
        <v>6.3</v>
      </c>
      <c r="D18" s="32">
        <f t="shared" si="0"/>
        <v>1052.26</v>
      </c>
      <c r="E18" s="257">
        <f t="shared" si="1"/>
        <v>1046.4100000000001</v>
      </c>
      <c r="F18" s="33"/>
      <c r="G18" s="19"/>
      <c r="H18" s="19"/>
      <c r="I18" s="19"/>
    </row>
    <row r="19" spans="1:9" ht="11.1" customHeight="1">
      <c r="A19" s="201">
        <v>32051</v>
      </c>
      <c r="B19" s="261">
        <v>2</v>
      </c>
      <c r="C19" s="262">
        <v>6.5</v>
      </c>
      <c r="D19" s="32">
        <f t="shared" si="0"/>
        <v>1048.9000000000001</v>
      </c>
      <c r="E19" s="257">
        <f t="shared" si="1"/>
        <v>1046.55</v>
      </c>
      <c r="F19" s="33"/>
      <c r="G19" s="19"/>
      <c r="H19" s="19"/>
      <c r="I19" s="19"/>
    </row>
    <row r="20" spans="1:9" ht="11.1" customHeight="1">
      <c r="A20" s="201">
        <v>32417</v>
      </c>
      <c r="B20" s="261">
        <v>2.9</v>
      </c>
      <c r="C20" s="262">
        <v>5.3</v>
      </c>
      <c r="D20" s="32">
        <f t="shared" si="0"/>
        <v>1049.53</v>
      </c>
      <c r="E20" s="257">
        <f t="shared" si="1"/>
        <v>1045.71</v>
      </c>
      <c r="F20" s="33"/>
      <c r="G20" s="19"/>
      <c r="H20" s="19"/>
      <c r="I20" s="19"/>
    </row>
    <row r="21" spans="1:9" ht="11.1" customHeight="1">
      <c r="A21" s="201">
        <v>32660</v>
      </c>
      <c r="B21" s="261">
        <v>3.2</v>
      </c>
      <c r="C21" s="262">
        <v>4.9000000000000004</v>
      </c>
      <c r="D21" s="32">
        <f t="shared" si="0"/>
        <v>1049.74</v>
      </c>
      <c r="E21" s="257">
        <f t="shared" si="1"/>
        <v>1045.43</v>
      </c>
      <c r="F21" s="33"/>
      <c r="G21" s="19"/>
      <c r="H21" s="19"/>
      <c r="I21" s="19"/>
    </row>
    <row r="22" spans="1:9" ht="11.1" customHeight="1">
      <c r="A22" s="201">
        <v>32721</v>
      </c>
      <c r="B22" s="261">
        <v>3.5</v>
      </c>
      <c r="C22" s="262">
        <v>4.9000000000000004</v>
      </c>
      <c r="D22" s="32">
        <f t="shared" si="0"/>
        <v>1049.95</v>
      </c>
      <c r="E22" s="257">
        <f t="shared" si="1"/>
        <v>1045.43</v>
      </c>
      <c r="F22" s="33"/>
      <c r="G22" s="19"/>
      <c r="H22" s="19"/>
      <c r="I22" s="19"/>
    </row>
    <row r="23" spans="1:9" ht="11.1" customHeight="1">
      <c r="A23" s="201">
        <v>32752</v>
      </c>
      <c r="B23" s="261">
        <v>3.4</v>
      </c>
      <c r="C23" s="262">
        <v>4.7</v>
      </c>
      <c r="D23" s="32">
        <f t="shared" si="0"/>
        <v>1049.8800000000001</v>
      </c>
      <c r="E23" s="257">
        <f t="shared" si="1"/>
        <v>1045.29</v>
      </c>
      <c r="F23" s="33"/>
      <c r="G23" s="19"/>
      <c r="H23" s="19"/>
      <c r="I23" s="19"/>
    </row>
    <row r="24" spans="1:9" ht="11.1" customHeight="1">
      <c r="A24" s="201">
        <v>32874</v>
      </c>
      <c r="B24" s="261">
        <v>1.1000000000000001</v>
      </c>
      <c r="C24" s="262">
        <v>4.8</v>
      </c>
      <c r="D24" s="32">
        <f t="shared" si="0"/>
        <v>1048.27</v>
      </c>
      <c r="E24" s="257">
        <f t="shared" si="1"/>
        <v>1045.3599999999999</v>
      </c>
      <c r="F24" s="33"/>
      <c r="G24" s="19"/>
      <c r="H24" s="19"/>
      <c r="I24" s="19"/>
    </row>
    <row r="25" spans="1:9" ht="11.1" customHeight="1">
      <c r="A25" s="201">
        <v>32905</v>
      </c>
      <c r="B25" s="261">
        <v>0.9</v>
      </c>
      <c r="C25" s="262">
        <v>4.4000000000000004</v>
      </c>
      <c r="D25" s="32">
        <f t="shared" si="0"/>
        <v>1048.1300000000001</v>
      </c>
      <c r="E25" s="257">
        <f t="shared" si="1"/>
        <v>1045.08</v>
      </c>
      <c r="F25" s="33"/>
      <c r="G25" s="19"/>
      <c r="H25" s="19"/>
      <c r="I25" s="19"/>
    </row>
    <row r="26" spans="1:9" ht="11.1" customHeight="1">
      <c r="A26" s="201">
        <v>32933</v>
      </c>
      <c r="B26" s="261">
        <v>0.9</v>
      </c>
      <c r="C26" s="262">
        <v>4.5</v>
      </c>
      <c r="D26" s="32">
        <f t="shared" si="0"/>
        <v>1048.1300000000001</v>
      </c>
      <c r="E26" s="257">
        <f t="shared" si="1"/>
        <v>1045.1500000000001</v>
      </c>
      <c r="F26" s="33"/>
      <c r="G26" s="19"/>
      <c r="H26" s="19"/>
      <c r="I26" s="19"/>
    </row>
    <row r="27" spans="1:9" ht="11.1" customHeight="1">
      <c r="A27" s="201">
        <v>32964</v>
      </c>
      <c r="B27" s="261">
        <v>1</v>
      </c>
      <c r="C27" s="262">
        <v>4.5999999999999996</v>
      </c>
      <c r="D27" s="32">
        <f t="shared" si="0"/>
        <v>1048.2</v>
      </c>
      <c r="E27" s="257">
        <f t="shared" si="1"/>
        <v>1045.22</v>
      </c>
      <c r="F27" s="33"/>
      <c r="G27" s="19"/>
      <c r="H27" s="19"/>
      <c r="I27" s="19"/>
    </row>
    <row r="28" spans="1:9" ht="11.1" customHeight="1">
      <c r="A28" s="201">
        <v>32994</v>
      </c>
      <c r="B28" s="261">
        <v>1.3</v>
      </c>
      <c r="C28" s="262">
        <v>4.7</v>
      </c>
      <c r="D28" s="32">
        <f t="shared" si="0"/>
        <v>1048.4100000000001</v>
      </c>
      <c r="E28" s="257">
        <f t="shared" si="1"/>
        <v>1045.29</v>
      </c>
      <c r="F28" s="33"/>
      <c r="G28" s="19"/>
      <c r="H28" s="19"/>
      <c r="I28" s="19"/>
    </row>
    <row r="29" spans="1:9" ht="11.1" customHeight="1">
      <c r="A29" s="201">
        <v>33025</v>
      </c>
      <c r="B29" s="261">
        <v>2.6</v>
      </c>
      <c r="C29" s="262">
        <v>4.4000000000000004</v>
      </c>
      <c r="D29" s="32">
        <f t="shared" si="0"/>
        <v>1049.32</v>
      </c>
      <c r="E29" s="257">
        <f t="shared" si="1"/>
        <v>1045.08</v>
      </c>
      <c r="F29" s="33"/>
      <c r="G29" s="19"/>
      <c r="H29" s="19"/>
      <c r="I29" s="19"/>
    </row>
    <row r="30" spans="1:9" ht="11.1" customHeight="1">
      <c r="A30" s="201">
        <v>33055</v>
      </c>
      <c r="B30" s="261">
        <v>3.6</v>
      </c>
      <c r="C30" s="262">
        <v>4.3</v>
      </c>
      <c r="D30" s="32">
        <f t="shared" si="0"/>
        <v>1050.02</v>
      </c>
      <c r="E30" s="257">
        <f t="shared" si="1"/>
        <v>1045.01</v>
      </c>
      <c r="F30" s="33"/>
      <c r="G30" s="19"/>
      <c r="H30" s="19"/>
      <c r="I30" s="19"/>
    </row>
    <row r="31" spans="1:9" ht="11.1" customHeight="1">
      <c r="A31" s="201">
        <v>33147</v>
      </c>
      <c r="B31" s="261">
        <v>3.4</v>
      </c>
      <c r="C31" s="262">
        <v>4.5</v>
      </c>
      <c r="D31" s="32">
        <f t="shared" si="0"/>
        <v>1049.8800000000001</v>
      </c>
      <c r="E31" s="257">
        <f t="shared" si="1"/>
        <v>1045.1500000000001</v>
      </c>
      <c r="F31" s="33"/>
      <c r="G31" s="19"/>
      <c r="H31" s="19"/>
      <c r="I31" s="19"/>
    </row>
    <row r="32" spans="1:9" ht="11.1" customHeight="1">
      <c r="A32" s="201">
        <v>33270</v>
      </c>
      <c r="B32" s="261">
        <v>0.9</v>
      </c>
      <c r="C32" s="262">
        <v>4.0999999999999996</v>
      </c>
      <c r="D32" s="32">
        <f t="shared" si="0"/>
        <v>1048.1300000000001</v>
      </c>
      <c r="E32" s="257">
        <f t="shared" si="1"/>
        <v>1044.8699999999999</v>
      </c>
      <c r="F32" s="33"/>
      <c r="G32" s="19"/>
      <c r="H32" s="19"/>
      <c r="I32" s="19"/>
    </row>
    <row r="33" spans="1:9" ht="11.1" customHeight="1">
      <c r="A33" s="201">
        <v>33298</v>
      </c>
      <c r="B33" s="261">
        <v>2.8</v>
      </c>
      <c r="C33" s="262">
        <v>4.4000000000000004</v>
      </c>
      <c r="D33" s="32">
        <f t="shared" si="0"/>
        <v>1049.46</v>
      </c>
      <c r="E33" s="257">
        <f t="shared" si="1"/>
        <v>1045.08</v>
      </c>
      <c r="F33" s="33"/>
      <c r="G33" s="19"/>
      <c r="H33" s="19"/>
      <c r="I33" s="19"/>
    </row>
    <row r="34" spans="1:9" ht="11.1" customHeight="1">
      <c r="A34" s="201">
        <v>33329</v>
      </c>
      <c r="B34" s="261">
        <v>0.6</v>
      </c>
      <c r="C34" s="262">
        <v>4.2</v>
      </c>
      <c r="D34" s="32">
        <f t="shared" si="0"/>
        <v>1047.92</v>
      </c>
      <c r="E34" s="257">
        <f t="shared" si="1"/>
        <v>1044.94</v>
      </c>
      <c r="F34" s="33"/>
      <c r="G34" s="19"/>
      <c r="H34" s="19"/>
      <c r="I34" s="19"/>
    </row>
    <row r="35" spans="1:9" ht="11.1" customHeight="1">
      <c r="A35" s="201">
        <v>33359</v>
      </c>
      <c r="B35" s="261">
        <v>0.9</v>
      </c>
      <c r="C35" s="262">
        <v>4.3</v>
      </c>
      <c r="D35" s="32">
        <f t="shared" si="0"/>
        <v>1048.1300000000001</v>
      </c>
      <c r="E35" s="257">
        <f t="shared" si="1"/>
        <v>1045.01</v>
      </c>
      <c r="F35" s="33"/>
      <c r="G35" s="19"/>
      <c r="H35" s="19"/>
      <c r="I35" s="19"/>
    </row>
    <row r="36" spans="1:9" ht="11.1" customHeight="1">
      <c r="A36" s="201">
        <v>33390</v>
      </c>
      <c r="B36" s="261">
        <v>4.7</v>
      </c>
      <c r="C36" s="262">
        <v>4</v>
      </c>
      <c r="D36" s="32">
        <f t="shared" si="0"/>
        <v>1050.79</v>
      </c>
      <c r="E36" s="257">
        <f t="shared" si="1"/>
        <v>1044.8</v>
      </c>
      <c r="F36" s="33"/>
      <c r="G36" s="19"/>
      <c r="H36" s="19"/>
      <c r="I36" s="19"/>
    </row>
    <row r="37" spans="1:9" ht="11.1" customHeight="1">
      <c r="A37" s="201">
        <v>33420</v>
      </c>
      <c r="B37" s="261">
        <v>4.0999999999999996</v>
      </c>
      <c r="C37" s="262">
        <v>4.0999999999999996</v>
      </c>
      <c r="D37" s="32">
        <f t="shared" si="0"/>
        <v>1050.3699999999999</v>
      </c>
      <c r="E37" s="257">
        <f t="shared" si="1"/>
        <v>1044.8699999999999</v>
      </c>
      <c r="F37" s="33"/>
      <c r="G37" s="19"/>
      <c r="H37" s="19"/>
      <c r="I37" s="19"/>
    </row>
    <row r="38" spans="1:9" ht="11.1" customHeight="1">
      <c r="A38" s="201">
        <v>33482</v>
      </c>
      <c r="B38" s="261">
        <v>3.8</v>
      </c>
      <c r="C38" s="262">
        <v>3.9</v>
      </c>
      <c r="D38" s="32">
        <f t="shared" si="0"/>
        <v>1050.1600000000001</v>
      </c>
      <c r="E38" s="257">
        <f t="shared" si="1"/>
        <v>1044.73</v>
      </c>
      <c r="F38" s="33"/>
      <c r="G38" s="19"/>
      <c r="H38" s="19"/>
      <c r="I38" s="19"/>
    </row>
    <row r="39" spans="1:9" ht="11.1" customHeight="1">
      <c r="A39" s="201">
        <v>33695</v>
      </c>
      <c r="B39" s="261">
        <v>4.6500000000000004</v>
      </c>
      <c r="C39" s="262">
        <v>4.95</v>
      </c>
      <c r="D39" s="32">
        <f t="shared" ref="D39:D67" si="2">$F$2+0.7*B39</f>
        <v>1050.7550000000001</v>
      </c>
      <c r="E39" s="257">
        <f t="shared" si="1"/>
        <v>1045.4649999999999</v>
      </c>
      <c r="F39" s="54"/>
      <c r="G39" s="55"/>
      <c r="H39" s="19"/>
      <c r="I39" s="19"/>
    </row>
    <row r="40" spans="1:9" ht="11.1" customHeight="1">
      <c r="A40" s="201">
        <v>33756</v>
      </c>
      <c r="B40" s="261">
        <v>6.8</v>
      </c>
      <c r="C40" s="262">
        <v>7.87</v>
      </c>
      <c r="D40" s="32">
        <f t="shared" si="2"/>
        <v>1052.26</v>
      </c>
      <c r="E40" s="257">
        <f t="shared" si="1"/>
        <v>1047.509</v>
      </c>
      <c r="F40" s="33"/>
      <c r="G40" s="19"/>
      <c r="H40" s="19"/>
      <c r="I40" s="19"/>
    </row>
    <row r="41" spans="1:9" ht="11.1" customHeight="1">
      <c r="A41" s="201">
        <v>33848</v>
      </c>
      <c r="B41" s="261">
        <v>4.2</v>
      </c>
      <c r="C41" s="262">
        <v>4.3</v>
      </c>
      <c r="D41" s="32">
        <f t="shared" si="2"/>
        <v>1050.44</v>
      </c>
      <c r="E41" s="257">
        <f t="shared" si="1"/>
        <v>1045.01</v>
      </c>
      <c r="F41" s="33"/>
      <c r="G41" s="19"/>
      <c r="H41" s="19"/>
      <c r="I41" s="19"/>
    </row>
    <row r="42" spans="1:9" ht="11.1" customHeight="1">
      <c r="A42" s="202">
        <v>34455</v>
      </c>
      <c r="B42" s="261">
        <v>4.2</v>
      </c>
      <c r="C42" s="262">
        <v>4.0999999999999996</v>
      </c>
      <c r="D42" s="32">
        <f t="shared" si="2"/>
        <v>1050.44</v>
      </c>
      <c r="E42" s="257">
        <f t="shared" si="1"/>
        <v>1044.8699999999999</v>
      </c>
      <c r="F42" s="33"/>
      <c r="G42" s="19"/>
      <c r="H42" s="19"/>
      <c r="I42" s="19"/>
    </row>
    <row r="43" spans="1:9" ht="11.1" customHeight="1">
      <c r="A43" s="202">
        <v>34578</v>
      </c>
      <c r="B43" s="261">
        <v>4</v>
      </c>
      <c r="C43" s="262">
        <v>1.6</v>
      </c>
      <c r="D43" s="32">
        <f t="shared" si="2"/>
        <v>1050.3</v>
      </c>
      <c r="E43" s="257">
        <f t="shared" si="1"/>
        <v>1043.1199999999999</v>
      </c>
      <c r="F43" s="33"/>
      <c r="G43" s="19"/>
      <c r="H43" s="19"/>
      <c r="I43" s="19"/>
    </row>
    <row r="44" spans="1:9" s="19" customFormat="1" ht="11.1" customHeight="1">
      <c r="A44" s="202">
        <v>34943</v>
      </c>
      <c r="B44" s="261">
        <v>3.5</v>
      </c>
      <c r="C44" s="262">
        <v>0.5</v>
      </c>
      <c r="D44" s="32">
        <f t="shared" si="2"/>
        <v>1049.95</v>
      </c>
      <c r="E44" s="257">
        <f t="shared" si="1"/>
        <v>1042.3499999999999</v>
      </c>
      <c r="F44" s="33"/>
    </row>
    <row r="45" spans="1:9" s="19" customFormat="1" ht="11.1" customHeight="1">
      <c r="A45" s="202">
        <v>35309</v>
      </c>
      <c r="B45" s="261">
        <v>4.3</v>
      </c>
      <c r="C45" s="262">
        <v>1.25</v>
      </c>
      <c r="D45" s="32">
        <f t="shared" si="2"/>
        <v>1050.51</v>
      </c>
      <c r="E45" s="257">
        <f t="shared" si="1"/>
        <v>1042.875</v>
      </c>
      <c r="F45" s="33"/>
    </row>
    <row r="46" spans="1:9" s="19" customFormat="1" ht="11.1" customHeight="1">
      <c r="A46" s="203">
        <v>35558</v>
      </c>
      <c r="B46" s="261">
        <v>5.8</v>
      </c>
      <c r="C46" s="262">
        <v>1.6</v>
      </c>
      <c r="D46" s="32">
        <f t="shared" si="2"/>
        <v>1051.56</v>
      </c>
      <c r="E46" s="257">
        <f t="shared" si="1"/>
        <v>1043.1199999999999</v>
      </c>
      <c r="F46" s="33"/>
    </row>
    <row r="47" spans="1:9" s="19" customFormat="1" ht="11.1" customHeight="1">
      <c r="A47" s="203">
        <v>35744</v>
      </c>
      <c r="B47" s="261">
        <v>3.7</v>
      </c>
      <c r="C47" s="262">
        <v>1.1000000000000001</v>
      </c>
      <c r="D47" s="32">
        <f t="shared" si="2"/>
        <v>1050.0899999999999</v>
      </c>
      <c r="E47" s="257">
        <f t="shared" si="1"/>
        <v>1042.77</v>
      </c>
      <c r="F47" s="33"/>
    </row>
    <row r="48" spans="1:9" s="19" customFormat="1" ht="11.1" customHeight="1">
      <c r="A48" s="203">
        <v>35941</v>
      </c>
      <c r="B48" s="261">
        <v>5.16</v>
      </c>
      <c r="C48" s="262">
        <v>0.7</v>
      </c>
      <c r="D48" s="32">
        <f t="shared" si="2"/>
        <v>1051.1120000000001</v>
      </c>
      <c r="E48" s="257">
        <f t="shared" si="1"/>
        <v>1042.49</v>
      </c>
      <c r="F48" s="33"/>
    </row>
    <row r="49" spans="1:15" s="19" customFormat="1" ht="11.1" customHeight="1">
      <c r="A49" s="203">
        <v>36114</v>
      </c>
      <c r="B49" s="261">
        <f>3.9-0.4</f>
        <v>3.5</v>
      </c>
      <c r="C49" s="262" t="s">
        <v>10</v>
      </c>
      <c r="D49" s="32">
        <f t="shared" si="2"/>
        <v>1049.95</v>
      </c>
      <c r="E49" s="257"/>
      <c r="F49" s="33"/>
    </row>
    <row r="50" spans="1:15" s="19" customFormat="1" ht="11.1" customHeight="1">
      <c r="A50" s="203">
        <v>36133</v>
      </c>
      <c r="B50" s="261">
        <v>3.8</v>
      </c>
      <c r="C50" s="262">
        <v>0.9</v>
      </c>
      <c r="D50" s="32">
        <f t="shared" si="2"/>
        <v>1050.1600000000001</v>
      </c>
      <c r="E50" s="257">
        <f t="shared" ref="E50:E63" si="3">$F$3+0.7*C50</f>
        <v>1042.6300000000001</v>
      </c>
      <c r="F50" s="36"/>
    </row>
    <row r="51" spans="1:15" s="19" customFormat="1" ht="11.1" customHeight="1">
      <c r="A51" s="203">
        <v>36308</v>
      </c>
      <c r="B51" s="261">
        <v>3.49</v>
      </c>
      <c r="C51" s="262">
        <v>1.1000000000000001</v>
      </c>
      <c r="D51" s="32">
        <f t="shared" si="2"/>
        <v>1049.943</v>
      </c>
      <c r="E51" s="257">
        <f t="shared" si="3"/>
        <v>1042.77</v>
      </c>
      <c r="F51" s="33"/>
    </row>
    <row r="52" spans="1:15" s="19" customFormat="1" ht="11.1" customHeight="1">
      <c r="A52" s="204">
        <v>36414</v>
      </c>
      <c r="B52" s="263">
        <v>4.0999999999999996</v>
      </c>
      <c r="C52" s="264">
        <v>1.1000000000000001</v>
      </c>
      <c r="D52" s="210">
        <f t="shared" si="2"/>
        <v>1050.3699999999999</v>
      </c>
      <c r="E52" s="278">
        <f t="shared" si="3"/>
        <v>1042.77</v>
      </c>
      <c r="F52" s="172"/>
    </row>
    <row r="53" spans="1:15" s="19" customFormat="1" ht="11.1" customHeight="1">
      <c r="A53" s="203">
        <v>36691</v>
      </c>
      <c r="B53" s="261">
        <v>4</v>
      </c>
      <c r="C53" s="262">
        <v>1.1000000000000001</v>
      </c>
      <c r="D53" s="32">
        <f t="shared" si="2"/>
        <v>1050.3</v>
      </c>
      <c r="E53" s="257">
        <f t="shared" si="3"/>
        <v>1042.77</v>
      </c>
      <c r="F53" s="33"/>
    </row>
    <row r="54" spans="1:15" s="19" customFormat="1" ht="11.1" customHeight="1">
      <c r="A54" s="203">
        <v>36778</v>
      </c>
      <c r="B54" s="261">
        <v>4.3</v>
      </c>
      <c r="C54" s="262">
        <v>1.2</v>
      </c>
      <c r="D54" s="32">
        <f t="shared" si="2"/>
        <v>1050.51</v>
      </c>
      <c r="E54" s="257">
        <f t="shared" si="3"/>
        <v>1042.8399999999999</v>
      </c>
      <c r="F54" s="33"/>
    </row>
    <row r="55" spans="1:15" s="19" customFormat="1" ht="11.1" customHeight="1">
      <c r="A55" s="203">
        <v>37048</v>
      </c>
      <c r="B55" s="261">
        <v>3.55</v>
      </c>
      <c r="C55" s="262">
        <v>1.1000000000000001</v>
      </c>
      <c r="D55" s="32">
        <f t="shared" si="2"/>
        <v>1049.9849999999999</v>
      </c>
      <c r="E55" s="257">
        <f t="shared" si="3"/>
        <v>1042.77</v>
      </c>
      <c r="F55" s="33"/>
    </row>
    <row r="56" spans="1:15" ht="11.1" customHeight="1">
      <c r="A56" s="203">
        <v>37153</v>
      </c>
      <c r="B56" s="265">
        <v>3.7</v>
      </c>
      <c r="C56" s="266">
        <v>1.3</v>
      </c>
      <c r="D56" s="32">
        <f t="shared" si="2"/>
        <v>1050.0899999999999</v>
      </c>
      <c r="E56" s="257">
        <f t="shared" si="3"/>
        <v>1042.9100000000001</v>
      </c>
      <c r="F56" s="33"/>
      <c r="G56" s="19"/>
      <c r="H56" s="19"/>
      <c r="I56" s="19"/>
    </row>
    <row r="57" spans="1:15" ht="11.1" customHeight="1">
      <c r="A57" s="159">
        <v>37420</v>
      </c>
      <c r="B57" s="267">
        <v>2.2999999999999998</v>
      </c>
      <c r="C57" s="268">
        <v>1.2</v>
      </c>
      <c r="D57" s="32">
        <f t="shared" si="2"/>
        <v>1049.1099999999999</v>
      </c>
      <c r="E57" s="257">
        <f t="shared" si="3"/>
        <v>1042.8399999999999</v>
      </c>
      <c r="F57" s="33"/>
      <c r="G57" s="19"/>
      <c r="H57" s="19"/>
      <c r="I57" s="19"/>
    </row>
    <row r="58" spans="1:15" ht="11.1" customHeight="1">
      <c r="A58" s="159">
        <v>37511</v>
      </c>
      <c r="B58" s="267">
        <v>2.8</v>
      </c>
      <c r="C58" s="268">
        <v>1.2</v>
      </c>
      <c r="D58" s="32">
        <f t="shared" si="2"/>
        <v>1049.46</v>
      </c>
      <c r="E58" s="257">
        <f t="shared" si="3"/>
        <v>1042.8399999999999</v>
      </c>
      <c r="F58" s="33"/>
      <c r="G58" s="19"/>
      <c r="H58" s="19"/>
      <c r="I58" s="19"/>
    </row>
    <row r="59" spans="1:15" ht="11.1" customHeight="1">
      <c r="A59" s="188">
        <v>37789</v>
      </c>
      <c r="B59" s="267">
        <v>0.9</v>
      </c>
      <c r="C59" s="268">
        <v>0.9</v>
      </c>
      <c r="D59" s="32">
        <f t="shared" si="2"/>
        <v>1048.1300000000001</v>
      </c>
      <c r="E59" s="257">
        <f t="shared" si="3"/>
        <v>1042.6300000000001</v>
      </c>
      <c r="F59" s="33" t="s">
        <v>39</v>
      </c>
      <c r="G59" s="19"/>
      <c r="H59" s="19"/>
      <c r="I59" s="19"/>
    </row>
    <row r="60" spans="1:15" ht="11.1" customHeight="1">
      <c r="A60" s="188">
        <v>37876</v>
      </c>
      <c r="B60" s="267">
        <v>1.1000000000000001</v>
      </c>
      <c r="C60" s="268">
        <v>0.9</v>
      </c>
      <c r="D60" s="32">
        <f t="shared" si="2"/>
        <v>1048.27</v>
      </c>
      <c r="E60" s="257">
        <f t="shared" si="3"/>
        <v>1042.6300000000001</v>
      </c>
      <c r="F60" s="33"/>
      <c r="G60" s="19"/>
      <c r="H60" s="19"/>
      <c r="I60" s="19"/>
    </row>
    <row r="61" spans="1:15" ht="11.1" customHeight="1">
      <c r="A61" s="159">
        <v>38174</v>
      </c>
      <c r="B61" s="267">
        <v>1</v>
      </c>
      <c r="C61" s="268">
        <v>0.9</v>
      </c>
      <c r="D61" s="32">
        <f t="shared" si="2"/>
        <v>1048.2</v>
      </c>
      <c r="E61" s="257">
        <f t="shared" si="3"/>
        <v>1042.6300000000001</v>
      </c>
      <c r="F61" s="31" t="s">
        <v>36</v>
      </c>
      <c r="G61" s="19"/>
      <c r="H61" s="19"/>
      <c r="I61" s="19"/>
    </row>
    <row r="62" spans="1:15" s="71" customFormat="1" ht="11.1" customHeight="1">
      <c r="A62" s="159">
        <v>38246</v>
      </c>
      <c r="B62" s="267">
        <v>1</v>
      </c>
      <c r="C62" s="268">
        <v>1</v>
      </c>
      <c r="D62" s="32">
        <f t="shared" si="2"/>
        <v>1048.2</v>
      </c>
      <c r="E62" s="257">
        <f t="shared" si="3"/>
        <v>1042.7</v>
      </c>
      <c r="F62" s="31"/>
      <c r="G62" s="291"/>
      <c r="H62" s="19"/>
      <c r="I62" s="19"/>
      <c r="J62" s="19"/>
      <c r="K62" s="19"/>
      <c r="L62" s="19"/>
      <c r="M62" s="19"/>
      <c r="N62" s="19"/>
      <c r="O62" s="19"/>
    </row>
    <row r="63" spans="1:15" ht="13.5" customHeight="1">
      <c r="A63" s="159">
        <v>38503</v>
      </c>
      <c r="B63" s="267">
        <v>0.9</v>
      </c>
      <c r="C63" s="269">
        <v>1</v>
      </c>
      <c r="D63" s="32">
        <f t="shared" si="2"/>
        <v>1048.1300000000001</v>
      </c>
      <c r="E63" s="258">
        <f t="shared" si="3"/>
        <v>1042.7</v>
      </c>
      <c r="F63" s="31" t="s">
        <v>41</v>
      </c>
      <c r="G63" s="19"/>
      <c r="H63" s="19"/>
      <c r="I63" s="19"/>
    </row>
    <row r="64" spans="1:15" ht="13.5" customHeight="1">
      <c r="A64" s="159">
        <v>38609</v>
      </c>
      <c r="B64" s="267">
        <v>1.3</v>
      </c>
      <c r="C64" s="269"/>
      <c r="D64" s="32">
        <v>1048.4100000000001</v>
      </c>
      <c r="E64" s="258"/>
      <c r="F64" s="31" t="s">
        <v>44</v>
      </c>
      <c r="G64" s="19"/>
      <c r="H64" s="19"/>
      <c r="I64" s="19"/>
    </row>
    <row r="65" spans="1:9" ht="12" customHeight="1">
      <c r="A65" s="159">
        <v>38882</v>
      </c>
      <c r="B65" s="267">
        <v>0.9</v>
      </c>
      <c r="C65" s="270"/>
      <c r="D65" s="32">
        <f t="shared" si="2"/>
        <v>1048.1300000000001</v>
      </c>
      <c r="E65" s="258"/>
      <c r="F65" s="137" t="s">
        <v>44</v>
      </c>
      <c r="G65" s="19"/>
      <c r="H65" s="19"/>
      <c r="I65" s="19"/>
    </row>
    <row r="66" spans="1:9" ht="12" customHeight="1">
      <c r="A66" s="205">
        <v>38992</v>
      </c>
      <c r="B66" s="271">
        <v>1.1000000000000001</v>
      </c>
      <c r="C66" s="272"/>
      <c r="D66" s="279">
        <f t="shared" si="2"/>
        <v>1048.27</v>
      </c>
      <c r="E66" s="280"/>
      <c r="F66" s="154" t="s">
        <v>44</v>
      </c>
      <c r="G66" s="19"/>
      <c r="H66" s="19"/>
      <c r="I66" s="19"/>
    </row>
    <row r="67" spans="1:9" ht="12" customHeight="1">
      <c r="A67" s="159">
        <v>39239</v>
      </c>
      <c r="B67" s="267">
        <v>1.1000000000000001</v>
      </c>
      <c r="C67" s="243" t="s">
        <v>10</v>
      </c>
      <c r="D67" s="35">
        <f t="shared" si="2"/>
        <v>1048.27</v>
      </c>
      <c r="E67" s="35"/>
      <c r="F67" s="161" t="s">
        <v>44</v>
      </c>
      <c r="G67" s="19"/>
      <c r="H67" s="19"/>
      <c r="I67" s="19"/>
    </row>
    <row r="68" spans="1:9" ht="12" customHeight="1">
      <c r="A68" s="175">
        <v>39349</v>
      </c>
      <c r="B68" s="273">
        <v>1.7</v>
      </c>
      <c r="C68" s="274" t="s">
        <v>10</v>
      </c>
      <c r="D68" s="281">
        <f t="shared" ref="D68:D75" si="4">$F$2+0.7*B68</f>
        <v>1048.69</v>
      </c>
      <c r="E68" s="281"/>
      <c r="F68" s="179" t="s">
        <v>78</v>
      </c>
      <c r="G68" s="19"/>
      <c r="H68" s="19" t="e">
        <f>#REF!-D68</f>
        <v>#REF!</v>
      </c>
      <c r="I68" s="19"/>
    </row>
    <row r="69" spans="1:9" ht="12" customHeight="1">
      <c r="A69" s="159">
        <v>39623</v>
      </c>
      <c r="B69" s="267">
        <v>1.2</v>
      </c>
      <c r="C69" s="242"/>
      <c r="D69" s="52">
        <f t="shared" si="4"/>
        <v>1048.3399999999999</v>
      </c>
      <c r="E69" s="282"/>
      <c r="F69" s="206" t="s">
        <v>44</v>
      </c>
      <c r="G69" s="19"/>
      <c r="H69" s="19">
        <f>D70-D67</f>
        <v>0.63000000000010914</v>
      </c>
      <c r="I69" s="19"/>
    </row>
    <row r="70" spans="1:9" ht="12" customHeight="1">
      <c r="A70" s="159">
        <v>39715</v>
      </c>
      <c r="B70" s="267">
        <v>2</v>
      </c>
      <c r="C70" s="242"/>
      <c r="D70" s="52">
        <f t="shared" si="4"/>
        <v>1048.9000000000001</v>
      </c>
      <c r="E70" s="282"/>
      <c r="F70" s="206" t="s">
        <v>44</v>
      </c>
      <c r="G70" s="19"/>
      <c r="H70" s="19"/>
      <c r="I70" s="19"/>
    </row>
    <row r="71" spans="1:9" ht="12" customHeight="1">
      <c r="A71" s="218">
        <v>39994</v>
      </c>
      <c r="B71" s="275">
        <v>1</v>
      </c>
      <c r="C71" s="276" t="s">
        <v>10</v>
      </c>
      <c r="D71" s="210">
        <f t="shared" si="4"/>
        <v>1048.2</v>
      </c>
      <c r="E71" s="283"/>
      <c r="F71" s="206" t="s">
        <v>44</v>
      </c>
      <c r="G71" s="19"/>
      <c r="H71" s="19"/>
      <c r="I71" s="19"/>
    </row>
    <row r="72" spans="1:9" ht="12" customHeight="1">
      <c r="A72" s="159">
        <v>40073</v>
      </c>
      <c r="B72" s="267">
        <v>1.7</v>
      </c>
      <c r="C72" s="251" t="s">
        <v>10</v>
      </c>
      <c r="D72" s="32">
        <f t="shared" si="4"/>
        <v>1048.69</v>
      </c>
      <c r="E72" s="32"/>
      <c r="F72" s="206" t="s">
        <v>44</v>
      </c>
      <c r="G72" s="19"/>
      <c r="H72" s="19"/>
      <c r="I72" s="19"/>
    </row>
    <row r="73" spans="1:9" ht="12" customHeight="1">
      <c r="A73" s="159">
        <v>40316</v>
      </c>
      <c r="B73" s="267">
        <v>1</v>
      </c>
      <c r="C73" s="251" t="s">
        <v>10</v>
      </c>
      <c r="D73" s="32">
        <f t="shared" si="4"/>
        <v>1048.2</v>
      </c>
      <c r="E73" s="32"/>
      <c r="F73" s="206" t="s">
        <v>44</v>
      </c>
      <c r="G73" s="19"/>
      <c r="H73" s="19"/>
      <c r="I73" s="19"/>
    </row>
    <row r="74" spans="1:9" ht="12" customHeight="1">
      <c r="A74" s="159">
        <v>40331</v>
      </c>
      <c r="B74" s="324">
        <v>1.5</v>
      </c>
      <c r="C74" s="251" t="s">
        <v>10</v>
      </c>
      <c r="D74" s="32">
        <f t="shared" si="4"/>
        <v>1048.55</v>
      </c>
      <c r="E74" s="32"/>
      <c r="F74" s="206" t="s">
        <v>44</v>
      </c>
      <c r="G74" s="19"/>
      <c r="H74" s="19"/>
      <c r="I74" s="19"/>
    </row>
    <row r="75" spans="1:9" ht="12" customHeight="1" thickBot="1">
      <c r="A75" s="299">
        <v>40431</v>
      </c>
      <c r="B75" s="329">
        <v>1.1000000000000001</v>
      </c>
      <c r="C75" s="301" t="s">
        <v>10</v>
      </c>
      <c r="D75" s="289">
        <f t="shared" si="4"/>
        <v>1048.27</v>
      </c>
      <c r="E75" s="289"/>
      <c r="F75" s="302" t="s">
        <v>44</v>
      </c>
      <c r="G75" s="19"/>
      <c r="H75" s="19"/>
      <c r="I75" s="19"/>
    </row>
    <row r="76" spans="1:9" ht="25.5" customHeight="1">
      <c r="A76" s="344" t="s">
        <v>84</v>
      </c>
      <c r="B76" s="345"/>
      <c r="C76" s="345"/>
      <c r="D76" s="345"/>
      <c r="E76" s="345"/>
      <c r="F76" s="345"/>
      <c r="G76" s="19"/>
      <c r="H76" s="19"/>
      <c r="I76" s="19"/>
    </row>
    <row r="77" spans="1:9" ht="12" customHeight="1">
      <c r="A77" s="314"/>
      <c r="B77" s="178"/>
      <c r="C77" s="178"/>
      <c r="D77" s="232"/>
      <c r="E77" s="27"/>
      <c r="F77" s="232"/>
      <c r="G77" s="19"/>
      <c r="H77" s="19"/>
      <c r="I77" s="19"/>
    </row>
    <row r="78" spans="1:9" ht="12" customHeight="1">
      <c r="A78" s="56"/>
      <c r="B78" s="178"/>
      <c r="C78" s="178"/>
      <c r="D78" s="232"/>
      <c r="E78" s="27"/>
      <c r="F78" s="232"/>
      <c r="G78" s="19"/>
      <c r="H78" s="19"/>
      <c r="I78" s="19"/>
    </row>
    <row r="79" spans="1:9" ht="12" customHeight="1">
      <c r="A79" s="56"/>
      <c r="B79" s="19"/>
      <c r="C79" s="19"/>
      <c r="D79" s="19"/>
      <c r="E79" s="19"/>
      <c r="F79" s="19"/>
      <c r="G79" s="19"/>
      <c r="H79" s="19"/>
      <c r="I79" s="19"/>
    </row>
    <row r="80" spans="1:9" ht="12" customHeight="1">
      <c r="A80" s="56"/>
      <c r="B80" s="19"/>
      <c r="C80" s="19"/>
      <c r="D80" s="19"/>
      <c r="E80" s="19"/>
      <c r="F80" s="19"/>
      <c r="G80" s="19"/>
      <c r="H80" s="19"/>
      <c r="I80" s="19"/>
    </row>
    <row r="81" spans="1:9" ht="12" customHeight="1">
      <c r="A81" s="56"/>
      <c r="B81" s="19"/>
      <c r="C81" s="19"/>
      <c r="D81" s="19"/>
      <c r="E81" s="19"/>
      <c r="F81" s="19"/>
      <c r="G81" s="19"/>
      <c r="H81" s="19"/>
      <c r="I81" s="19"/>
    </row>
    <row r="82" spans="1:9" ht="12" customHeight="1">
      <c r="A82" s="56"/>
      <c r="B82" s="19"/>
      <c r="C82" s="19"/>
      <c r="D82" s="19"/>
      <c r="E82" s="19"/>
      <c r="F82" s="19"/>
      <c r="G82" s="19"/>
      <c r="H82" s="19"/>
      <c r="I82" s="19"/>
    </row>
    <row r="83" spans="1:9" ht="12" customHeight="1">
      <c r="A83" s="56"/>
      <c r="B83" s="19"/>
      <c r="C83" s="19"/>
      <c r="D83" s="19"/>
      <c r="E83" s="19"/>
      <c r="F83" s="19"/>
      <c r="G83" s="19"/>
      <c r="H83" s="19"/>
      <c r="I83" s="19"/>
    </row>
    <row r="84" spans="1:9" ht="12" customHeight="1">
      <c r="A84" s="56"/>
      <c r="B84" s="19"/>
      <c r="C84" s="19"/>
      <c r="D84" s="19"/>
      <c r="E84" s="19"/>
      <c r="F84" s="19"/>
      <c r="G84" s="19"/>
      <c r="H84" s="19"/>
      <c r="I84" s="19"/>
    </row>
    <row r="85" spans="1:9">
      <c r="A85" s="56"/>
      <c r="B85" s="19"/>
      <c r="C85" s="19"/>
      <c r="D85" s="19"/>
      <c r="E85" s="19"/>
      <c r="F85" s="19"/>
      <c r="G85" s="19"/>
      <c r="H85" s="19"/>
      <c r="I85" s="19"/>
    </row>
    <row r="86" spans="1:9">
      <c r="A86" s="56"/>
      <c r="B86" s="19"/>
      <c r="C86" s="19"/>
      <c r="D86" s="19"/>
      <c r="E86" s="19"/>
      <c r="F86" s="19"/>
      <c r="G86" s="19"/>
      <c r="H86" s="19"/>
      <c r="I86" s="19"/>
    </row>
    <row r="87" spans="1:9">
      <c r="A87" s="56"/>
      <c r="B87" s="19"/>
      <c r="C87" s="19"/>
      <c r="D87" s="19"/>
      <c r="E87" s="19"/>
      <c r="F87" s="19"/>
      <c r="G87" s="19"/>
      <c r="H87" s="19"/>
      <c r="I87" s="19"/>
    </row>
    <row r="88" spans="1:9">
      <c r="A88" s="56"/>
      <c r="B88" s="19"/>
      <c r="C88" s="19"/>
      <c r="D88" s="19"/>
      <c r="E88" s="19"/>
      <c r="F88" s="19"/>
      <c r="G88" s="19"/>
      <c r="H88" s="19"/>
      <c r="I88" s="19"/>
    </row>
    <row r="89" spans="1:9">
      <c r="A89" s="56"/>
      <c r="B89" s="19"/>
      <c r="C89" s="19"/>
      <c r="D89" s="19"/>
      <c r="E89" s="19"/>
      <c r="F89" s="19"/>
      <c r="G89" s="19"/>
      <c r="H89" s="19"/>
      <c r="I89" s="19"/>
    </row>
    <row r="90" spans="1:9">
      <c r="A90" s="56"/>
      <c r="B90" s="19"/>
      <c r="C90" s="19"/>
      <c r="D90" s="19"/>
      <c r="E90" s="19"/>
      <c r="F90" s="19"/>
      <c r="G90" s="19"/>
      <c r="H90" s="19"/>
      <c r="I90" s="19"/>
    </row>
    <row r="91" spans="1:9">
      <c r="A91" s="56"/>
      <c r="B91" s="19"/>
      <c r="C91" s="19"/>
      <c r="D91" s="19"/>
      <c r="E91" s="19"/>
      <c r="F91" s="19"/>
      <c r="G91" s="19"/>
      <c r="H91" s="19"/>
      <c r="I91" s="19"/>
    </row>
    <row r="92" spans="1:9">
      <c r="A92" s="56"/>
      <c r="B92" s="19"/>
      <c r="C92" s="19"/>
      <c r="D92" s="19"/>
      <c r="E92" s="19"/>
      <c r="F92" s="19"/>
      <c r="G92" s="19"/>
      <c r="H92" s="19"/>
      <c r="I92" s="19"/>
    </row>
    <row r="93" spans="1:9">
      <c r="A93" s="56"/>
      <c r="B93" s="19"/>
      <c r="C93" s="19"/>
      <c r="D93" s="19"/>
      <c r="E93" s="19"/>
      <c r="F93" s="19"/>
      <c r="G93" s="19"/>
      <c r="H93" s="19"/>
      <c r="I93" s="19"/>
    </row>
    <row r="94" spans="1:9">
      <c r="A94" s="56"/>
      <c r="B94" s="19"/>
      <c r="C94" s="19"/>
      <c r="D94" s="19"/>
      <c r="E94" s="19"/>
      <c r="F94" s="19"/>
      <c r="G94" s="19"/>
      <c r="H94" s="19"/>
      <c r="I94" s="19"/>
    </row>
    <row r="95" spans="1:9">
      <c r="A95" s="56"/>
      <c r="B95" s="19"/>
      <c r="C95" s="19"/>
      <c r="D95" s="19"/>
      <c r="E95" s="19"/>
      <c r="F95" s="19"/>
      <c r="G95" s="19"/>
      <c r="H95" s="19"/>
      <c r="I95" s="19"/>
    </row>
    <row r="96" spans="1:9">
      <c r="A96" s="56"/>
      <c r="B96" s="19"/>
      <c r="C96" s="19"/>
      <c r="D96" s="19"/>
      <c r="E96" s="19"/>
      <c r="F96" s="19"/>
      <c r="G96" s="19"/>
      <c r="H96" s="19"/>
      <c r="I96" s="19"/>
    </row>
    <row r="97" spans="1:9">
      <c r="A97" s="56"/>
      <c r="B97" s="19"/>
      <c r="C97" s="19"/>
      <c r="D97" s="19"/>
      <c r="E97" s="19"/>
      <c r="F97" s="19"/>
      <c r="G97" s="19"/>
      <c r="H97" s="19"/>
      <c r="I97" s="19"/>
    </row>
    <row r="98" spans="1:9">
      <c r="A98" s="56"/>
      <c r="B98" s="19"/>
      <c r="C98" s="19"/>
      <c r="D98" s="19"/>
      <c r="E98" s="19"/>
      <c r="F98" s="19"/>
      <c r="G98" s="19"/>
      <c r="H98" s="19"/>
      <c r="I98" s="19"/>
    </row>
    <row r="99" spans="1:9">
      <c r="A99" s="56"/>
      <c r="B99" s="19"/>
      <c r="C99" s="19"/>
      <c r="D99" s="19"/>
      <c r="E99" s="19"/>
      <c r="F99" s="19"/>
      <c r="G99" s="19"/>
      <c r="H99" s="19"/>
      <c r="I99" s="19"/>
    </row>
    <row r="100" spans="1:9">
      <c r="A100" s="56"/>
      <c r="B100" s="19"/>
      <c r="C100" s="19"/>
      <c r="D100" s="19"/>
      <c r="E100" s="19"/>
      <c r="F100" s="19"/>
      <c r="G100" s="19"/>
      <c r="H100" s="19"/>
      <c r="I100" s="19"/>
    </row>
    <row r="101" spans="1:9">
      <c r="A101" s="56"/>
      <c r="B101" s="19"/>
      <c r="C101" s="19"/>
      <c r="D101" s="19"/>
      <c r="E101" s="19"/>
      <c r="F101" s="19"/>
      <c r="G101" s="19"/>
      <c r="H101" s="19"/>
      <c r="I101" s="19"/>
    </row>
    <row r="102" spans="1:9">
      <c r="A102" s="56"/>
      <c r="B102" s="19"/>
      <c r="C102" s="19"/>
      <c r="D102" s="19"/>
      <c r="E102" s="19"/>
      <c r="F102" s="19"/>
      <c r="G102" s="19"/>
      <c r="H102" s="19"/>
      <c r="I102" s="19"/>
    </row>
    <row r="103" spans="1:9">
      <c r="A103" s="56"/>
      <c r="B103" s="19"/>
      <c r="C103" s="19"/>
      <c r="D103" s="19"/>
      <c r="E103" s="19"/>
      <c r="F103" s="19"/>
      <c r="G103" s="19"/>
      <c r="H103" s="19"/>
      <c r="I103" s="19"/>
    </row>
    <row r="104" spans="1:9">
      <c r="A104" s="56"/>
      <c r="B104" s="19"/>
      <c r="C104" s="19"/>
      <c r="D104" s="19"/>
      <c r="E104" s="19"/>
      <c r="F104" s="19"/>
      <c r="G104" s="19"/>
      <c r="H104" s="19"/>
      <c r="I104" s="19"/>
    </row>
    <row r="105" spans="1:9">
      <c r="A105" s="56"/>
      <c r="B105" s="19"/>
      <c r="C105" s="19"/>
      <c r="D105" s="19"/>
      <c r="E105" s="19"/>
      <c r="F105" s="19"/>
      <c r="G105" s="19"/>
      <c r="H105" s="19"/>
      <c r="I105" s="19"/>
    </row>
    <row r="106" spans="1:9">
      <c r="A106" s="56"/>
      <c r="B106" s="19"/>
      <c r="C106" s="19"/>
      <c r="D106" s="19"/>
      <c r="E106" s="19"/>
      <c r="F106" s="19"/>
      <c r="G106" s="19"/>
      <c r="H106" s="19"/>
      <c r="I106" s="19"/>
    </row>
    <row r="107" spans="1:9">
      <c r="A107" s="56"/>
      <c r="B107" s="19"/>
      <c r="C107" s="19"/>
      <c r="D107" s="19"/>
      <c r="E107" s="19"/>
      <c r="F107" s="19"/>
      <c r="G107" s="19"/>
      <c r="H107" s="19"/>
      <c r="I107" s="19"/>
    </row>
    <row r="108" spans="1:9">
      <c r="A108" s="56"/>
      <c r="B108" s="19"/>
      <c r="C108" s="19"/>
      <c r="D108" s="19"/>
      <c r="E108" s="19"/>
      <c r="F108" s="19"/>
      <c r="G108" s="19"/>
      <c r="H108" s="19"/>
      <c r="I108" s="19"/>
    </row>
    <row r="109" spans="1:9">
      <c r="A109" s="56"/>
      <c r="B109" s="19"/>
      <c r="C109" s="19"/>
      <c r="D109" s="19"/>
      <c r="E109" s="19"/>
      <c r="F109" s="19"/>
      <c r="G109" s="19"/>
      <c r="H109" s="19"/>
      <c r="I109" s="19"/>
    </row>
    <row r="110" spans="1:9">
      <c r="A110" s="56"/>
      <c r="B110" s="19"/>
      <c r="C110" s="19"/>
      <c r="D110" s="19"/>
      <c r="E110" s="19"/>
      <c r="F110" s="19"/>
      <c r="G110" s="19"/>
      <c r="H110" s="19"/>
      <c r="I110" s="19"/>
    </row>
    <row r="111" spans="1:9">
      <c r="A111" s="56"/>
      <c r="B111" s="19"/>
      <c r="C111" s="19"/>
      <c r="D111" s="19"/>
      <c r="E111" s="19"/>
      <c r="F111" s="19"/>
      <c r="G111" s="19"/>
      <c r="H111" s="19"/>
      <c r="I111" s="19"/>
    </row>
    <row r="112" spans="1:9">
      <c r="A112" s="56"/>
      <c r="B112" s="19"/>
      <c r="C112" s="19"/>
      <c r="D112" s="19"/>
      <c r="E112" s="19"/>
      <c r="F112" s="19"/>
      <c r="G112" s="19"/>
      <c r="H112" s="19"/>
      <c r="I112" s="19"/>
    </row>
    <row r="113" spans="1:9">
      <c r="A113" s="56"/>
      <c r="B113" s="19"/>
      <c r="C113" s="19"/>
      <c r="D113" s="19"/>
      <c r="E113" s="19"/>
      <c r="F113" s="19"/>
      <c r="G113" s="19"/>
      <c r="H113" s="19"/>
      <c r="I113" s="19"/>
    </row>
    <row r="114" spans="1:9">
      <c r="A114" s="56"/>
      <c r="B114" s="19"/>
      <c r="C114" s="19"/>
      <c r="D114" s="19"/>
      <c r="E114" s="19"/>
      <c r="F114" s="19"/>
      <c r="G114" s="19"/>
      <c r="H114" s="19"/>
      <c r="I114" s="19"/>
    </row>
    <row r="115" spans="1:9">
      <c r="A115" s="56"/>
      <c r="B115" s="19"/>
      <c r="C115" s="19"/>
      <c r="D115" s="19"/>
      <c r="E115" s="19"/>
      <c r="F115" s="19"/>
      <c r="G115" s="19"/>
      <c r="H115" s="19"/>
      <c r="I115" s="19"/>
    </row>
    <row r="116" spans="1:9">
      <c r="A116" s="56"/>
      <c r="B116" s="19"/>
      <c r="C116" s="19"/>
      <c r="D116" s="19"/>
      <c r="E116" s="19"/>
      <c r="F116" s="19"/>
      <c r="G116" s="19"/>
      <c r="H116" s="19"/>
      <c r="I116" s="19"/>
    </row>
    <row r="117" spans="1:9">
      <c r="A117" s="56"/>
      <c r="B117" s="19"/>
      <c r="C117" s="19"/>
      <c r="D117" s="19"/>
      <c r="E117" s="19"/>
      <c r="F117" s="19"/>
      <c r="G117" s="19"/>
      <c r="H117" s="19"/>
      <c r="I117" s="19"/>
    </row>
    <row r="118" spans="1:9">
      <c r="A118" s="56"/>
      <c r="B118" s="19"/>
      <c r="C118" s="19"/>
      <c r="D118" s="19"/>
      <c r="E118" s="19"/>
      <c r="F118" s="19"/>
      <c r="G118" s="19"/>
      <c r="H118" s="19"/>
      <c r="I118" s="19"/>
    </row>
    <row r="119" spans="1:9">
      <c r="A119" s="56"/>
      <c r="B119" s="19"/>
      <c r="C119" s="19"/>
      <c r="D119" s="19"/>
      <c r="E119" s="19"/>
      <c r="F119" s="19"/>
      <c r="G119" s="19"/>
      <c r="H119" s="19"/>
      <c r="I119" s="19"/>
    </row>
    <row r="120" spans="1:9">
      <c r="A120" s="56"/>
      <c r="B120" s="19"/>
      <c r="C120" s="19"/>
      <c r="D120" s="19"/>
      <c r="E120" s="19"/>
      <c r="F120" s="19"/>
      <c r="G120" s="19"/>
      <c r="H120" s="19"/>
      <c r="I120" s="19"/>
    </row>
    <row r="121" spans="1:9">
      <c r="A121" s="56"/>
      <c r="B121" s="19"/>
      <c r="C121" s="19"/>
      <c r="D121" s="19"/>
      <c r="E121" s="19"/>
      <c r="F121" s="19"/>
      <c r="G121" s="19"/>
      <c r="H121" s="19"/>
      <c r="I121" s="19"/>
    </row>
    <row r="122" spans="1:9">
      <c r="A122" s="56"/>
      <c r="B122" s="19"/>
      <c r="C122" s="19"/>
      <c r="D122" s="19"/>
      <c r="E122" s="19"/>
      <c r="F122" s="19"/>
      <c r="G122" s="19"/>
      <c r="H122" s="19"/>
      <c r="I122" s="19"/>
    </row>
    <row r="123" spans="1:9">
      <c r="A123" s="56"/>
      <c r="B123" s="19"/>
      <c r="C123" s="19"/>
      <c r="D123" s="19"/>
      <c r="E123" s="19"/>
      <c r="F123" s="19"/>
      <c r="G123" s="19"/>
      <c r="H123" s="19"/>
      <c r="I123" s="19"/>
    </row>
    <row r="124" spans="1:9">
      <c r="A124" s="56"/>
      <c r="B124" s="19"/>
      <c r="C124" s="19"/>
      <c r="D124" s="19"/>
      <c r="E124" s="19"/>
      <c r="F124" s="19"/>
      <c r="G124" s="19"/>
      <c r="H124" s="19"/>
      <c r="I124" s="19"/>
    </row>
    <row r="125" spans="1:9">
      <c r="A125" s="56"/>
      <c r="B125" s="19"/>
      <c r="C125" s="19"/>
      <c r="D125" s="19"/>
      <c r="E125" s="19"/>
      <c r="F125" s="19"/>
      <c r="G125" s="19"/>
      <c r="H125" s="19"/>
      <c r="I125" s="19"/>
    </row>
    <row r="126" spans="1:9">
      <c r="A126" s="56"/>
      <c r="B126" s="19"/>
      <c r="C126" s="19"/>
      <c r="D126" s="19"/>
      <c r="E126" s="19"/>
      <c r="F126" s="19"/>
      <c r="G126" s="19"/>
      <c r="H126" s="19"/>
      <c r="I126" s="19"/>
    </row>
    <row r="127" spans="1:9">
      <c r="A127" s="56"/>
      <c r="B127" s="19"/>
      <c r="C127" s="19"/>
      <c r="D127" s="19"/>
      <c r="E127" s="19"/>
      <c r="F127" s="19"/>
      <c r="G127" s="19"/>
      <c r="H127" s="19"/>
      <c r="I127" s="19"/>
    </row>
    <row r="128" spans="1:9">
      <c r="A128" s="56"/>
      <c r="B128" s="19"/>
      <c r="C128" s="19"/>
      <c r="D128" s="19"/>
      <c r="E128" s="19"/>
      <c r="F128" s="19"/>
      <c r="G128" s="19"/>
      <c r="H128" s="19"/>
      <c r="I128" s="19"/>
    </row>
    <row r="129" spans="1:9">
      <c r="A129" s="56"/>
      <c r="B129" s="19"/>
      <c r="C129" s="19"/>
      <c r="D129" s="19"/>
      <c r="E129" s="19"/>
      <c r="F129" s="19"/>
      <c r="G129" s="19"/>
      <c r="H129" s="19"/>
      <c r="I129" s="19"/>
    </row>
    <row r="130" spans="1:9">
      <c r="A130" s="56"/>
      <c r="B130" s="19"/>
      <c r="C130" s="19"/>
      <c r="D130" s="19"/>
      <c r="E130" s="19"/>
      <c r="F130" s="19"/>
      <c r="G130" s="19"/>
      <c r="H130" s="19"/>
      <c r="I130" s="19"/>
    </row>
    <row r="131" spans="1:9">
      <c r="A131" s="56"/>
      <c r="B131" s="19"/>
      <c r="C131" s="19"/>
      <c r="D131" s="19"/>
      <c r="E131" s="19"/>
      <c r="F131" s="19"/>
      <c r="G131" s="19"/>
      <c r="H131" s="19"/>
      <c r="I131" s="19"/>
    </row>
    <row r="132" spans="1:9">
      <c r="A132" s="56"/>
      <c r="B132" s="19"/>
      <c r="C132" s="19"/>
      <c r="D132" s="19"/>
      <c r="E132" s="19"/>
      <c r="F132" s="19"/>
      <c r="G132" s="19"/>
      <c r="H132" s="19"/>
      <c r="I132" s="19"/>
    </row>
    <row r="133" spans="1:9">
      <c r="A133" s="56"/>
      <c r="B133" s="19"/>
      <c r="C133" s="19"/>
      <c r="D133" s="19"/>
      <c r="E133" s="19"/>
      <c r="F133" s="19"/>
      <c r="G133" s="19"/>
      <c r="H133" s="19"/>
      <c r="I133" s="19"/>
    </row>
    <row r="134" spans="1:9">
      <c r="A134" s="56"/>
      <c r="B134" s="19"/>
      <c r="C134" s="19"/>
      <c r="D134" s="19"/>
      <c r="E134" s="19"/>
      <c r="F134" s="19"/>
      <c r="G134" s="19"/>
      <c r="H134" s="19"/>
      <c r="I134" s="19"/>
    </row>
    <row r="135" spans="1:9">
      <c r="A135" s="56"/>
      <c r="B135" s="19"/>
      <c r="C135" s="19"/>
      <c r="D135" s="19"/>
      <c r="E135" s="19"/>
      <c r="F135" s="19"/>
      <c r="G135" s="19"/>
      <c r="H135" s="19"/>
      <c r="I135" s="19"/>
    </row>
    <row r="136" spans="1:9">
      <c r="A136" s="56"/>
      <c r="B136" s="19"/>
      <c r="C136" s="19"/>
      <c r="D136" s="19"/>
      <c r="E136" s="19"/>
      <c r="F136" s="19"/>
      <c r="G136" s="19"/>
      <c r="H136" s="19"/>
      <c r="I136" s="19"/>
    </row>
    <row r="137" spans="1:9">
      <c r="A137" s="56"/>
      <c r="B137" s="19"/>
      <c r="C137" s="19"/>
      <c r="D137" s="19"/>
      <c r="E137" s="19"/>
      <c r="F137" s="19"/>
      <c r="G137" s="19"/>
      <c r="H137" s="19"/>
      <c r="I137" s="19"/>
    </row>
    <row r="138" spans="1:9">
      <c r="A138" s="56"/>
      <c r="B138" s="19"/>
      <c r="C138" s="19"/>
      <c r="D138" s="19"/>
      <c r="E138" s="19"/>
      <c r="F138" s="19"/>
      <c r="G138" s="19"/>
      <c r="H138" s="19"/>
      <c r="I138" s="19"/>
    </row>
    <row r="139" spans="1:9">
      <c r="A139" s="56"/>
      <c r="B139" s="19"/>
      <c r="C139" s="19"/>
      <c r="D139" s="19"/>
      <c r="E139" s="19"/>
      <c r="F139" s="19"/>
      <c r="G139" s="19"/>
      <c r="H139" s="19"/>
      <c r="I139" s="19"/>
    </row>
    <row r="140" spans="1:9">
      <c r="A140" s="56"/>
      <c r="B140" s="19"/>
      <c r="C140" s="19"/>
      <c r="D140" s="19"/>
      <c r="E140" s="19"/>
      <c r="F140" s="19"/>
      <c r="G140" s="19"/>
      <c r="H140" s="19"/>
      <c r="I140" s="19"/>
    </row>
    <row r="141" spans="1:9">
      <c r="A141" s="56"/>
      <c r="B141" s="19"/>
      <c r="C141" s="19"/>
      <c r="D141" s="19"/>
      <c r="E141" s="19"/>
      <c r="F141" s="19"/>
      <c r="G141" s="19"/>
      <c r="H141" s="19"/>
      <c r="I141" s="19"/>
    </row>
    <row r="142" spans="1:9">
      <c r="A142" s="56"/>
      <c r="B142" s="19"/>
      <c r="C142" s="19"/>
      <c r="D142" s="19"/>
      <c r="E142" s="19"/>
      <c r="F142" s="19"/>
      <c r="G142" s="19"/>
      <c r="H142" s="19"/>
      <c r="I142" s="19"/>
    </row>
    <row r="143" spans="1:9">
      <c r="A143" s="56"/>
      <c r="B143" s="19"/>
      <c r="C143" s="19"/>
      <c r="D143" s="19"/>
      <c r="E143" s="19"/>
      <c r="F143" s="19"/>
      <c r="G143" s="19"/>
      <c r="H143" s="19"/>
      <c r="I143" s="19"/>
    </row>
    <row r="144" spans="1:9">
      <c r="A144" s="56"/>
      <c r="B144" s="19"/>
      <c r="C144" s="19"/>
      <c r="D144" s="19"/>
      <c r="E144" s="19"/>
      <c r="F144" s="19"/>
      <c r="G144" s="19"/>
      <c r="H144" s="19"/>
      <c r="I144" s="19"/>
    </row>
    <row r="145" spans="1:9">
      <c r="A145" s="56"/>
      <c r="B145" s="19"/>
      <c r="C145" s="19"/>
      <c r="D145" s="19"/>
      <c r="E145" s="19"/>
      <c r="F145" s="19"/>
      <c r="G145" s="19"/>
      <c r="H145" s="19"/>
      <c r="I145" s="19"/>
    </row>
    <row r="146" spans="1:9">
      <c r="A146" s="56"/>
      <c r="B146" s="19"/>
      <c r="C146" s="19"/>
      <c r="D146" s="19"/>
      <c r="E146" s="19"/>
      <c r="F146" s="19"/>
      <c r="G146" s="19"/>
      <c r="H146" s="19"/>
      <c r="I146" s="19"/>
    </row>
    <row r="147" spans="1:9">
      <c r="A147" s="56"/>
      <c r="B147" s="19"/>
      <c r="C147" s="19"/>
      <c r="D147" s="19"/>
      <c r="E147" s="19"/>
      <c r="F147" s="19"/>
      <c r="G147" s="19"/>
      <c r="H147" s="19"/>
      <c r="I147" s="19"/>
    </row>
    <row r="148" spans="1:9">
      <c r="A148" s="56"/>
      <c r="B148" s="19"/>
      <c r="C148" s="19"/>
      <c r="D148" s="19"/>
      <c r="E148" s="19"/>
      <c r="F148" s="19"/>
      <c r="G148" s="19"/>
      <c r="H148" s="19"/>
      <c r="I148" s="19"/>
    </row>
    <row r="149" spans="1:9">
      <c r="A149" s="56"/>
      <c r="B149" s="19"/>
      <c r="C149" s="19"/>
      <c r="D149" s="19"/>
      <c r="E149" s="19"/>
      <c r="F149" s="19"/>
      <c r="G149" s="19"/>
      <c r="H149" s="19"/>
      <c r="I149" s="19"/>
    </row>
    <row r="150" spans="1:9">
      <c r="A150" s="56"/>
      <c r="B150" s="19"/>
      <c r="C150" s="19"/>
      <c r="D150" s="19"/>
      <c r="E150" s="19"/>
      <c r="F150" s="19"/>
      <c r="G150" s="19"/>
      <c r="H150" s="19"/>
      <c r="I150" s="19"/>
    </row>
    <row r="151" spans="1:9">
      <c r="A151" s="56"/>
      <c r="B151" s="19"/>
      <c r="C151" s="19"/>
      <c r="D151" s="19"/>
      <c r="E151" s="19"/>
      <c r="F151" s="19"/>
      <c r="G151" s="19"/>
      <c r="H151" s="19"/>
      <c r="I151" s="19"/>
    </row>
    <row r="152" spans="1:9">
      <c r="A152" s="56"/>
      <c r="B152" s="19"/>
      <c r="C152" s="19"/>
      <c r="D152" s="19"/>
      <c r="E152" s="19"/>
      <c r="F152" s="19"/>
      <c r="G152" s="19"/>
      <c r="H152" s="19"/>
      <c r="I152" s="19"/>
    </row>
    <row r="153" spans="1:9">
      <c r="A153" s="56"/>
      <c r="B153" s="19"/>
      <c r="C153" s="19"/>
      <c r="D153" s="19"/>
      <c r="E153" s="19"/>
      <c r="F153" s="19"/>
      <c r="G153" s="19"/>
      <c r="H153" s="19"/>
      <c r="I153" s="19"/>
    </row>
    <row r="154" spans="1:9">
      <c r="A154" s="56"/>
      <c r="B154" s="19"/>
      <c r="C154" s="19"/>
      <c r="D154" s="19"/>
      <c r="E154" s="19"/>
      <c r="F154" s="19"/>
      <c r="G154" s="19"/>
      <c r="H154" s="19"/>
      <c r="I154" s="19"/>
    </row>
    <row r="155" spans="1:9">
      <c r="A155" s="56"/>
      <c r="B155" s="19"/>
      <c r="C155" s="19"/>
      <c r="D155" s="19"/>
      <c r="E155" s="19"/>
      <c r="F155" s="19"/>
      <c r="G155" s="19"/>
      <c r="H155" s="19"/>
      <c r="I155" s="19"/>
    </row>
    <row r="156" spans="1:9">
      <c r="A156" s="56"/>
      <c r="B156" s="19"/>
      <c r="C156" s="19"/>
      <c r="D156" s="19"/>
      <c r="E156" s="19"/>
      <c r="F156" s="19"/>
      <c r="G156" s="19"/>
      <c r="H156" s="19"/>
      <c r="I156" s="19"/>
    </row>
    <row r="157" spans="1:9">
      <c r="A157" s="56"/>
      <c r="B157" s="19"/>
      <c r="C157" s="19"/>
      <c r="D157" s="19"/>
      <c r="E157" s="19"/>
      <c r="F157" s="19"/>
      <c r="G157" s="19"/>
      <c r="H157" s="19"/>
      <c r="I157" s="19"/>
    </row>
    <row r="158" spans="1:9">
      <c r="A158" s="56"/>
      <c r="B158" s="19"/>
      <c r="C158" s="19"/>
      <c r="D158" s="19"/>
      <c r="E158" s="19"/>
      <c r="F158" s="19"/>
      <c r="G158" s="19"/>
      <c r="H158" s="19"/>
      <c r="I158" s="19"/>
    </row>
    <row r="159" spans="1:9">
      <c r="A159" s="56"/>
      <c r="B159" s="19"/>
      <c r="C159" s="19"/>
      <c r="D159" s="19"/>
      <c r="E159" s="19"/>
      <c r="F159" s="19"/>
      <c r="G159" s="19"/>
      <c r="H159" s="19"/>
      <c r="I159" s="19"/>
    </row>
    <row r="160" spans="1:9">
      <c r="A160" s="56"/>
      <c r="B160" s="19"/>
      <c r="C160" s="19"/>
      <c r="D160" s="19"/>
      <c r="E160" s="19"/>
      <c r="F160" s="19"/>
      <c r="G160" s="19"/>
      <c r="H160" s="19"/>
      <c r="I160" s="19"/>
    </row>
    <row r="161" spans="1:9">
      <c r="A161" s="56"/>
      <c r="B161" s="19"/>
      <c r="C161" s="19"/>
      <c r="D161" s="19"/>
      <c r="E161" s="19"/>
      <c r="F161" s="19"/>
      <c r="G161" s="19"/>
      <c r="H161" s="19"/>
      <c r="I161" s="19"/>
    </row>
    <row r="162" spans="1:9">
      <c r="A162" s="56"/>
      <c r="B162" s="19"/>
      <c r="C162" s="19"/>
      <c r="D162" s="19"/>
      <c r="E162" s="19"/>
      <c r="F162" s="19"/>
      <c r="G162" s="19"/>
      <c r="H162" s="19"/>
      <c r="I162" s="19"/>
    </row>
    <row r="163" spans="1:9">
      <c r="A163" s="56"/>
      <c r="B163" s="19"/>
      <c r="C163" s="19"/>
      <c r="D163" s="19"/>
      <c r="E163" s="19"/>
      <c r="F163" s="19"/>
      <c r="G163" s="19"/>
      <c r="H163" s="19"/>
      <c r="I163" s="19"/>
    </row>
    <row r="164" spans="1:9">
      <c r="A164" s="56"/>
      <c r="B164" s="19"/>
      <c r="C164" s="19"/>
      <c r="D164" s="19"/>
      <c r="E164" s="19"/>
      <c r="F164" s="19"/>
      <c r="G164" s="19"/>
      <c r="H164" s="19"/>
      <c r="I164" s="19"/>
    </row>
    <row r="165" spans="1:9">
      <c r="A165" s="56"/>
      <c r="B165" s="19"/>
      <c r="C165" s="19"/>
      <c r="D165" s="19"/>
      <c r="E165" s="19"/>
      <c r="F165" s="19"/>
      <c r="G165" s="19"/>
      <c r="H165" s="19"/>
      <c r="I165" s="19"/>
    </row>
    <row r="166" spans="1:9">
      <c r="A166" s="56"/>
      <c r="B166" s="19"/>
      <c r="C166" s="19"/>
      <c r="D166" s="19"/>
      <c r="E166" s="19"/>
      <c r="F166" s="19"/>
      <c r="G166" s="19"/>
      <c r="H166" s="19"/>
      <c r="I166" s="19"/>
    </row>
    <row r="167" spans="1:9">
      <c r="A167" s="56"/>
      <c r="B167" s="19"/>
      <c r="C167" s="19"/>
      <c r="D167" s="19"/>
      <c r="E167" s="19"/>
      <c r="F167" s="19"/>
      <c r="G167" s="19"/>
      <c r="H167" s="19"/>
      <c r="I167" s="19"/>
    </row>
    <row r="168" spans="1:9">
      <c r="A168" s="56"/>
      <c r="B168" s="19"/>
      <c r="C168" s="19"/>
      <c r="D168" s="19"/>
      <c r="E168" s="19"/>
      <c r="F168" s="19"/>
      <c r="G168" s="19"/>
      <c r="H168" s="19"/>
      <c r="I168" s="19"/>
    </row>
    <row r="169" spans="1:9">
      <c r="A169" s="56"/>
      <c r="B169" s="19"/>
      <c r="C169" s="19"/>
      <c r="D169" s="19"/>
      <c r="E169" s="19"/>
      <c r="F169" s="19"/>
      <c r="G169" s="19"/>
      <c r="H169" s="19"/>
      <c r="I169" s="19"/>
    </row>
    <row r="170" spans="1:9">
      <c r="A170" s="56"/>
      <c r="B170" s="19"/>
      <c r="C170" s="19"/>
      <c r="D170" s="19"/>
      <c r="E170" s="19"/>
      <c r="F170" s="19"/>
      <c r="G170" s="19"/>
      <c r="H170" s="19"/>
      <c r="I170" s="19"/>
    </row>
    <row r="171" spans="1:9">
      <c r="A171" s="56"/>
      <c r="B171" s="19"/>
      <c r="C171" s="19"/>
      <c r="D171" s="19"/>
      <c r="E171" s="19"/>
      <c r="F171" s="19"/>
      <c r="G171" s="19"/>
      <c r="H171" s="19"/>
      <c r="I171" s="19"/>
    </row>
    <row r="172" spans="1:9">
      <c r="A172" s="56"/>
      <c r="B172" s="19"/>
      <c r="C172" s="19"/>
      <c r="D172" s="19"/>
      <c r="E172" s="19"/>
      <c r="F172" s="19"/>
      <c r="G172" s="19"/>
      <c r="H172" s="19"/>
      <c r="I172" s="19"/>
    </row>
    <row r="173" spans="1:9">
      <c r="A173" s="56"/>
      <c r="B173" s="19"/>
      <c r="C173" s="19"/>
      <c r="D173" s="19"/>
      <c r="E173" s="19"/>
      <c r="F173" s="19"/>
      <c r="G173" s="19"/>
      <c r="H173" s="19"/>
      <c r="I173" s="19"/>
    </row>
    <row r="174" spans="1:9">
      <c r="A174" s="56"/>
      <c r="B174" s="19"/>
      <c r="C174" s="19"/>
      <c r="D174" s="19"/>
      <c r="E174" s="19"/>
      <c r="F174" s="19"/>
      <c r="G174" s="19"/>
      <c r="H174" s="19"/>
      <c r="I174" s="19"/>
    </row>
    <row r="175" spans="1:9">
      <c r="A175" s="56"/>
      <c r="B175" s="19"/>
      <c r="C175" s="19"/>
      <c r="D175" s="19"/>
      <c r="E175" s="19"/>
      <c r="F175" s="19"/>
      <c r="G175" s="19"/>
      <c r="H175" s="19"/>
      <c r="I175" s="19"/>
    </row>
    <row r="176" spans="1:9">
      <c r="A176" s="56"/>
      <c r="B176" s="19"/>
      <c r="C176" s="19"/>
      <c r="D176" s="19"/>
      <c r="E176" s="19"/>
      <c r="F176" s="19"/>
      <c r="G176" s="19"/>
      <c r="H176" s="19"/>
      <c r="I176" s="19"/>
    </row>
    <row r="177" spans="1:9">
      <c r="A177" s="56"/>
      <c r="B177" s="19"/>
      <c r="C177" s="19"/>
      <c r="D177" s="19"/>
      <c r="E177" s="19"/>
      <c r="F177" s="19"/>
      <c r="G177" s="19"/>
      <c r="H177" s="19"/>
      <c r="I177" s="19"/>
    </row>
    <row r="178" spans="1:9">
      <c r="A178" s="56"/>
      <c r="B178" s="19"/>
      <c r="C178" s="19"/>
      <c r="D178" s="19"/>
      <c r="E178" s="19"/>
      <c r="F178" s="19"/>
      <c r="G178" s="19"/>
      <c r="H178" s="19"/>
      <c r="I178" s="19"/>
    </row>
    <row r="179" spans="1:9">
      <c r="A179" s="56"/>
      <c r="B179" s="19"/>
      <c r="C179" s="19"/>
      <c r="D179" s="19"/>
      <c r="E179" s="19"/>
      <c r="F179" s="19"/>
      <c r="G179" s="19"/>
      <c r="H179" s="19"/>
      <c r="I179" s="19"/>
    </row>
    <row r="180" spans="1:9">
      <c r="A180" s="56"/>
      <c r="B180" s="19"/>
      <c r="C180" s="19"/>
      <c r="D180" s="19"/>
      <c r="E180" s="19"/>
      <c r="F180" s="19"/>
      <c r="G180" s="19"/>
      <c r="H180" s="19"/>
      <c r="I180" s="19"/>
    </row>
    <row r="181" spans="1:9">
      <c r="A181" s="56"/>
      <c r="B181" s="19"/>
      <c r="C181" s="19"/>
      <c r="D181" s="19"/>
      <c r="E181" s="19"/>
      <c r="F181" s="19"/>
      <c r="G181" s="19"/>
      <c r="H181" s="19"/>
      <c r="I181" s="19"/>
    </row>
    <row r="182" spans="1:9">
      <c r="A182" s="56"/>
      <c r="B182" s="19"/>
      <c r="C182" s="19"/>
      <c r="D182" s="19"/>
      <c r="E182" s="19"/>
      <c r="F182" s="19"/>
      <c r="G182" s="19"/>
      <c r="H182" s="19"/>
      <c r="I182" s="19"/>
    </row>
    <row r="183" spans="1:9">
      <c r="A183" s="56"/>
      <c r="B183" s="19"/>
      <c r="C183" s="19"/>
      <c r="D183" s="19"/>
      <c r="E183" s="19"/>
      <c r="F183" s="19"/>
      <c r="G183" s="19"/>
      <c r="H183" s="19"/>
      <c r="I183" s="19"/>
    </row>
    <row r="184" spans="1:9">
      <c r="A184" s="56"/>
      <c r="B184" s="19"/>
      <c r="C184" s="19"/>
      <c r="D184" s="19"/>
      <c r="E184" s="19"/>
      <c r="F184" s="19"/>
      <c r="G184" s="19"/>
      <c r="H184" s="19"/>
      <c r="I184" s="19"/>
    </row>
    <row r="185" spans="1:9">
      <c r="A185" s="56"/>
      <c r="B185" s="19"/>
      <c r="C185" s="19"/>
      <c r="D185" s="19"/>
      <c r="E185" s="19"/>
      <c r="F185" s="19"/>
      <c r="G185" s="19"/>
      <c r="H185" s="19"/>
      <c r="I185" s="19"/>
    </row>
    <row r="186" spans="1:9">
      <c r="A186" s="56"/>
      <c r="B186" s="19"/>
      <c r="C186" s="19"/>
      <c r="D186" s="19"/>
      <c r="E186" s="19"/>
      <c r="F186" s="19"/>
      <c r="G186" s="19"/>
      <c r="H186" s="19"/>
      <c r="I186" s="19"/>
    </row>
    <row r="187" spans="1:9">
      <c r="A187" s="56"/>
      <c r="B187" s="19"/>
      <c r="C187" s="19"/>
      <c r="D187" s="19"/>
      <c r="E187" s="19"/>
      <c r="F187" s="19"/>
      <c r="G187" s="19"/>
      <c r="H187" s="19"/>
      <c r="I187" s="19"/>
    </row>
    <row r="188" spans="1:9">
      <c r="A188" s="56"/>
      <c r="B188" s="19"/>
      <c r="C188" s="19"/>
      <c r="D188" s="19"/>
      <c r="E188" s="19"/>
      <c r="F188" s="19"/>
      <c r="G188" s="19"/>
      <c r="H188" s="19"/>
      <c r="I188" s="19"/>
    </row>
    <row r="189" spans="1:9">
      <c r="A189" s="56"/>
      <c r="B189" s="19"/>
      <c r="C189" s="19"/>
      <c r="D189" s="19"/>
      <c r="E189" s="19"/>
      <c r="F189" s="19"/>
      <c r="G189" s="19"/>
      <c r="H189" s="19"/>
      <c r="I189" s="19"/>
    </row>
    <row r="190" spans="1:9">
      <c r="A190" s="56"/>
      <c r="B190" s="19"/>
      <c r="C190" s="19"/>
      <c r="D190" s="19"/>
      <c r="E190" s="19"/>
      <c r="F190" s="19"/>
      <c r="G190" s="19"/>
      <c r="H190" s="19"/>
      <c r="I190" s="19"/>
    </row>
    <row r="191" spans="1:9">
      <c r="A191" s="56"/>
      <c r="B191" s="19"/>
      <c r="C191" s="19"/>
      <c r="D191" s="19"/>
      <c r="E191" s="19"/>
      <c r="F191" s="19"/>
      <c r="G191" s="19"/>
      <c r="H191" s="19"/>
      <c r="I191" s="19"/>
    </row>
    <row r="192" spans="1:9">
      <c r="A192" s="56"/>
      <c r="B192" s="19"/>
      <c r="C192" s="19"/>
      <c r="D192" s="19"/>
      <c r="E192" s="19"/>
      <c r="F192" s="19"/>
      <c r="G192" s="19"/>
      <c r="H192" s="19"/>
      <c r="I192" s="19"/>
    </row>
    <row r="193" spans="1:9">
      <c r="A193" s="56"/>
      <c r="B193" s="19"/>
      <c r="C193" s="19"/>
      <c r="D193" s="19"/>
      <c r="E193" s="19"/>
      <c r="F193" s="19"/>
      <c r="G193" s="19"/>
      <c r="H193" s="19"/>
      <c r="I193" s="19"/>
    </row>
    <row r="194" spans="1:9">
      <c r="A194" s="56"/>
      <c r="B194" s="19"/>
      <c r="C194" s="19"/>
      <c r="D194" s="19"/>
      <c r="E194" s="19"/>
      <c r="F194" s="19"/>
      <c r="G194" s="19"/>
      <c r="H194" s="19"/>
      <c r="I194" s="19"/>
    </row>
    <row r="195" spans="1:9">
      <c r="A195" s="56"/>
      <c r="B195" s="19"/>
      <c r="C195" s="19"/>
      <c r="D195" s="19"/>
      <c r="E195" s="19"/>
      <c r="F195" s="19"/>
      <c r="G195" s="19"/>
      <c r="H195" s="19"/>
      <c r="I195" s="19"/>
    </row>
    <row r="196" spans="1:9">
      <c r="A196" s="56"/>
      <c r="B196" s="19"/>
      <c r="C196" s="19"/>
      <c r="D196" s="19"/>
      <c r="E196" s="19"/>
      <c r="F196" s="19"/>
      <c r="G196" s="19"/>
      <c r="H196" s="19"/>
      <c r="I196" s="19"/>
    </row>
    <row r="197" spans="1:9">
      <c r="A197" s="56"/>
      <c r="B197" s="19"/>
      <c r="C197" s="19"/>
      <c r="D197" s="19"/>
      <c r="E197" s="19"/>
      <c r="F197" s="19"/>
      <c r="G197" s="19"/>
      <c r="H197" s="19"/>
      <c r="I197" s="19"/>
    </row>
  </sheetData>
  <mergeCells count="6">
    <mergeCell ref="A76:F76"/>
    <mergeCell ref="A1:B2"/>
    <mergeCell ref="F4:F6"/>
    <mergeCell ref="B4:C4"/>
    <mergeCell ref="D4:E4"/>
    <mergeCell ref="A4:A6"/>
  </mergeCells>
  <phoneticPr fontId="2" type="noConversion"/>
  <printOptions horizontalCentered="1"/>
  <pageMargins left="0.59055118110236227" right="0.59055118110236227" top="1.0629921259842521" bottom="0.78740157480314965" header="0.47244094488188981" footer="0.51181102362204722"/>
  <pageSetup scale="60" orientation="portrait" r:id="rId1"/>
  <headerFooter alignWithMargins="0">
    <oddHeader>&amp;L&amp;"Arial,Bold"&amp;G&amp;C&amp;"Arial,Bold"&amp;14Table H-21: Diversion Canal (Canal Dyke)
Piezometric Monitoring CD-21
&amp;R&amp;"Arial,Bold"&amp;G</oddHeader>
    <oddFooter>&amp;L&amp;Z&amp;F&amp;A&amp;RPage 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O58"/>
  <sheetViews>
    <sheetView view="pageLayout" zoomScaleNormal="100" zoomScaleSheetLayoutView="100" workbookViewId="0">
      <selection activeCell="E19" sqref="E19"/>
    </sheetView>
  </sheetViews>
  <sheetFormatPr defaultRowHeight="11.25"/>
  <cols>
    <col min="1" max="1" width="14.1640625" style="57" customWidth="1"/>
    <col min="2" max="2" width="11.83203125" style="20" customWidth="1"/>
    <col min="3" max="3" width="12.1640625" style="20" customWidth="1"/>
    <col min="4" max="5" width="20.6640625" style="29" customWidth="1"/>
    <col min="6" max="6" width="34.83203125" style="20" customWidth="1"/>
    <col min="7" max="7" width="3.33203125" style="20" customWidth="1"/>
    <col min="8" max="10" width="9.33203125" style="20"/>
    <col min="11" max="11" width="10.5" style="20" bestFit="1" customWidth="1"/>
    <col min="12" max="12" width="13" style="20" customWidth="1"/>
    <col min="13" max="13" width="14.6640625" style="20" customWidth="1"/>
    <col min="14" max="14" width="13" style="20" customWidth="1"/>
    <col min="15" max="16384" width="9.33203125" style="20"/>
  </cols>
  <sheetData>
    <row r="1" spans="1:14" ht="23.65" customHeight="1">
      <c r="A1" s="349" t="s">
        <v>6</v>
      </c>
      <c r="B1" s="350"/>
      <c r="C1" s="11" t="s">
        <v>0</v>
      </c>
      <c r="D1" s="100" t="s">
        <v>69</v>
      </c>
      <c r="E1" s="87" t="s">
        <v>47</v>
      </c>
      <c r="F1" s="101">
        <v>1053.0999999999999</v>
      </c>
    </row>
    <row r="2" spans="1:14" s="4" customFormat="1" ht="36.950000000000003" customHeight="1" thickBot="1">
      <c r="A2" s="351"/>
      <c r="B2" s="352"/>
      <c r="C2" s="116" t="s">
        <v>1</v>
      </c>
      <c r="D2" s="95" t="s">
        <v>68</v>
      </c>
      <c r="E2" s="9" t="s">
        <v>63</v>
      </c>
      <c r="F2" s="89">
        <v>1048.2</v>
      </c>
      <c r="G2" s="303"/>
      <c r="H2" s="304"/>
    </row>
    <row r="3" spans="1:14" ht="23.65" customHeight="1" thickBot="1">
      <c r="A3" s="102" t="s">
        <v>23</v>
      </c>
      <c r="B3" s="93" t="s">
        <v>3</v>
      </c>
      <c r="C3" s="12" t="s">
        <v>22</v>
      </c>
      <c r="D3" s="39">
        <v>1981</v>
      </c>
      <c r="E3" s="40" t="s">
        <v>51</v>
      </c>
      <c r="F3" s="97">
        <v>1042</v>
      </c>
    </row>
    <row r="4" spans="1:14" ht="25.5" customHeight="1" thickBot="1">
      <c r="A4" s="369" t="s">
        <v>2</v>
      </c>
      <c r="B4" s="353" t="s">
        <v>28</v>
      </c>
      <c r="C4" s="353"/>
      <c r="D4" s="353" t="s">
        <v>49</v>
      </c>
      <c r="E4" s="354"/>
      <c r="F4" s="362" t="s">
        <v>20</v>
      </c>
      <c r="G4" s="19"/>
      <c r="K4" s="20" t="s">
        <v>2</v>
      </c>
    </row>
    <row r="5" spans="1:14" s="4" customFormat="1" ht="12" thickBot="1">
      <c r="A5" s="369"/>
      <c r="B5" s="23" t="s">
        <v>24</v>
      </c>
      <c r="C5" s="23" t="s">
        <v>25</v>
      </c>
      <c r="D5" s="23" t="s">
        <v>4</v>
      </c>
      <c r="E5" s="77" t="s">
        <v>5</v>
      </c>
      <c r="F5" s="347"/>
      <c r="G5" s="25"/>
      <c r="L5" s="4" t="s">
        <v>17</v>
      </c>
      <c r="M5" s="4" t="s">
        <v>18</v>
      </c>
      <c r="N5" s="4" t="s">
        <v>19</v>
      </c>
    </row>
    <row r="6" spans="1:14" ht="12" thickBot="1">
      <c r="A6" s="370"/>
      <c r="B6" s="59" t="s">
        <v>26</v>
      </c>
      <c r="C6" s="59" t="s">
        <v>27</v>
      </c>
      <c r="D6" s="59" t="s">
        <v>26</v>
      </c>
      <c r="E6" s="78" t="s">
        <v>27</v>
      </c>
      <c r="F6" s="362"/>
      <c r="G6" s="27"/>
      <c r="K6" s="28">
        <v>29891</v>
      </c>
      <c r="L6" s="29">
        <f>F1</f>
        <v>1053.0999999999999</v>
      </c>
      <c r="M6" s="29">
        <f>F2</f>
        <v>1048.2</v>
      </c>
      <c r="N6" s="29">
        <f>F3</f>
        <v>1042</v>
      </c>
    </row>
    <row r="7" spans="1:14" ht="12" customHeight="1">
      <c r="A7" s="122">
        <v>29891</v>
      </c>
      <c r="B7" s="237">
        <v>0.3</v>
      </c>
      <c r="C7" s="238">
        <v>0.5</v>
      </c>
      <c r="D7" s="60">
        <f t="shared" ref="D7:D50" si="0">$F$2+0.7*B7</f>
        <v>1048.4100000000001</v>
      </c>
      <c r="E7" s="127">
        <f t="shared" ref="E7:E50" si="1">$F$3+0.7*C7</f>
        <v>1042.3499999999999</v>
      </c>
      <c r="F7" s="53"/>
      <c r="G7" s="27"/>
      <c r="K7" s="61">
        <v>40939</v>
      </c>
      <c r="L7" s="29">
        <f>L6</f>
        <v>1053.0999999999999</v>
      </c>
      <c r="M7" s="29">
        <f>M6</f>
        <v>1048.2</v>
      </c>
      <c r="N7" s="29">
        <f>N6</f>
        <v>1042</v>
      </c>
    </row>
    <row r="8" spans="1:14" ht="12" customHeight="1">
      <c r="A8" s="123">
        <v>29921</v>
      </c>
      <c r="B8" s="34">
        <v>0.5</v>
      </c>
      <c r="C8" s="239">
        <v>0.7</v>
      </c>
      <c r="D8" s="32">
        <f t="shared" si="0"/>
        <v>1048.55</v>
      </c>
      <c r="E8" s="128">
        <f t="shared" si="1"/>
        <v>1042.49</v>
      </c>
      <c r="F8" s="33"/>
      <c r="G8" s="19"/>
    </row>
    <row r="9" spans="1:14" ht="12" customHeight="1">
      <c r="A9" s="123">
        <v>30011</v>
      </c>
      <c r="B9" s="34">
        <v>0.6</v>
      </c>
      <c r="C9" s="239">
        <v>0.7</v>
      </c>
      <c r="D9" s="32">
        <f t="shared" si="0"/>
        <v>1048.6200000000001</v>
      </c>
      <c r="E9" s="128">
        <f t="shared" si="1"/>
        <v>1042.49</v>
      </c>
      <c r="F9" s="33"/>
      <c r="G9" s="19"/>
    </row>
    <row r="10" spans="1:14" ht="12" customHeight="1">
      <c r="A10" s="123">
        <v>30072</v>
      </c>
      <c r="B10" s="34">
        <v>0.4</v>
      </c>
      <c r="C10" s="239">
        <v>0.4</v>
      </c>
      <c r="D10" s="32">
        <f t="shared" si="0"/>
        <v>1048.48</v>
      </c>
      <c r="E10" s="128">
        <f t="shared" si="1"/>
        <v>1042.28</v>
      </c>
      <c r="F10" s="33"/>
      <c r="G10" s="19"/>
    </row>
    <row r="11" spans="1:14" ht="12" customHeight="1">
      <c r="A11" s="123">
        <v>30164</v>
      </c>
      <c r="B11" s="34">
        <v>0.3</v>
      </c>
      <c r="C11" s="239">
        <v>0.5</v>
      </c>
      <c r="D11" s="32">
        <f t="shared" si="0"/>
        <v>1048.4100000000001</v>
      </c>
      <c r="E11" s="128">
        <f t="shared" si="1"/>
        <v>1042.3499999999999</v>
      </c>
      <c r="F11" s="33"/>
      <c r="G11" s="19"/>
    </row>
    <row r="12" spans="1:14" ht="12" customHeight="1">
      <c r="A12" s="123">
        <v>30407</v>
      </c>
      <c r="B12" s="34">
        <v>0.4</v>
      </c>
      <c r="C12" s="239">
        <v>0.6</v>
      </c>
      <c r="D12" s="32">
        <f t="shared" si="0"/>
        <v>1048.48</v>
      </c>
      <c r="E12" s="128">
        <f t="shared" si="1"/>
        <v>1042.42</v>
      </c>
      <c r="F12" s="33"/>
      <c r="G12" s="19"/>
    </row>
    <row r="13" spans="1:14" ht="12" customHeight="1">
      <c r="A13" s="123">
        <v>30560</v>
      </c>
      <c r="B13" s="34">
        <v>0.4</v>
      </c>
      <c r="C13" s="239">
        <v>0.6</v>
      </c>
      <c r="D13" s="32">
        <f t="shared" si="0"/>
        <v>1048.48</v>
      </c>
      <c r="E13" s="128">
        <f t="shared" si="1"/>
        <v>1042.42</v>
      </c>
      <c r="F13" s="33"/>
      <c r="G13" s="19"/>
    </row>
    <row r="14" spans="1:14" ht="12" customHeight="1">
      <c r="A14" s="123">
        <v>30742</v>
      </c>
      <c r="B14" s="34">
        <v>0.2</v>
      </c>
      <c r="C14" s="239">
        <v>0.4</v>
      </c>
      <c r="D14" s="32">
        <f t="shared" si="0"/>
        <v>1048.3400000000001</v>
      </c>
      <c r="E14" s="128">
        <f t="shared" si="1"/>
        <v>1042.28</v>
      </c>
      <c r="F14" s="33"/>
      <c r="G14" s="19"/>
    </row>
    <row r="15" spans="1:14" ht="12" customHeight="1">
      <c r="A15" s="123">
        <v>30834</v>
      </c>
      <c r="B15" s="34">
        <v>0.2</v>
      </c>
      <c r="C15" s="239">
        <v>0.5</v>
      </c>
      <c r="D15" s="32">
        <f t="shared" si="0"/>
        <v>1048.3400000000001</v>
      </c>
      <c r="E15" s="128">
        <f t="shared" si="1"/>
        <v>1042.3499999999999</v>
      </c>
      <c r="F15" s="33"/>
      <c r="G15" s="19"/>
    </row>
    <row r="16" spans="1:14" ht="12" customHeight="1">
      <c r="A16" s="123">
        <v>30926</v>
      </c>
      <c r="B16" s="34">
        <v>0.4</v>
      </c>
      <c r="C16" s="239">
        <v>0.6</v>
      </c>
      <c r="D16" s="32">
        <f t="shared" si="0"/>
        <v>1048.48</v>
      </c>
      <c r="E16" s="128">
        <f t="shared" si="1"/>
        <v>1042.42</v>
      </c>
      <c r="F16" s="33"/>
      <c r="G16" s="19"/>
    </row>
    <row r="17" spans="1:7" ht="12" customHeight="1">
      <c r="A17" s="123">
        <v>31321</v>
      </c>
      <c r="B17" s="34">
        <v>1.1000000000000001</v>
      </c>
      <c r="C17" s="239">
        <v>1.3</v>
      </c>
      <c r="D17" s="32">
        <f t="shared" si="0"/>
        <v>1048.97</v>
      </c>
      <c r="E17" s="128">
        <f t="shared" si="1"/>
        <v>1042.9100000000001</v>
      </c>
      <c r="F17" s="33"/>
      <c r="G17" s="19"/>
    </row>
    <row r="18" spans="1:7" ht="12" customHeight="1">
      <c r="A18" s="123">
        <v>31686</v>
      </c>
      <c r="B18" s="34">
        <v>1.3</v>
      </c>
      <c r="C18" s="239">
        <v>1.2</v>
      </c>
      <c r="D18" s="32">
        <f t="shared" si="0"/>
        <v>1049.1100000000001</v>
      </c>
      <c r="E18" s="128">
        <f t="shared" si="1"/>
        <v>1042.8399999999999</v>
      </c>
      <c r="F18" s="33"/>
      <c r="G18" s="19"/>
    </row>
    <row r="19" spans="1:7" ht="12" customHeight="1">
      <c r="A19" s="123">
        <v>32051</v>
      </c>
      <c r="B19" s="34">
        <v>1</v>
      </c>
      <c r="C19" s="239">
        <v>1.3</v>
      </c>
      <c r="D19" s="32">
        <f t="shared" si="0"/>
        <v>1048.9000000000001</v>
      </c>
      <c r="E19" s="128">
        <f t="shared" si="1"/>
        <v>1042.9100000000001</v>
      </c>
      <c r="F19" s="33"/>
      <c r="G19" s="19"/>
    </row>
    <row r="20" spans="1:7" ht="12" customHeight="1">
      <c r="A20" s="123">
        <v>32325</v>
      </c>
      <c r="B20" s="34">
        <v>2.2999999999999998</v>
      </c>
      <c r="C20" s="239">
        <v>2.2999999999999998</v>
      </c>
      <c r="D20" s="32">
        <f t="shared" si="0"/>
        <v>1049.81</v>
      </c>
      <c r="E20" s="128">
        <f t="shared" si="1"/>
        <v>1043.6099999999999</v>
      </c>
      <c r="F20" s="33"/>
      <c r="G20" s="19"/>
    </row>
    <row r="21" spans="1:7" ht="12" customHeight="1">
      <c r="A21" s="123">
        <v>32417</v>
      </c>
      <c r="B21" s="34">
        <v>0.7</v>
      </c>
      <c r="C21" s="239">
        <v>0.8</v>
      </c>
      <c r="D21" s="32">
        <f t="shared" si="0"/>
        <v>1048.69</v>
      </c>
      <c r="E21" s="128">
        <f t="shared" si="1"/>
        <v>1042.56</v>
      </c>
      <c r="F21" s="33"/>
      <c r="G21" s="19"/>
    </row>
    <row r="22" spans="1:7" ht="12" customHeight="1">
      <c r="A22" s="123">
        <v>32752</v>
      </c>
      <c r="B22" s="34">
        <v>0.5</v>
      </c>
      <c r="C22" s="239">
        <v>0.8</v>
      </c>
      <c r="D22" s="32">
        <f t="shared" si="0"/>
        <v>1048.55</v>
      </c>
      <c r="E22" s="128">
        <f t="shared" si="1"/>
        <v>1042.56</v>
      </c>
      <c r="F22" s="33"/>
      <c r="G22" s="19"/>
    </row>
    <row r="23" spans="1:7" ht="12" customHeight="1">
      <c r="A23" s="123">
        <v>33147</v>
      </c>
      <c r="B23" s="34">
        <v>1</v>
      </c>
      <c r="C23" s="239">
        <v>1.1000000000000001</v>
      </c>
      <c r="D23" s="32">
        <f t="shared" si="0"/>
        <v>1048.9000000000001</v>
      </c>
      <c r="E23" s="128">
        <f t="shared" si="1"/>
        <v>1042.77</v>
      </c>
      <c r="F23" s="33"/>
      <c r="G23" s="19"/>
    </row>
    <row r="24" spans="1:7" ht="12" customHeight="1">
      <c r="A24" s="123">
        <v>33482</v>
      </c>
      <c r="B24" s="34">
        <v>0.5</v>
      </c>
      <c r="C24" s="239">
        <v>0.7</v>
      </c>
      <c r="D24" s="32">
        <f t="shared" si="0"/>
        <v>1048.55</v>
      </c>
      <c r="E24" s="128">
        <f t="shared" si="1"/>
        <v>1042.49</v>
      </c>
      <c r="F24" s="33"/>
      <c r="G24" s="19"/>
    </row>
    <row r="25" spans="1:7" ht="12" customHeight="1">
      <c r="A25" s="123">
        <v>33848</v>
      </c>
      <c r="B25" s="34">
        <v>1.3</v>
      </c>
      <c r="C25" s="239">
        <v>1.9</v>
      </c>
      <c r="D25" s="32">
        <f t="shared" si="0"/>
        <v>1049.1100000000001</v>
      </c>
      <c r="E25" s="128">
        <f t="shared" si="1"/>
        <v>1043.33</v>
      </c>
      <c r="F25" s="33"/>
      <c r="G25" s="19"/>
    </row>
    <row r="26" spans="1:7" ht="12" customHeight="1">
      <c r="A26" s="124">
        <v>34455</v>
      </c>
      <c r="B26" s="34">
        <v>0.5</v>
      </c>
      <c r="C26" s="239">
        <v>0.8</v>
      </c>
      <c r="D26" s="32">
        <f t="shared" si="0"/>
        <v>1048.55</v>
      </c>
      <c r="E26" s="128">
        <f t="shared" si="1"/>
        <v>1042.56</v>
      </c>
      <c r="F26" s="33"/>
      <c r="G26" s="19"/>
    </row>
    <row r="27" spans="1:7" ht="12" customHeight="1">
      <c r="A27" s="124">
        <v>34578</v>
      </c>
      <c r="B27" s="34">
        <v>0.6</v>
      </c>
      <c r="C27" s="239">
        <v>0.8</v>
      </c>
      <c r="D27" s="32">
        <f t="shared" si="0"/>
        <v>1048.6200000000001</v>
      </c>
      <c r="E27" s="128">
        <f t="shared" si="1"/>
        <v>1042.56</v>
      </c>
      <c r="F27" s="33"/>
      <c r="G27" s="19"/>
    </row>
    <row r="28" spans="1:7" ht="12" customHeight="1">
      <c r="A28" s="124">
        <v>34943</v>
      </c>
      <c r="B28" s="34">
        <v>0</v>
      </c>
      <c r="C28" s="239">
        <v>0</v>
      </c>
      <c r="D28" s="32">
        <f t="shared" si="0"/>
        <v>1048.2</v>
      </c>
      <c r="E28" s="128">
        <f t="shared" si="1"/>
        <v>1042</v>
      </c>
      <c r="F28" s="33"/>
      <c r="G28" s="19"/>
    </row>
    <row r="29" spans="1:7" ht="12" customHeight="1">
      <c r="A29" s="124">
        <v>35309</v>
      </c>
      <c r="B29" s="34">
        <v>0.8</v>
      </c>
      <c r="C29" s="239">
        <v>1.2</v>
      </c>
      <c r="D29" s="32">
        <f t="shared" si="0"/>
        <v>1048.76</v>
      </c>
      <c r="E29" s="128">
        <f t="shared" si="1"/>
        <v>1042.8399999999999</v>
      </c>
      <c r="F29" s="33"/>
      <c r="G29" s="19"/>
    </row>
    <row r="30" spans="1:7" ht="12" customHeight="1">
      <c r="A30" s="125">
        <v>35558</v>
      </c>
      <c r="B30" s="34">
        <v>0.6</v>
      </c>
      <c r="C30" s="239">
        <v>0.8</v>
      </c>
      <c r="D30" s="32">
        <f t="shared" si="0"/>
        <v>1048.6200000000001</v>
      </c>
      <c r="E30" s="128">
        <f t="shared" si="1"/>
        <v>1042.56</v>
      </c>
      <c r="F30" s="33"/>
      <c r="G30" s="19"/>
    </row>
    <row r="31" spans="1:7" ht="12" customHeight="1">
      <c r="A31" s="125">
        <v>35744</v>
      </c>
      <c r="B31" s="34">
        <v>0.55000000000000004</v>
      </c>
      <c r="C31" s="239">
        <v>0.3</v>
      </c>
      <c r="D31" s="32">
        <f t="shared" si="0"/>
        <v>1048.585</v>
      </c>
      <c r="E31" s="128">
        <f t="shared" si="1"/>
        <v>1042.21</v>
      </c>
      <c r="F31" s="33"/>
      <c r="G31" s="19"/>
    </row>
    <row r="32" spans="1:7" ht="12" customHeight="1">
      <c r="A32" s="125">
        <v>35941</v>
      </c>
      <c r="B32" s="34">
        <v>0.44</v>
      </c>
      <c r="C32" s="239">
        <v>0.6</v>
      </c>
      <c r="D32" s="32">
        <f t="shared" si="0"/>
        <v>1048.508</v>
      </c>
      <c r="E32" s="128">
        <f t="shared" si="1"/>
        <v>1042.42</v>
      </c>
      <c r="F32" s="33"/>
      <c r="G32" s="19"/>
    </row>
    <row r="33" spans="1:15" ht="12" customHeight="1">
      <c r="A33" s="125">
        <v>36111</v>
      </c>
      <c r="B33" s="34">
        <f>0.97-0.4</f>
        <v>0.56999999999999995</v>
      </c>
      <c r="C33" s="239">
        <f>1.1-0.4</f>
        <v>0.70000000000000007</v>
      </c>
      <c r="D33" s="32">
        <f t="shared" si="0"/>
        <v>1048.5989999999999</v>
      </c>
      <c r="E33" s="128">
        <f t="shared" si="1"/>
        <v>1042.49</v>
      </c>
      <c r="F33" s="33"/>
      <c r="G33" s="19"/>
    </row>
    <row r="34" spans="1:15" ht="12" customHeight="1">
      <c r="A34" s="125">
        <v>36308</v>
      </c>
      <c r="B34" s="34">
        <v>0.98</v>
      </c>
      <c r="C34" s="239">
        <v>1.2</v>
      </c>
      <c r="D34" s="32">
        <f t="shared" si="0"/>
        <v>1048.886</v>
      </c>
      <c r="E34" s="128">
        <f t="shared" si="1"/>
        <v>1042.8399999999999</v>
      </c>
      <c r="F34" s="33"/>
      <c r="G34" s="19"/>
    </row>
    <row r="35" spans="1:15" ht="12" customHeight="1">
      <c r="A35" s="125">
        <v>36414</v>
      </c>
      <c r="B35" s="34">
        <v>0.6</v>
      </c>
      <c r="C35" s="239">
        <v>1</v>
      </c>
      <c r="D35" s="32">
        <f t="shared" si="0"/>
        <v>1048.6200000000001</v>
      </c>
      <c r="E35" s="128">
        <f t="shared" si="1"/>
        <v>1042.7</v>
      </c>
      <c r="F35" s="33"/>
      <c r="G35" s="19"/>
    </row>
    <row r="36" spans="1:15" ht="12" customHeight="1">
      <c r="A36" s="125">
        <v>36691</v>
      </c>
      <c r="B36" s="34">
        <v>0.5</v>
      </c>
      <c r="C36" s="239">
        <v>0.8</v>
      </c>
      <c r="D36" s="32">
        <f t="shared" si="0"/>
        <v>1048.55</v>
      </c>
      <c r="E36" s="128">
        <f t="shared" si="1"/>
        <v>1042.56</v>
      </c>
      <c r="F36" s="33"/>
      <c r="G36" s="19"/>
    </row>
    <row r="37" spans="1:15" ht="12" customHeight="1">
      <c r="A37" s="125">
        <v>36778</v>
      </c>
      <c r="B37" s="34">
        <v>0.8</v>
      </c>
      <c r="C37" s="239">
        <v>1.2</v>
      </c>
      <c r="D37" s="32">
        <f t="shared" si="0"/>
        <v>1048.76</v>
      </c>
      <c r="E37" s="128">
        <f t="shared" si="1"/>
        <v>1042.8399999999999</v>
      </c>
      <c r="F37" s="33"/>
      <c r="G37" s="19"/>
    </row>
    <row r="38" spans="1:15" ht="12" customHeight="1">
      <c r="A38" s="125">
        <v>37048</v>
      </c>
      <c r="B38" s="34">
        <v>0.6</v>
      </c>
      <c r="C38" s="239">
        <v>1</v>
      </c>
      <c r="D38" s="32">
        <f t="shared" si="0"/>
        <v>1048.6200000000001</v>
      </c>
      <c r="E38" s="128">
        <f t="shared" si="1"/>
        <v>1042.7</v>
      </c>
      <c r="F38" s="33"/>
      <c r="G38" s="19"/>
    </row>
    <row r="39" spans="1:15" ht="12" customHeight="1">
      <c r="A39" s="125">
        <v>37153</v>
      </c>
      <c r="B39" s="34">
        <v>7.0000000000000007E-2</v>
      </c>
      <c r="C39" s="239">
        <v>1</v>
      </c>
      <c r="D39" s="32">
        <f t="shared" si="0"/>
        <v>1048.249</v>
      </c>
      <c r="E39" s="128">
        <f t="shared" si="1"/>
        <v>1042.7</v>
      </c>
      <c r="F39" s="33"/>
      <c r="G39" s="19"/>
    </row>
    <row r="40" spans="1:15" ht="12" customHeight="1">
      <c r="A40" s="125">
        <v>37420</v>
      </c>
      <c r="B40" s="34">
        <v>0.7</v>
      </c>
      <c r="C40" s="239">
        <v>0.9</v>
      </c>
      <c r="D40" s="32">
        <f t="shared" si="0"/>
        <v>1048.69</v>
      </c>
      <c r="E40" s="128">
        <f t="shared" si="1"/>
        <v>1042.6300000000001</v>
      </c>
      <c r="F40" s="33"/>
      <c r="G40" s="19"/>
    </row>
    <row r="41" spans="1:15" ht="12" customHeight="1">
      <c r="A41" s="126">
        <v>37511</v>
      </c>
      <c r="B41" s="242">
        <v>0.5</v>
      </c>
      <c r="C41" s="243">
        <v>0.9</v>
      </c>
      <c r="D41" s="32">
        <f t="shared" si="0"/>
        <v>1048.55</v>
      </c>
      <c r="E41" s="128">
        <f t="shared" si="1"/>
        <v>1042.6300000000001</v>
      </c>
      <c r="F41" s="33"/>
      <c r="G41" s="19"/>
    </row>
    <row r="42" spans="1:15" ht="12" customHeight="1">
      <c r="A42" s="126" t="e">
        <f>#REF!</f>
        <v>#REF!</v>
      </c>
      <c r="B42" s="242">
        <v>0.5</v>
      </c>
      <c r="C42" s="243">
        <v>0.8</v>
      </c>
      <c r="D42" s="32">
        <f t="shared" si="0"/>
        <v>1048.55</v>
      </c>
      <c r="E42" s="128">
        <f t="shared" si="1"/>
        <v>1042.56</v>
      </c>
      <c r="F42" s="33" t="s">
        <v>39</v>
      </c>
      <c r="G42" s="19"/>
    </row>
    <row r="43" spans="1:15" ht="12" customHeight="1">
      <c r="A43" s="126" t="e">
        <f>#REF!</f>
        <v>#REF!</v>
      </c>
      <c r="B43" s="242">
        <v>0.6</v>
      </c>
      <c r="C43" s="243">
        <v>0.9</v>
      </c>
      <c r="D43" s="32">
        <f t="shared" si="0"/>
        <v>1048.6200000000001</v>
      </c>
      <c r="E43" s="128">
        <f t="shared" si="1"/>
        <v>1042.6300000000001</v>
      </c>
      <c r="F43" s="33"/>
      <c r="G43" s="19"/>
    </row>
    <row r="44" spans="1:15" ht="12" customHeight="1">
      <c r="A44" s="126">
        <v>38174</v>
      </c>
      <c r="B44" s="242">
        <v>0.5</v>
      </c>
      <c r="C44" s="243">
        <v>0.9</v>
      </c>
      <c r="D44" s="32">
        <f t="shared" si="0"/>
        <v>1048.55</v>
      </c>
      <c r="E44" s="128">
        <f t="shared" si="1"/>
        <v>1042.6300000000001</v>
      </c>
      <c r="F44" s="33"/>
      <c r="G44" s="19"/>
    </row>
    <row r="45" spans="1:15" s="71" customFormat="1" ht="12" customHeight="1">
      <c r="A45" s="126">
        <v>38246</v>
      </c>
      <c r="B45" s="242">
        <v>0.6</v>
      </c>
      <c r="C45" s="243">
        <v>1</v>
      </c>
      <c r="D45" s="32">
        <f t="shared" si="0"/>
        <v>1048.6200000000001</v>
      </c>
      <c r="E45" s="128">
        <f t="shared" si="1"/>
        <v>1042.7</v>
      </c>
      <c r="F45" s="33"/>
      <c r="G45" s="291"/>
      <c r="H45" s="19"/>
      <c r="I45" s="19"/>
      <c r="J45" s="19"/>
      <c r="K45" s="19"/>
      <c r="L45" s="19"/>
      <c r="M45" s="19"/>
      <c r="N45" s="19"/>
      <c r="O45" s="19"/>
    </row>
    <row r="46" spans="1:15" ht="12" customHeight="1">
      <c r="A46" s="126">
        <v>38503</v>
      </c>
      <c r="B46" s="242">
        <v>0.5</v>
      </c>
      <c r="C46" s="243">
        <v>0.7</v>
      </c>
      <c r="D46" s="32">
        <f t="shared" si="0"/>
        <v>1048.55</v>
      </c>
      <c r="E46" s="128">
        <f t="shared" si="1"/>
        <v>1042.49</v>
      </c>
      <c r="F46" s="33" t="s">
        <v>42</v>
      </c>
      <c r="G46" s="19"/>
    </row>
    <row r="47" spans="1:15" ht="12" customHeight="1">
      <c r="A47" s="126">
        <v>38609</v>
      </c>
      <c r="B47" s="242">
        <v>0.5</v>
      </c>
      <c r="C47" s="243">
        <v>0.9</v>
      </c>
      <c r="D47" s="32">
        <v>1048.55</v>
      </c>
      <c r="E47" s="128">
        <v>1042.6300000000001</v>
      </c>
      <c r="F47" s="33"/>
      <c r="G47" s="19"/>
    </row>
    <row r="48" spans="1:15" ht="12" customHeight="1">
      <c r="A48" s="126">
        <v>38882</v>
      </c>
      <c r="B48" s="242">
        <v>0.5</v>
      </c>
      <c r="C48" s="243">
        <v>0.7</v>
      </c>
      <c r="D48" s="32">
        <f t="shared" si="0"/>
        <v>1048.55</v>
      </c>
      <c r="E48" s="128">
        <f t="shared" si="1"/>
        <v>1042.49</v>
      </c>
      <c r="F48" s="33"/>
      <c r="G48" s="19"/>
    </row>
    <row r="49" spans="1:7" ht="12" customHeight="1">
      <c r="A49" s="148">
        <v>38992</v>
      </c>
      <c r="B49" s="244">
        <v>0.5</v>
      </c>
      <c r="C49" s="245">
        <v>0.8</v>
      </c>
      <c r="D49" s="155">
        <f t="shared" si="0"/>
        <v>1048.55</v>
      </c>
      <c r="E49" s="156">
        <f t="shared" si="1"/>
        <v>1042.56</v>
      </c>
      <c r="F49" s="153" t="s">
        <v>73</v>
      </c>
      <c r="G49" s="19"/>
    </row>
    <row r="50" spans="1:7" ht="12" customHeight="1">
      <c r="A50" s="126">
        <v>39239</v>
      </c>
      <c r="B50" s="242">
        <v>0.6</v>
      </c>
      <c r="C50" s="242">
        <v>1</v>
      </c>
      <c r="D50" s="32">
        <f t="shared" si="0"/>
        <v>1048.6200000000001</v>
      </c>
      <c r="E50" s="128">
        <f t="shared" si="1"/>
        <v>1042.7</v>
      </c>
      <c r="F50" s="36" t="s">
        <v>42</v>
      </c>
      <c r="G50" s="19"/>
    </row>
    <row r="51" spans="1:7" ht="12" customHeight="1">
      <c r="A51" s="126">
        <v>39349</v>
      </c>
      <c r="B51" s="242">
        <v>0</v>
      </c>
      <c r="C51" s="242">
        <v>0.3</v>
      </c>
      <c r="D51" s="32">
        <f t="shared" ref="D51:D56" si="2">$F$2+0.7*B51</f>
        <v>1048.2</v>
      </c>
      <c r="E51" s="128">
        <f t="shared" ref="E51:E56" si="3">$F$3+0.7*C51</f>
        <v>1042.21</v>
      </c>
      <c r="F51" s="31"/>
    </row>
    <row r="52" spans="1:7" ht="12" customHeight="1">
      <c r="A52" s="219">
        <v>39994</v>
      </c>
      <c r="B52" s="284">
        <v>0.5</v>
      </c>
      <c r="C52" s="285">
        <v>0.6</v>
      </c>
      <c r="D52" s="210">
        <f t="shared" si="2"/>
        <v>1048.55</v>
      </c>
      <c r="E52" s="211">
        <f t="shared" si="3"/>
        <v>1042.42</v>
      </c>
      <c r="F52" s="172"/>
    </row>
    <row r="53" spans="1:7">
      <c r="A53" s="126">
        <v>40085</v>
      </c>
      <c r="B53" s="242">
        <v>0.6</v>
      </c>
      <c r="C53" s="242">
        <v>0.8</v>
      </c>
      <c r="D53" s="32">
        <f t="shared" si="2"/>
        <v>1048.6200000000001</v>
      </c>
      <c r="E53" s="32">
        <f t="shared" si="3"/>
        <v>1042.56</v>
      </c>
      <c r="F53" s="33"/>
    </row>
    <row r="54" spans="1:7">
      <c r="A54" s="126">
        <v>40316</v>
      </c>
      <c r="B54" s="242">
        <v>0.5</v>
      </c>
      <c r="C54" s="242">
        <v>0.8</v>
      </c>
      <c r="D54" s="32">
        <f t="shared" si="2"/>
        <v>1048.55</v>
      </c>
      <c r="E54" s="32">
        <f t="shared" si="3"/>
        <v>1042.56</v>
      </c>
      <c r="F54" s="33"/>
    </row>
    <row r="55" spans="1:7">
      <c r="A55" s="126">
        <v>40331</v>
      </c>
      <c r="B55" s="242">
        <v>1</v>
      </c>
      <c r="C55" s="242">
        <v>1.3</v>
      </c>
      <c r="D55" s="32">
        <f t="shared" si="2"/>
        <v>1048.9000000000001</v>
      </c>
      <c r="E55" s="32">
        <f t="shared" si="3"/>
        <v>1042.9100000000001</v>
      </c>
      <c r="F55" s="33"/>
    </row>
    <row r="56" spans="1:7" ht="12" thickBot="1">
      <c r="A56" s="328">
        <v>40431</v>
      </c>
      <c r="B56" s="300">
        <v>0.6</v>
      </c>
      <c r="C56" s="300">
        <v>0.5</v>
      </c>
      <c r="D56" s="289">
        <f t="shared" si="2"/>
        <v>1048.6200000000001</v>
      </c>
      <c r="E56" s="289">
        <f t="shared" si="3"/>
        <v>1042.3499999999999</v>
      </c>
      <c r="F56" s="290"/>
    </row>
    <row r="57" spans="1:7" ht="23.25" customHeight="1">
      <c r="A57" s="344" t="s">
        <v>84</v>
      </c>
      <c r="B57" s="345"/>
      <c r="C57" s="345"/>
      <c r="D57" s="345"/>
      <c r="E57" s="345"/>
      <c r="F57" s="345"/>
    </row>
    <row r="58" spans="1:7">
      <c r="A58" s="314"/>
      <c r="B58" s="178"/>
      <c r="C58" s="178"/>
      <c r="D58" s="228"/>
      <c r="E58" s="228"/>
      <c r="F58" s="178"/>
    </row>
  </sheetData>
  <mergeCells count="6">
    <mergeCell ref="A57:F57"/>
    <mergeCell ref="F4:F6"/>
    <mergeCell ref="A4:A6"/>
    <mergeCell ref="A1:B2"/>
    <mergeCell ref="B4:C4"/>
    <mergeCell ref="D4:E4"/>
  </mergeCells>
  <phoneticPr fontId="2" type="noConversion"/>
  <printOptions horizontalCentered="1"/>
  <pageMargins left="0.59055118110236227" right="0.59055118110236227" top="1.0629921259842521" bottom="0.59055118110236227" header="0.51181102362204722" footer="0.51181102362204722"/>
  <pageSetup scale="60" orientation="portrait" horizontalDpi="300" verticalDpi="300" r:id="rId1"/>
  <headerFooter alignWithMargins="0">
    <oddHeader>&amp;L&amp;"Arial,Bold"&amp;G&amp;C&amp;"Arial,Bold"&amp;14Table H-22: Diversion Canal (Canal Dyke)
Piezometric Monitoring CD-26
&amp;R&amp;"Arial,Bold"&amp;G</oddHeader>
    <oddFooter>&amp;L&amp;6&amp;Z&amp;F&amp;A&amp;RPage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7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BGC05-02(TH-16)</vt:lpstr>
      <vt:lpstr>BGC05-03(TH-17)</vt:lpstr>
      <vt:lpstr>BGC05-06(TH-18)</vt:lpstr>
      <vt:lpstr>CD13(TH-19)</vt:lpstr>
      <vt:lpstr>CD15 (TH-20)</vt:lpstr>
      <vt:lpstr>CD21(TH-21 )</vt:lpstr>
      <vt:lpstr>CD26(TH-22)</vt:lpstr>
      <vt:lpstr>BGC05-02 03 (H-6)</vt:lpstr>
      <vt:lpstr>BGC05-06(H-7)</vt:lpstr>
      <vt:lpstr>CD13 chart (H-8)</vt:lpstr>
      <vt:lpstr>CD15 chart (H-9)</vt:lpstr>
      <vt:lpstr>CD21(H-10)</vt:lpstr>
      <vt:lpstr>CD-26(H-22)</vt:lpstr>
      <vt:lpstr>'BGC05-02(TH-16)'!Print_Area</vt:lpstr>
      <vt:lpstr>'BGC05-03(TH-17)'!Print_Area</vt:lpstr>
      <vt:lpstr>'BGC05-06(TH-18)'!Print_Area</vt:lpstr>
      <vt:lpstr>'CD13(TH-19)'!Print_Area</vt:lpstr>
      <vt:lpstr>'CD15 (TH-20)'!Print_Area</vt:lpstr>
      <vt:lpstr>'CD21(TH-21 )'!Print_Area</vt:lpstr>
      <vt:lpstr>'CD26(TH-22)'!Print_Area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Golder Associates Ltd.</dc:creator>
  <cp:lastModifiedBy>jplatz</cp:lastModifiedBy>
  <cp:lastPrinted>2011-02-26T19:38:35Z</cp:lastPrinted>
  <dcterms:created xsi:type="dcterms:W3CDTF">2010-11-09T00:47:35Z</dcterms:created>
  <dcterms:modified xsi:type="dcterms:W3CDTF">2011-03-10T17:38:38Z</dcterms:modified>
</cp:coreProperties>
</file>