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80" windowHeight="8835" firstSheet="13" activeTab="13"/>
  </bookViews>
  <sheets>
    <sheet name="CD-15(TH-1)" sheetId="38" r:id="rId1"/>
    <sheet name="ChartCD-15(H-1)" sheetId="33" r:id="rId2"/>
    <sheet name="CD-21(TH-2)" sheetId="34" r:id="rId3"/>
    <sheet name="ChartCD-21(H-2)" sheetId="35" r:id="rId4"/>
    <sheet name="CD-26(TH-3)" sheetId="36" r:id="rId5"/>
    <sheet name="ChartCD-26(H-3)" sheetId="37" r:id="rId6"/>
    <sheet name="SP-3(TH-4)" sheetId="2" r:id="rId7"/>
    <sheet name="ChartSP-3(H-4)" sheetId="25" r:id="rId8"/>
    <sheet name="SP-5(TH-5)" sheetId="3" r:id="rId9"/>
    <sheet name="ChartSP-5(H-5)" sheetId="24" r:id="rId10"/>
    <sheet name="CVDC-6(TH-24)" sheetId="8" r:id="rId11"/>
    <sheet name="ChartCVDC-6(H-12)" sheetId="20" r:id="rId12"/>
    <sheet name="BH 88-4(TH-25)" sheetId="7" r:id="rId13"/>
    <sheet name="Chart1BH88-4(H-13)" sheetId="19" r:id="rId14"/>
  </sheets>
  <externalReferences>
    <externalReference r:id="rId15"/>
  </externalReferences>
  <definedNames>
    <definedName name="_xlnm.Print_Area" localSheetId="12">'BH 88-4(TH-25)'!$A$1:$AG$42</definedName>
    <definedName name="_xlnm.Print_Area" localSheetId="0">'CD-15(TH-1)'!$C$4:$AD$32</definedName>
    <definedName name="_xlnm.Print_Area" localSheetId="2">'CD-21(TH-2)'!$C$4:$AJ$18</definedName>
    <definedName name="_xlnm.Print_Area" localSheetId="10">'CVDC-6(TH-24)'!$A$1:$AE$51</definedName>
    <definedName name="_xlnm.Print_Area" localSheetId="6">'SP-3(TH-4)'!$C$4:$AC$28</definedName>
    <definedName name="_xlnm.Print_Area" localSheetId="8">'SP-5(TH-5)'!$C$4:$AB$28</definedName>
    <definedName name="_xlnm.Print_Titles" localSheetId="12">'BH 88-4(TH-25)'!$A:$B,'BH 88-4(TH-25)'!$1:$3</definedName>
    <definedName name="_xlnm.Print_Titles" localSheetId="0">'CD-15(TH-1)'!$A:$B,'CD-15(TH-1)'!$1:$3</definedName>
    <definedName name="_xlnm.Print_Titles" localSheetId="2">'CD-21(TH-2)'!$A:$B,'CD-21(TH-2)'!$1:$3</definedName>
    <definedName name="_xlnm.Print_Titles" localSheetId="10">'CVDC-6(TH-24)'!$A:$B,'CVDC-6(TH-24)'!$1:$3</definedName>
    <definedName name="_xlnm.Print_Titles" localSheetId="6">'SP-3(TH-4)'!$A:$B,'SP-3(TH-4)'!$1:$3</definedName>
    <definedName name="_xlnm.Print_Titles" localSheetId="8">'SP-5(TH-5)'!$A:$B,'SP-5(TH-5)'!$1:$3</definedName>
  </definedNames>
  <calcPr calcId="125725"/>
</workbook>
</file>

<file path=xl/calcChain.xml><?xml version="1.0" encoding="utf-8"?>
<calcChain xmlns="http://schemas.openxmlformats.org/spreadsheetml/2006/main">
  <c r="S39" i="7"/>
  <c r="R39"/>
  <c r="Q39"/>
  <c r="S38"/>
  <c r="R38"/>
  <c r="Q38"/>
  <c r="S37"/>
  <c r="R37"/>
  <c r="Q37"/>
  <c r="S36"/>
  <c r="R36"/>
  <c r="Q36"/>
  <c r="S35"/>
  <c r="R35"/>
  <c r="Q35"/>
  <c r="S34"/>
  <c r="R34"/>
  <c r="Q34"/>
  <c r="Q46" i="8"/>
  <c r="O46"/>
  <c r="Q45"/>
  <c r="P45"/>
  <c r="Q44"/>
  <c r="P44"/>
  <c r="O44"/>
  <c r="Q42"/>
  <c r="P42"/>
  <c r="O42"/>
  <c r="Q41"/>
  <c r="P41"/>
  <c r="O41"/>
  <c r="Q40"/>
  <c r="P40"/>
  <c r="O40"/>
  <c r="AD27" i="38"/>
  <c r="AC27"/>
  <c r="AB27"/>
  <c r="AD26"/>
  <c r="AC26"/>
  <c r="AB26"/>
  <c r="AD25"/>
  <c r="AC25"/>
  <c r="AB25"/>
  <c r="AD24"/>
  <c r="AC24"/>
  <c r="AB24"/>
  <c r="AD23"/>
  <c r="AC23"/>
  <c r="AB23"/>
  <c r="AD22"/>
  <c r="AC22"/>
  <c r="AB22"/>
  <c r="AB21"/>
  <c r="AD20"/>
  <c r="AC20"/>
  <c r="AB20"/>
  <c r="AD19"/>
  <c r="AC19"/>
  <c r="AB19"/>
  <c r="W19" i="36"/>
  <c r="X19"/>
  <c r="Y19"/>
  <c r="W20"/>
  <c r="X20"/>
  <c r="Y20"/>
  <c r="W21"/>
  <c r="X21"/>
  <c r="Y21"/>
  <c r="W22"/>
  <c r="Y22"/>
  <c r="W23"/>
  <c r="X23"/>
  <c r="Y23"/>
  <c r="W25"/>
  <c r="X25"/>
  <c r="Y25"/>
  <c r="W26"/>
  <c r="X26"/>
  <c r="Y26"/>
  <c r="W28"/>
  <c r="Y28"/>
  <c r="AH14" i="34"/>
  <c r="AI14"/>
  <c r="AJ14"/>
  <c r="AH15"/>
  <c r="AI15"/>
  <c r="AJ15"/>
  <c r="AH16"/>
  <c r="AI16"/>
  <c r="AJ16"/>
  <c r="AH17"/>
  <c r="AI17"/>
  <c r="AJ17"/>
  <c r="AH18"/>
  <c r="AI18"/>
  <c r="AJ18"/>
  <c r="AC19" i="2"/>
  <c r="AC20"/>
  <c r="AC21"/>
  <c r="AC24"/>
  <c r="AC26"/>
  <c r="AC27"/>
  <c r="AC28"/>
  <c r="AB19"/>
  <c r="AB20"/>
  <c r="AB24"/>
  <c r="AB26"/>
  <c r="AB27"/>
  <c r="AB28"/>
  <c r="AA19" i="3"/>
  <c r="AB19"/>
  <c r="AA20"/>
  <c r="AB20"/>
  <c r="AA21"/>
  <c r="AB21"/>
  <c r="AA22"/>
  <c r="AB22"/>
  <c r="AA23"/>
  <c r="AB23"/>
  <c r="AA24"/>
  <c r="AB24"/>
  <c r="AA25"/>
  <c r="AB25"/>
  <c r="AA26"/>
  <c r="AB26"/>
  <c r="AA27"/>
  <c r="AB27"/>
  <c r="AA28"/>
  <c r="AB28"/>
  <c r="Z19"/>
  <c r="Z20"/>
  <c r="Z21"/>
  <c r="Z22"/>
  <c r="Z23"/>
  <c r="Z24"/>
  <c r="Z25"/>
  <c r="Z26"/>
  <c r="Z27"/>
  <c r="Z28"/>
  <c r="AW15" i="7"/>
  <c r="AX15"/>
  <c r="AW16"/>
  <c r="AX16"/>
  <c r="AW17"/>
  <c r="AX17"/>
  <c r="AW18"/>
  <c r="AX18"/>
  <c r="AW19"/>
  <c r="AX19"/>
  <c r="AW20"/>
  <c r="AX20"/>
  <c r="AV15"/>
  <c r="AV16"/>
  <c r="AV17"/>
  <c r="AV18"/>
  <c r="AV19"/>
  <c r="AV20"/>
  <c r="AS17" i="8"/>
  <c r="AT17"/>
  <c r="AS18"/>
  <c r="AT18"/>
  <c r="AS19"/>
  <c r="AT19"/>
  <c r="AS21"/>
  <c r="AT21"/>
  <c r="AS22"/>
  <c r="AT22"/>
  <c r="AT23"/>
  <c r="AR17"/>
  <c r="AR18"/>
  <c r="AR19"/>
  <c r="AR21"/>
  <c r="AR23"/>
</calcChain>
</file>

<file path=xl/comments1.xml><?xml version="1.0" encoding="utf-8"?>
<comments xmlns="http://schemas.openxmlformats.org/spreadsheetml/2006/main">
  <authors>
    <author>jplatz</author>
  </authors>
  <commentList>
    <comment ref="AN15" authorId="0">
      <text>
        <r>
          <rPr>
            <b/>
            <sz val="9"/>
            <color indexed="81"/>
            <rFont val="Tahoma"/>
            <family val="2"/>
          </rPr>
          <t>jplatz:</t>
        </r>
        <r>
          <rPr>
            <sz val="9"/>
            <color indexed="81"/>
            <rFont val="Tahoma"/>
            <family val="2"/>
          </rPr>
          <t xml:space="preserve">
Strange</t>
        </r>
      </text>
    </comment>
  </commentList>
</comments>
</file>

<file path=xl/comments2.xml><?xml version="1.0" encoding="utf-8"?>
<comments xmlns="http://schemas.openxmlformats.org/spreadsheetml/2006/main">
  <authors>
    <author>jplatz</author>
  </authors>
  <commentList>
    <comment ref="AR15" authorId="0">
      <text>
        <r>
          <rPr>
            <b/>
            <sz val="9"/>
            <color indexed="81"/>
            <rFont val="Tahoma"/>
            <family val="2"/>
          </rPr>
          <t>jplatz:</t>
        </r>
        <r>
          <rPr>
            <sz val="9"/>
            <color indexed="81"/>
            <rFont val="Tahoma"/>
            <family val="2"/>
          </rPr>
          <t xml:space="preserve">
Strange, same as CVDC-6
</t>
        </r>
      </text>
    </comment>
  </commentList>
</comments>
</file>

<file path=xl/sharedStrings.xml><?xml version="1.0" encoding="utf-8"?>
<sst xmlns="http://schemas.openxmlformats.org/spreadsheetml/2006/main" count="748" uniqueCount="82">
  <si>
    <t>Location:</t>
  </si>
  <si>
    <t>Coordinates:</t>
  </si>
  <si>
    <t>applied</t>
  </si>
  <si>
    <t>yes</t>
  </si>
  <si>
    <t>Resistivity (kOhms)</t>
  </si>
  <si>
    <t>(m)</t>
  </si>
  <si>
    <t>O/L</t>
  </si>
  <si>
    <t>SP-3</t>
  </si>
  <si>
    <t>N. of canal dyke St.1 +900</t>
  </si>
  <si>
    <t>nr</t>
  </si>
  <si>
    <t>o/l</t>
  </si>
  <si>
    <t>* The initial reading (Nov 15/81) is excluded from the data set because post-installation equilibrium may not have been complete.</t>
  </si>
  <si>
    <t>SP-5</t>
  </si>
  <si>
    <t>N. of canal dyke St.2+950</t>
  </si>
  <si>
    <t>BH 88-4</t>
  </si>
  <si>
    <t>no</t>
  </si>
  <si>
    <t>Yes</t>
  </si>
  <si>
    <t>Actual Depth</t>
  </si>
  <si>
    <t>CVDC-6</t>
  </si>
  <si>
    <t>* The initial reading (Nov 15/81) is excluded from data set because post-installation equilibrium may not have been complete.</t>
  </si>
  <si>
    <t>The -21 and -29 metre depth tips are suspect</t>
  </si>
  <si>
    <t>Cantec Controls YSI 44007</t>
  </si>
  <si>
    <t xml:space="preserve">
Ice-Bath Calibration:</t>
  </si>
  <si>
    <t xml:space="preserve">
Surface Protector:</t>
  </si>
  <si>
    <t>Depth Correction</t>
  </si>
  <si>
    <t>Depth on
String</t>
  </si>
  <si>
    <t>Actual
Depth</t>
  </si>
  <si>
    <t>Resistivity
(kOhms)</t>
  </si>
  <si>
    <t>Surface Elevation (m amsl):</t>
  </si>
  <si>
    <t>1394.4 m N &amp; 704.5 m E</t>
  </si>
  <si>
    <t>Date Installed:</t>
  </si>
  <si>
    <t>Thermistor
Type:</t>
  </si>
  <si>
    <t>Cantec Controls VSI 44007</t>
  </si>
  <si>
    <t>Ice-Bath Calibration:</t>
  </si>
  <si>
    <t>Surface Protector:</t>
  </si>
  <si>
    <t>1.968 ∆</t>
  </si>
  <si>
    <t>Thermistor String #25</t>
  </si>
  <si>
    <t>1898.2 m N &amp; 183.1 m W</t>
  </si>
  <si>
    <t>8V580012
6913942</t>
  </si>
  <si>
    <t>Date
Installed:</t>
  </si>
  <si>
    <t>Thermistor
String #24</t>
  </si>
  <si>
    <t>Depth
Correction:</t>
  </si>
  <si>
    <r>
      <t>Temperature (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C)</t>
    </r>
  </si>
  <si>
    <t>Cantec
Controls YSI
44007</t>
  </si>
  <si>
    <t>Depth Correction:</t>
  </si>
  <si>
    <t>0+450,
Cross Valley Dam Crest</t>
  </si>
  <si>
    <t>Elevation
(m amsl):</t>
  </si>
  <si>
    <t>2018.3 m N, 76.6 m W
8V580127
6914054</t>
  </si>
  <si>
    <t>Stn 0+340,
Cross Valley Dam Crest</t>
  </si>
  <si>
    <t>2182.1 m N
4.7 m E</t>
  </si>
  <si>
    <t>8V580210
6914218</t>
  </si>
  <si>
    <t>Thermistor
String #32</t>
  </si>
  <si>
    <t>All readings fluctuating</t>
  </si>
  <si>
    <t>n/r</t>
  </si>
  <si>
    <r>
      <t xml:space="preserve">Historic Source Data:  </t>
    </r>
    <r>
      <rPr>
        <sz val="10"/>
        <rFont val="Arial"/>
        <family val="2"/>
      </rPr>
      <t>As compiled by BGC in 2009 Annual Geotechnical Inspection; Revised as of 2010 by Denison Environmental Services (DES).</t>
    </r>
  </si>
  <si>
    <t>The node is malfunctioning. Numbers are not included in the graphs.</t>
  </si>
  <si>
    <r>
      <t>Temperature
(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C)</t>
    </r>
  </si>
  <si>
    <t>*The initial reading (Nov 15/81) is excluded from the data set because post-installation equilibrium may not have been complete.</t>
  </si>
  <si>
    <t>* The 3 metre depth tip is suspect</t>
  </si>
  <si>
    <t xml:space="preserve"> - </t>
  </si>
  <si>
    <t>-</t>
  </si>
  <si>
    <t xml:space="preserve">
Cantec Controls
YSI 44007</t>
  </si>
  <si>
    <t xml:space="preserve">
Thermistor
String #26</t>
  </si>
  <si>
    <t>8V581228
6913287</t>
  </si>
  <si>
    <t>1233.7 mN
1028.7 mE</t>
  </si>
  <si>
    <t>Elevation    (m amsl):</t>
  </si>
  <si>
    <t>Canal Dyke St. 1+530</t>
  </si>
  <si>
    <t>CD-15</t>
  </si>
  <si>
    <t>*tip #4 suspect</t>
  </si>
  <si>
    <t>NO</t>
  </si>
  <si>
    <t>Thermistor
String #12</t>
  </si>
  <si>
    <t>8V580708
6913505</t>
  </si>
  <si>
    <t>1455.9 mN
509.5 mE</t>
  </si>
  <si>
    <t>Canal Dyke St.2+100</t>
  </si>
  <si>
    <t>CD-21</t>
  </si>
  <si>
    <t>Thermistor
String #17</t>
  </si>
  <si>
    <t>8V580269
6913720</t>
  </si>
  <si>
    <t>1674.7 mN,
71.7 mE</t>
  </si>
  <si>
    <t>Canal Dyke
St.2+600</t>
  </si>
  <si>
    <t>CD-26</t>
  </si>
  <si>
    <t>05-May-09 results are suspect</t>
  </si>
  <si>
    <t>09-Dec-81 results removed from figure as post installation equillibrium may not be complete</t>
  </si>
</sst>
</file>

<file path=xl/styles.xml><?xml version="1.0" encoding="utf-8"?>
<styleSheet xmlns="http://schemas.openxmlformats.org/spreadsheetml/2006/main">
  <numFmts count="3">
    <numFmt numFmtId="164" formatCode="0."/>
    <numFmt numFmtId="165" formatCode="0.0"/>
    <numFmt numFmtId="166" formatCode="00.0"/>
  </numFmts>
  <fonts count="10">
    <font>
      <sz val="10"/>
      <name val="Arial"/>
    </font>
    <font>
      <sz val="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15" fontId="4" fillId="0" borderId="6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top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165" fontId="4" fillId="0" borderId="8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right" vertical="top" wrapText="1"/>
    </xf>
    <xf numFmtId="15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1" fontId="4" fillId="0" borderId="8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15" fontId="4" fillId="0" borderId="18" xfId="0" applyNumberFormat="1" applyFont="1" applyFill="1" applyBorder="1" applyAlignment="1">
      <alignment horizontal="center" vertical="center"/>
    </xf>
    <xf numFmtId="2" fontId="4" fillId="0" borderId="18" xfId="0" applyNumberFormat="1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top" wrapText="1"/>
    </xf>
    <xf numFmtId="2" fontId="4" fillId="0" borderId="18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top"/>
    </xf>
    <xf numFmtId="2" fontId="4" fillId="0" borderId="19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5" fontId="4" fillId="0" borderId="21" xfId="0" applyNumberFormat="1" applyFont="1" applyFill="1" applyBorder="1" applyAlignment="1">
      <alignment horizontal="center" vertical="center"/>
    </xf>
    <xf numFmtId="15" fontId="4" fillId="0" borderId="2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top" wrapText="1"/>
    </xf>
    <xf numFmtId="15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top"/>
    </xf>
    <xf numFmtId="2" fontId="4" fillId="2" borderId="8" xfId="0" applyNumberFormat="1" applyFont="1" applyFill="1" applyBorder="1" applyAlignment="1">
      <alignment horizontal="center" vertical="top"/>
    </xf>
    <xf numFmtId="2" fontId="0" fillId="0" borderId="0" xfId="0" applyNumberForma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5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top"/>
    </xf>
    <xf numFmtId="2" fontId="4" fillId="3" borderId="8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" fillId="0" borderId="0" xfId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2" fontId="2" fillId="0" borderId="8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5" xfId="1" applyNumberFormat="1" applyFont="1" applyFill="1" applyBorder="1" applyAlignment="1">
      <alignment horizontal="center" vertical="center"/>
    </xf>
    <xf numFmtId="2" fontId="2" fillId="0" borderId="6" xfId="1" applyNumberFormat="1" applyFont="1" applyFill="1" applyBorder="1" applyAlignment="1">
      <alignment horizontal="center" vertical="center"/>
    </xf>
    <xf numFmtId="15" fontId="2" fillId="0" borderId="6" xfId="1" applyNumberFormat="1" applyFont="1" applyFill="1" applyBorder="1" applyAlignment="1">
      <alignment horizontal="center" vertical="center"/>
    </xf>
    <xf numFmtId="15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2" fontId="2" fillId="0" borderId="9" xfId="1" applyNumberFormat="1" applyFont="1" applyFill="1" applyBorder="1" applyAlignment="1">
      <alignment horizontal="center" vertical="center"/>
    </xf>
    <xf numFmtId="2" fontId="8" fillId="4" borderId="8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right" vertical="center" wrapText="1" indent="1"/>
    </xf>
    <xf numFmtId="0" fontId="2" fillId="0" borderId="0" xfId="1" applyFont="1" applyFill="1" applyBorder="1" applyAlignment="1">
      <alignment horizontal="left" vertical="top"/>
    </xf>
    <xf numFmtId="0" fontId="2" fillId="0" borderId="3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right" vertical="center" wrapText="1"/>
    </xf>
    <xf numFmtId="0" fontId="1" fillId="0" borderId="0" xfId="1" applyFont="1" applyAlignment="1">
      <alignment horizontal="left" vertical="center"/>
    </xf>
    <xf numFmtId="2" fontId="2" fillId="0" borderId="0" xfId="1" applyNumberFormat="1" applyFont="1" applyFill="1" applyBorder="1" applyAlignment="1">
      <alignment horizontal="center" vertical="top"/>
    </xf>
    <xf numFmtId="2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top"/>
    </xf>
    <xf numFmtId="2" fontId="2" fillId="0" borderId="8" xfId="1" applyNumberFormat="1" applyFont="1" applyFill="1" applyBorder="1" applyAlignment="1">
      <alignment horizontal="center" vertical="top"/>
    </xf>
    <xf numFmtId="2" fontId="2" fillId="0" borderId="6" xfId="1" applyNumberFormat="1" applyFont="1" applyFill="1" applyBorder="1" applyAlignment="1">
      <alignment horizontal="center" vertical="top"/>
    </xf>
    <xf numFmtId="2" fontId="2" fillId="0" borderId="1" xfId="1" applyNumberFormat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left" vertical="top"/>
    </xf>
    <xf numFmtId="0" fontId="2" fillId="0" borderId="3" xfId="1" applyFont="1" applyFill="1" applyBorder="1" applyAlignment="1">
      <alignment horizontal="left" vertical="top"/>
    </xf>
    <xf numFmtId="0" fontId="2" fillId="0" borderId="3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1" applyBorder="1" applyAlignment="1">
      <alignment vertical="center" wrapText="1"/>
    </xf>
    <xf numFmtId="15" fontId="2" fillId="0" borderId="0" xfId="1" applyNumberFormat="1" applyFont="1" applyFill="1" applyBorder="1" applyAlignment="1">
      <alignment horizontal="center" vertical="center"/>
    </xf>
    <xf numFmtId="2" fontId="2" fillId="0" borderId="19" xfId="1" applyNumberFormat="1" applyFont="1" applyFill="1" applyBorder="1" applyAlignment="1">
      <alignment horizontal="center" vertical="top"/>
    </xf>
    <xf numFmtId="2" fontId="2" fillId="0" borderId="18" xfId="1" applyNumberFormat="1" applyFont="1" applyFill="1" applyBorder="1" applyAlignment="1">
      <alignment horizontal="center" vertical="top"/>
    </xf>
    <xf numFmtId="2" fontId="2" fillId="0" borderId="18" xfId="1" applyNumberFormat="1" applyFont="1" applyFill="1" applyBorder="1" applyAlignment="1">
      <alignment horizontal="center" vertical="center"/>
    </xf>
    <xf numFmtId="15" fontId="2" fillId="0" borderId="18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2" fontId="8" fillId="4" borderId="9" xfId="1" applyNumberFormat="1" applyFont="1" applyFill="1" applyBorder="1" applyAlignment="1">
      <alignment horizontal="center" vertical="top"/>
    </xf>
    <xf numFmtId="2" fontId="8" fillId="4" borderId="8" xfId="1" applyNumberFormat="1" applyFont="1" applyFill="1" applyBorder="1" applyAlignment="1">
      <alignment horizontal="center" vertical="top"/>
    </xf>
    <xf numFmtId="0" fontId="2" fillId="0" borderId="9" xfId="1" applyFont="1" applyFill="1" applyBorder="1" applyAlignment="1">
      <alignment horizontal="left" vertical="top"/>
    </xf>
    <xf numFmtId="0" fontId="2" fillId="0" borderId="8" xfId="1" applyFont="1" applyFill="1" applyBorder="1" applyAlignment="1">
      <alignment horizontal="left" vertical="top"/>
    </xf>
    <xf numFmtId="0" fontId="3" fillId="0" borderId="7" xfId="1" applyFont="1" applyFill="1" applyBorder="1" applyAlignment="1">
      <alignment horizontal="right" vertical="center" wrapText="1" inden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 vertical="center" wrapText="1" indent="1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top" wrapText="1"/>
    </xf>
    <xf numFmtId="2" fontId="2" fillId="0" borderId="3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left" vertical="top" wrapText="1" indent="1"/>
    </xf>
    <xf numFmtId="2" fontId="2" fillId="0" borderId="19" xfId="1" applyNumberFormat="1" applyFont="1" applyFill="1" applyBorder="1" applyAlignment="1">
      <alignment horizontal="center" vertical="center"/>
    </xf>
    <xf numFmtId="165" fontId="2" fillId="0" borderId="7" xfId="1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top" wrapText="1"/>
    </xf>
    <xf numFmtId="0" fontId="2" fillId="0" borderId="15" xfId="1" applyFont="1" applyFill="1" applyBorder="1" applyAlignment="1">
      <alignment horizontal="left" vertical="top"/>
    </xf>
    <xf numFmtId="165" fontId="2" fillId="0" borderId="15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right" vertical="top" wrapText="1" indent="1"/>
    </xf>
    <xf numFmtId="0" fontId="2" fillId="0" borderId="6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wrapText="1"/>
    </xf>
    <xf numFmtId="1" fontId="2" fillId="0" borderId="1" xfId="1" applyNumberFormat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indent="3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1" applyFont="1" applyAlignment="1">
      <alignment horizontal="left" vertical="center"/>
    </xf>
    <xf numFmtId="0" fontId="2" fillId="0" borderId="28" xfId="1" applyBorder="1" applyAlignment="1">
      <alignment wrapText="1"/>
    </xf>
    <xf numFmtId="0" fontId="4" fillId="0" borderId="10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15" xfId="1" applyFont="1" applyFill="1" applyBorder="1" applyAlignment="1">
      <alignment horizontal="right" vertical="top" wrapText="1" indent="1"/>
    </xf>
    <xf numFmtId="0" fontId="4" fillId="5" borderId="3" xfId="0" applyFont="1" applyFill="1" applyBorder="1" applyAlignment="1">
      <alignment horizontal="center" vertical="center" wrapText="1"/>
    </xf>
    <xf numFmtId="15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top"/>
    </xf>
    <xf numFmtId="2" fontId="4" fillId="5" borderId="8" xfId="0" applyNumberFormat="1" applyFont="1" applyFill="1" applyBorder="1" applyAlignment="1">
      <alignment horizontal="center" vertical="top"/>
    </xf>
    <xf numFmtId="2" fontId="4" fillId="5" borderId="8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2" fontId="2" fillId="0" borderId="27" xfId="1" applyNumberFormat="1" applyFont="1" applyFill="1" applyBorder="1" applyAlignment="1">
      <alignment horizontal="left" vertical="top" wrapText="1"/>
    </xf>
    <xf numFmtId="2" fontId="2" fillId="0" borderId="28" xfId="1" applyNumberFormat="1" applyFont="1" applyFill="1" applyBorder="1" applyAlignment="1">
      <alignment horizontal="left" vertical="top" wrapText="1"/>
    </xf>
    <xf numFmtId="0" fontId="2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25" xfId="1" applyBorder="1" applyAlignment="1"/>
    <xf numFmtId="0" fontId="2" fillId="0" borderId="27" xfId="1" applyFont="1" applyFill="1" applyBorder="1" applyAlignment="1">
      <alignment horizontal="left" vertical="top"/>
    </xf>
    <xf numFmtId="0" fontId="0" fillId="0" borderId="28" xfId="0" applyBorder="1" applyAlignment="1"/>
    <xf numFmtId="0" fontId="2" fillId="0" borderId="11" xfId="1" applyFont="1" applyFill="1" applyBorder="1" applyAlignment="1">
      <alignment horizontal="left" vertical="top"/>
    </xf>
    <xf numFmtId="0" fontId="2" fillId="0" borderId="12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0" fontId="2" fillId="0" borderId="10" xfId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27" xfId="0" applyFont="1" applyFill="1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4" fillId="0" borderId="27" xfId="0" applyFont="1" applyFill="1" applyBorder="1" applyAlignment="1">
      <alignment horizontal="left" vertical="center" indent="3"/>
    </xf>
    <xf numFmtId="0" fontId="4" fillId="0" borderId="28" xfId="0" applyFont="1" applyFill="1" applyBorder="1" applyAlignment="1">
      <alignment horizontal="left" vertical="center" indent="3"/>
    </xf>
    <xf numFmtId="0" fontId="4" fillId="0" borderId="31" xfId="0" applyFont="1" applyFill="1" applyBorder="1" applyAlignment="1">
      <alignment horizontal="left" vertical="center" indent="3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4" fillId="0" borderId="28" xfId="0" applyFont="1" applyFill="1" applyBorder="1" applyAlignment="1">
      <alignment horizontal="left" vertical="center" indent="1"/>
    </xf>
    <xf numFmtId="0" fontId="2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2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5" Type="http://schemas.openxmlformats.org/officeDocument/2006/relationships/worksheet" Target="worksheets/sheet3.xml"/><Relationship Id="rId15" Type="http://schemas.openxmlformats.org/officeDocument/2006/relationships/externalLink" Target="externalLinks/externalLink1.xml"/><Relationship Id="rId10" Type="http://schemas.openxmlformats.org/officeDocument/2006/relationships/chartsheet" Target="chartsheets/sheet5.xml"/><Relationship Id="rId19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1239847706613045E-2"/>
          <c:y val="4.1051625052444723E-2"/>
          <c:w val="0.7325502360238284"/>
          <c:h val="0.85297403554813311"/>
        </c:manualLayout>
      </c:layout>
      <c:scatterChart>
        <c:scatterStyle val="lineMarker"/>
        <c:ser>
          <c:idx val="0"/>
          <c:order val="0"/>
          <c:tx>
            <c:strRef>
              <c:f>'CD-15(TH-1)'!$C$18</c:f>
              <c:strCache>
                <c:ptCount val="1"/>
                <c:pt idx="0">
                  <c:v>09-Dec-81</c:v>
                </c:pt>
              </c:strCache>
            </c:strRef>
          </c:tx>
          <c:spPr>
            <a:ln w="15875"/>
          </c:spPr>
          <c:marker>
            <c:symbol val="diamond"/>
            <c:size val="4"/>
            <c:spPr>
              <a:ln>
                <a:solidFill>
                  <a:srgbClr val="4F81BD">
                    <a:shade val="95000"/>
                    <a:satMod val="105000"/>
                  </a:srgbClr>
                </a:solidFill>
              </a:ln>
            </c:spPr>
          </c:marker>
          <c:xVal>
            <c:numRef>
              <c:f>'[1]CD-15(TH-1)'!$C$19:$C$28</c:f>
              <c:numCache>
                <c:formatCode>General</c:formatCode>
                <c:ptCount val="10"/>
                <c:pt idx="0">
                  <c:v>-4.0999999999999996</c:v>
                </c:pt>
                <c:pt idx="1">
                  <c:v>-0.2</c:v>
                </c:pt>
                <c:pt idx="2">
                  <c:v>0.2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0.9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"/>
          <c:order val="1"/>
          <c:tx>
            <c:strRef>
              <c:f>'CD-15(TH-1)'!$D$18</c:f>
              <c:strCache>
                <c:ptCount val="1"/>
                <c:pt idx="0">
                  <c:v>31-May-94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'[1]CD-15(TH-1)'!$D$19:$D$28</c:f>
              <c:numCache>
                <c:formatCode>General</c:formatCode>
                <c:ptCount val="10"/>
                <c:pt idx="0">
                  <c:v>3.09</c:v>
                </c:pt>
                <c:pt idx="1">
                  <c:v>-0.55000000000000004</c:v>
                </c:pt>
                <c:pt idx="4">
                  <c:v>0.11</c:v>
                </c:pt>
                <c:pt idx="5">
                  <c:v>0.44</c:v>
                </c:pt>
                <c:pt idx="6">
                  <c:v>0.85</c:v>
                </c:pt>
                <c:pt idx="7">
                  <c:v>1.08</c:v>
                </c:pt>
                <c:pt idx="8">
                  <c:v>1.28</c:v>
                </c:pt>
                <c:pt idx="9">
                  <c:v>0.26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"/>
          <c:order val="2"/>
          <c:tx>
            <c:strRef>
              <c:f>'CD-15(TH-1)'!$E$18</c:f>
              <c:strCache>
                <c:ptCount val="1"/>
                <c:pt idx="0">
                  <c:v>13-Sep-94</c:v>
                </c:pt>
              </c:strCache>
            </c:strRef>
          </c:tx>
          <c:spPr>
            <a:ln w="15875">
              <a:solidFill>
                <a:prstClr val="black"/>
              </a:solidFill>
            </a:ln>
          </c:spPr>
          <c:marker>
            <c:symbol val="triangle"/>
            <c:size val="4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'[1]CD-15(TH-1)'!$E$19:$E$28</c:f>
              <c:numCache>
                <c:formatCode>General</c:formatCode>
                <c:ptCount val="10"/>
                <c:pt idx="0">
                  <c:v>6.72</c:v>
                </c:pt>
                <c:pt idx="1">
                  <c:v>8.35</c:v>
                </c:pt>
                <c:pt idx="3">
                  <c:v>7.15</c:v>
                </c:pt>
                <c:pt idx="4">
                  <c:v>6.31</c:v>
                </c:pt>
                <c:pt idx="5">
                  <c:v>5.65</c:v>
                </c:pt>
                <c:pt idx="6">
                  <c:v>4.95</c:v>
                </c:pt>
                <c:pt idx="7">
                  <c:v>3.73</c:v>
                </c:pt>
                <c:pt idx="8">
                  <c:v>2.77</c:v>
                </c:pt>
                <c:pt idx="9">
                  <c:v>1.21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3"/>
          <c:order val="3"/>
          <c:tx>
            <c:strRef>
              <c:f>'CD-15(TH-1)'!$F$18</c:f>
              <c:strCache>
                <c:ptCount val="1"/>
                <c:pt idx="0">
                  <c:v>20-Sep-95</c:v>
                </c:pt>
              </c:strCache>
            </c:strRef>
          </c:tx>
          <c:spPr>
            <a:ln w="22225">
              <a:prstDash val="sysDash"/>
            </a:ln>
          </c:spPr>
          <c:marker>
            <c:symbol val="x"/>
            <c:size val="4"/>
            <c:spPr>
              <a:ln w="15875"/>
            </c:spPr>
          </c:marker>
          <c:xVal>
            <c:numRef>
              <c:f>'[1]CD-15(TH-1)'!$F$19:$F$28</c:f>
              <c:numCache>
                <c:formatCode>General</c:formatCode>
                <c:ptCount val="10"/>
                <c:pt idx="0">
                  <c:v>6.79</c:v>
                </c:pt>
                <c:pt idx="1">
                  <c:v>7.01</c:v>
                </c:pt>
                <c:pt idx="3">
                  <c:v>6.67</c:v>
                </c:pt>
                <c:pt idx="4">
                  <c:v>6.58</c:v>
                </c:pt>
                <c:pt idx="5">
                  <c:v>6.41</c:v>
                </c:pt>
                <c:pt idx="6">
                  <c:v>5.48</c:v>
                </c:pt>
                <c:pt idx="7">
                  <c:v>4.2300000000000004</c:v>
                </c:pt>
                <c:pt idx="8">
                  <c:v>3.22</c:v>
                </c:pt>
                <c:pt idx="9">
                  <c:v>1.52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4"/>
          <c:order val="4"/>
          <c:tx>
            <c:strRef>
              <c:f>'CD-15(TH-1)'!$G$18</c:f>
              <c:strCache>
                <c:ptCount val="1"/>
                <c:pt idx="0">
                  <c:v>11-Sep-96</c:v>
                </c:pt>
              </c:strCache>
            </c:strRef>
          </c:tx>
          <c:spPr>
            <a:ln w="19050"/>
          </c:spPr>
          <c:marker>
            <c:symbol val="star"/>
            <c:size val="4"/>
            <c:spPr>
              <a:ln w="15875">
                <a:solidFill>
                  <a:srgbClr val="4BACC6">
                    <a:shade val="95000"/>
                    <a:satMod val="105000"/>
                  </a:srgbClr>
                </a:solidFill>
              </a:ln>
            </c:spPr>
          </c:marker>
          <c:xVal>
            <c:numRef>
              <c:f>'[1]CD-15(TH-1)'!$G$19:$G$28</c:f>
              <c:numCache>
                <c:formatCode>General</c:formatCode>
                <c:ptCount val="10"/>
                <c:pt idx="0">
                  <c:v>6.08</c:v>
                </c:pt>
                <c:pt idx="1">
                  <c:v>5.51</c:v>
                </c:pt>
                <c:pt idx="3">
                  <c:v>4.2300000000000004</c:v>
                </c:pt>
                <c:pt idx="4">
                  <c:v>4.2699999999999996</c:v>
                </c:pt>
                <c:pt idx="5">
                  <c:v>4.21</c:v>
                </c:pt>
                <c:pt idx="6">
                  <c:v>3.33</c:v>
                </c:pt>
                <c:pt idx="7">
                  <c:v>2.4900000000000002</c:v>
                </c:pt>
                <c:pt idx="8">
                  <c:v>1.96</c:v>
                </c:pt>
                <c:pt idx="9">
                  <c:v>0.48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5"/>
          <c:order val="5"/>
          <c:tx>
            <c:strRef>
              <c:f>'CD-15(TH-1)'!$H$18</c:f>
              <c:strCache>
                <c:ptCount val="1"/>
                <c:pt idx="0">
                  <c:v>13-Sep-99</c:v>
                </c:pt>
              </c:strCache>
            </c:strRef>
          </c:tx>
          <c:spPr>
            <a:ln w="15875"/>
          </c:spPr>
          <c:marker>
            <c:symbol val="circle"/>
            <c:size val="4"/>
          </c:marker>
          <c:xVal>
            <c:numRef>
              <c:f>'[1]CD-15(TH-1)'!$H$19:$H$28</c:f>
              <c:numCache>
                <c:formatCode>General</c:formatCode>
                <c:ptCount val="10"/>
                <c:pt idx="0">
                  <c:v>7.08</c:v>
                </c:pt>
                <c:pt idx="1">
                  <c:v>6.79</c:v>
                </c:pt>
                <c:pt idx="3">
                  <c:v>5.72</c:v>
                </c:pt>
                <c:pt idx="4">
                  <c:v>5.35</c:v>
                </c:pt>
                <c:pt idx="5">
                  <c:v>5.1100000000000003</c:v>
                </c:pt>
                <c:pt idx="6">
                  <c:v>4.2</c:v>
                </c:pt>
                <c:pt idx="7">
                  <c:v>3.2</c:v>
                </c:pt>
                <c:pt idx="8">
                  <c:v>2.37</c:v>
                </c:pt>
                <c:pt idx="9">
                  <c:v>-0.56000000000000005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6"/>
          <c:order val="6"/>
          <c:tx>
            <c:strRef>
              <c:f>'CD-15(TH-1)'!$I$18</c:f>
              <c:strCache>
                <c:ptCount val="1"/>
                <c:pt idx="0">
                  <c:v>07-Jun-00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plus"/>
            <c:size val="4"/>
            <c:spPr>
              <a:ln w="15875">
                <a:solidFill>
                  <a:prstClr val="black"/>
                </a:solidFill>
              </a:ln>
            </c:spPr>
          </c:marker>
          <c:xVal>
            <c:numRef>
              <c:f>'[1]CD-15(TH-1)'!$I$19:$I$28</c:f>
              <c:numCache>
                <c:formatCode>General</c:formatCode>
                <c:ptCount val="10"/>
                <c:pt idx="0">
                  <c:v>4.28</c:v>
                </c:pt>
                <c:pt idx="1">
                  <c:v>-0.99</c:v>
                </c:pt>
                <c:pt idx="3">
                  <c:v>-0.51</c:v>
                </c:pt>
                <c:pt idx="4">
                  <c:v>0.09</c:v>
                </c:pt>
                <c:pt idx="5">
                  <c:v>0.48</c:v>
                </c:pt>
                <c:pt idx="6">
                  <c:v>0.98</c:v>
                </c:pt>
                <c:pt idx="7">
                  <c:v>1.2</c:v>
                </c:pt>
                <c:pt idx="8">
                  <c:v>1.23</c:v>
                </c:pt>
                <c:pt idx="9">
                  <c:v>-1.35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7"/>
          <c:order val="7"/>
          <c:tx>
            <c:strRef>
              <c:f>'CD-15(TH-1)'!$J$18</c:f>
              <c:strCache>
                <c:ptCount val="1"/>
                <c:pt idx="0">
                  <c:v>05-Sep-00</c:v>
                </c:pt>
              </c:strCache>
            </c:strRef>
          </c:tx>
          <c:spPr>
            <a:ln w="15875">
              <a:solidFill>
                <a:prstClr val="black"/>
              </a:solidFill>
            </a:ln>
          </c:spPr>
          <c:marker>
            <c:symbol val="dot"/>
            <c:size val="4"/>
            <c:spPr>
              <a:noFill/>
              <a:ln w="15875">
                <a:solidFill>
                  <a:prstClr val="black"/>
                </a:solidFill>
              </a:ln>
            </c:spPr>
          </c:marker>
          <c:xVal>
            <c:numRef>
              <c:f>'[1]CD-15(TH-1)'!$J$19:$J$28</c:f>
              <c:numCache>
                <c:formatCode>General</c:formatCode>
                <c:ptCount val="10"/>
                <c:pt idx="0">
                  <c:v>5.91</c:v>
                </c:pt>
                <c:pt idx="1">
                  <c:v>6.34</c:v>
                </c:pt>
                <c:pt idx="3">
                  <c:v>5.87</c:v>
                </c:pt>
                <c:pt idx="4">
                  <c:v>6.19</c:v>
                </c:pt>
                <c:pt idx="5">
                  <c:v>5.76</c:v>
                </c:pt>
                <c:pt idx="6">
                  <c:v>4.96</c:v>
                </c:pt>
                <c:pt idx="7">
                  <c:v>3.53</c:v>
                </c:pt>
                <c:pt idx="8">
                  <c:v>2.35</c:v>
                </c:pt>
                <c:pt idx="9">
                  <c:v>-0.9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8"/>
          <c:order val="8"/>
          <c:tx>
            <c:strRef>
              <c:f>'CD-15(TH-1)'!$K$18</c:f>
              <c:strCache>
                <c:ptCount val="1"/>
                <c:pt idx="0">
                  <c:v>25-May-01</c:v>
                </c:pt>
              </c:strCache>
            </c:strRef>
          </c:tx>
          <c:spPr>
            <a:ln w="22225">
              <a:prstDash val="sysDash"/>
            </a:ln>
          </c:spPr>
          <c:marker>
            <c:symbol val="dash"/>
            <c:size val="6"/>
          </c:marker>
          <c:xVal>
            <c:numRef>
              <c:f>'[1]CD-15(TH-1)'!$K$19:$K$28</c:f>
              <c:numCache>
                <c:formatCode>General</c:formatCode>
                <c:ptCount val="10"/>
                <c:pt idx="0">
                  <c:v>-0.78</c:v>
                </c:pt>
                <c:pt idx="1">
                  <c:v>-1.19</c:v>
                </c:pt>
                <c:pt idx="3">
                  <c:v>-0.93</c:v>
                </c:pt>
                <c:pt idx="4">
                  <c:v>-0.01</c:v>
                </c:pt>
                <c:pt idx="5">
                  <c:v>0.31</c:v>
                </c:pt>
                <c:pt idx="6">
                  <c:v>0.81</c:v>
                </c:pt>
                <c:pt idx="7">
                  <c:v>0.99</c:v>
                </c:pt>
                <c:pt idx="8">
                  <c:v>1.01</c:v>
                </c:pt>
                <c:pt idx="9">
                  <c:v>-1.69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9"/>
          <c:order val="9"/>
          <c:tx>
            <c:strRef>
              <c:f>'CD-15(TH-1)'!$L$18</c:f>
              <c:strCache>
                <c:ptCount val="1"/>
                <c:pt idx="0">
                  <c:v>13-Sep-01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diamond"/>
            <c:size val="5"/>
            <c:spPr>
              <a:noFill/>
              <a:ln>
                <a:solidFill>
                  <a:srgbClr val="C0504D"/>
                </a:solidFill>
              </a:ln>
            </c:spPr>
          </c:marker>
          <c:xVal>
            <c:numRef>
              <c:f>'[1]CD-15(TH-1)'!$L$19:$L$28</c:f>
              <c:numCache>
                <c:formatCode>General</c:formatCode>
                <c:ptCount val="10"/>
                <c:pt idx="0">
                  <c:v>6.72</c:v>
                </c:pt>
                <c:pt idx="1">
                  <c:v>7.12</c:v>
                </c:pt>
                <c:pt idx="4">
                  <c:v>5.35</c:v>
                </c:pt>
                <c:pt idx="5">
                  <c:v>4.99</c:v>
                </c:pt>
                <c:pt idx="6">
                  <c:v>4.18</c:v>
                </c:pt>
                <c:pt idx="7">
                  <c:v>3.13</c:v>
                </c:pt>
                <c:pt idx="8">
                  <c:v>2.1800000000000002</c:v>
                </c:pt>
                <c:pt idx="9">
                  <c:v>-1.03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0"/>
          <c:order val="10"/>
          <c:tx>
            <c:strRef>
              <c:f>'CD-15(TH-1)'!$M$18</c:f>
              <c:strCache>
                <c:ptCount val="1"/>
                <c:pt idx="0">
                  <c:v>13-Jun-02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'[1]CD-15(TH-1)'!$M$19:$M$28</c:f>
              <c:numCache>
                <c:formatCode>General</c:formatCode>
                <c:ptCount val="10"/>
                <c:pt idx="0">
                  <c:v>5.69</c:v>
                </c:pt>
                <c:pt idx="1">
                  <c:v>-0.56000000000000005</c:v>
                </c:pt>
                <c:pt idx="3">
                  <c:v>-1.4</c:v>
                </c:pt>
                <c:pt idx="4">
                  <c:v>-0.05</c:v>
                </c:pt>
                <c:pt idx="5">
                  <c:v>0.25</c:v>
                </c:pt>
                <c:pt idx="6">
                  <c:v>0.8</c:v>
                </c:pt>
                <c:pt idx="7">
                  <c:v>1.03</c:v>
                </c:pt>
                <c:pt idx="8">
                  <c:v>1.05</c:v>
                </c:pt>
                <c:pt idx="9">
                  <c:v>-1.59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1"/>
          <c:order val="11"/>
          <c:tx>
            <c:strRef>
              <c:f>'CD-15(TH-1)'!$N$18</c:f>
              <c:strCache>
                <c:ptCount val="1"/>
                <c:pt idx="0">
                  <c:v>12-Sep-02</c:v>
                </c:pt>
              </c:strCache>
            </c:strRef>
          </c:tx>
          <c:spPr>
            <a:ln w="19050"/>
          </c:spPr>
          <c:marker>
            <c:symbol val="triangle"/>
            <c:size val="4"/>
          </c:marker>
          <c:xVal>
            <c:numRef>
              <c:f>'[1]CD-15(TH-1)'!$N$19:$N$28</c:f>
              <c:numCache>
                <c:formatCode>General</c:formatCode>
                <c:ptCount val="10"/>
                <c:pt idx="0">
                  <c:v>6.7</c:v>
                </c:pt>
                <c:pt idx="1">
                  <c:v>5.89</c:v>
                </c:pt>
                <c:pt idx="3">
                  <c:v>3.13</c:v>
                </c:pt>
                <c:pt idx="4">
                  <c:v>4.87</c:v>
                </c:pt>
                <c:pt idx="5">
                  <c:v>4.79</c:v>
                </c:pt>
                <c:pt idx="6">
                  <c:v>3.68</c:v>
                </c:pt>
                <c:pt idx="7">
                  <c:v>2.52</c:v>
                </c:pt>
                <c:pt idx="8">
                  <c:v>1.69</c:v>
                </c:pt>
                <c:pt idx="9">
                  <c:v>-1.31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2"/>
          <c:order val="12"/>
          <c:tx>
            <c:strRef>
              <c:f>'CD-15(TH-1)'!$O$18</c:f>
              <c:strCache>
                <c:ptCount val="1"/>
                <c:pt idx="0">
                  <c:v>17-Jun-03</c:v>
                </c:pt>
              </c:strCache>
            </c:strRef>
          </c:tx>
          <c:spPr>
            <a:ln w="22225">
              <a:solidFill>
                <a:schemeClr val="accent2"/>
              </a:solidFill>
            </a:ln>
          </c:spPr>
          <c:marker>
            <c:symbol val="x"/>
            <c:size val="5"/>
            <c:spPr>
              <a:ln>
                <a:solidFill>
                  <a:srgbClr val="C0504D"/>
                </a:solidFill>
              </a:ln>
            </c:spPr>
          </c:marker>
          <c:xVal>
            <c:numRef>
              <c:f>'[1]CD-15(TH-1)'!$O$19:$O$28</c:f>
              <c:numCache>
                <c:formatCode>General</c:formatCode>
                <c:ptCount val="10"/>
                <c:pt idx="0">
                  <c:v>5.89</c:v>
                </c:pt>
                <c:pt idx="1">
                  <c:v>0.3</c:v>
                </c:pt>
                <c:pt idx="3">
                  <c:v>-2.0499999999999998</c:v>
                </c:pt>
                <c:pt idx="4">
                  <c:v>-7.0000000000000007E-2</c:v>
                </c:pt>
                <c:pt idx="5">
                  <c:v>0.19</c:v>
                </c:pt>
                <c:pt idx="6">
                  <c:v>0.72</c:v>
                </c:pt>
                <c:pt idx="7">
                  <c:v>0.95</c:v>
                </c:pt>
                <c:pt idx="8">
                  <c:v>0.95</c:v>
                </c:pt>
                <c:pt idx="9">
                  <c:v>-1.95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3"/>
          <c:order val="13"/>
          <c:tx>
            <c:strRef>
              <c:f>'CD-15(TH-1)'!$P$18</c:f>
              <c:strCache>
                <c:ptCount val="1"/>
                <c:pt idx="0">
                  <c:v>12-Sep-03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star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'[1]CD-15(TH-1)'!$P$19:$P$28</c:f>
              <c:numCache>
                <c:formatCode>General</c:formatCode>
                <c:ptCount val="10"/>
                <c:pt idx="0">
                  <c:v>7.53</c:v>
                </c:pt>
                <c:pt idx="1">
                  <c:v>7.26</c:v>
                </c:pt>
                <c:pt idx="3">
                  <c:v>3.88</c:v>
                </c:pt>
                <c:pt idx="4">
                  <c:v>5.47</c:v>
                </c:pt>
                <c:pt idx="5">
                  <c:v>5.33</c:v>
                </c:pt>
                <c:pt idx="6">
                  <c:v>4.43</c:v>
                </c:pt>
                <c:pt idx="7">
                  <c:v>3.36</c:v>
                </c:pt>
                <c:pt idx="8">
                  <c:v>2.34</c:v>
                </c:pt>
                <c:pt idx="9">
                  <c:v>-1.08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4"/>
          <c:order val="14"/>
          <c:tx>
            <c:strRef>
              <c:f>'CD-15(TH-1)'!$Q$18</c:f>
              <c:strCache>
                <c:ptCount val="1"/>
                <c:pt idx="0">
                  <c:v>06-Jul-04</c:v>
                </c:pt>
              </c:strCache>
            </c:strRef>
          </c:tx>
          <c:spPr>
            <a:ln w="19050">
              <a:prstDash val="sysDash"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</c:spPr>
          </c:marker>
          <c:xVal>
            <c:numRef>
              <c:f>'[1]CD-15(TH-1)'!$P$19:$P$28</c:f>
              <c:numCache>
                <c:formatCode>General</c:formatCode>
                <c:ptCount val="10"/>
                <c:pt idx="0">
                  <c:v>7.53</c:v>
                </c:pt>
                <c:pt idx="1">
                  <c:v>7.26</c:v>
                </c:pt>
                <c:pt idx="3">
                  <c:v>3.88</c:v>
                </c:pt>
                <c:pt idx="4">
                  <c:v>5.47</c:v>
                </c:pt>
                <c:pt idx="5">
                  <c:v>5.33</c:v>
                </c:pt>
                <c:pt idx="6">
                  <c:v>4.43</c:v>
                </c:pt>
                <c:pt idx="7">
                  <c:v>3.36</c:v>
                </c:pt>
                <c:pt idx="8">
                  <c:v>2.34</c:v>
                </c:pt>
                <c:pt idx="9">
                  <c:v>-1.08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5"/>
          <c:order val="15"/>
          <c:tx>
            <c:strRef>
              <c:f>'CD-15(TH-1)'!$R$18</c:f>
              <c:strCache>
                <c:ptCount val="1"/>
                <c:pt idx="0">
                  <c:v>16-Sep-04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plus"/>
            <c:size val="4"/>
            <c:spPr>
              <a:ln w="15875">
                <a:solidFill>
                  <a:prstClr val="black"/>
                </a:solidFill>
              </a:ln>
            </c:spPr>
          </c:marker>
          <c:xVal>
            <c:numRef>
              <c:f>'[1]CD-15(TH-1)'!$R$19:$R$28</c:f>
              <c:numCache>
                <c:formatCode>General</c:formatCode>
                <c:ptCount val="10"/>
                <c:pt idx="0">
                  <c:v>5.14</c:v>
                </c:pt>
                <c:pt idx="1">
                  <c:v>6.46</c:v>
                </c:pt>
                <c:pt idx="3">
                  <c:v>3.91</c:v>
                </c:pt>
                <c:pt idx="4">
                  <c:v>5.4</c:v>
                </c:pt>
                <c:pt idx="5">
                  <c:v>4.5999999999999996</c:v>
                </c:pt>
                <c:pt idx="6">
                  <c:v>4.0999999999999996</c:v>
                </c:pt>
                <c:pt idx="7">
                  <c:v>3.21</c:v>
                </c:pt>
                <c:pt idx="8">
                  <c:v>2.2599999999999998</c:v>
                </c:pt>
                <c:pt idx="9">
                  <c:v>-1.28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6"/>
          <c:order val="16"/>
          <c:tx>
            <c:strRef>
              <c:f>'CD-15(TH-1)'!$S$18</c:f>
              <c:strCache>
                <c:ptCount val="1"/>
                <c:pt idx="0">
                  <c:v>31-May-05</c:v>
                </c:pt>
              </c:strCache>
            </c:strRef>
          </c:tx>
          <c:spPr>
            <a:ln w="22225">
              <a:prstDash val="sysDash"/>
            </a:ln>
          </c:spPr>
          <c:marker>
            <c:symbol val="dot"/>
            <c:size val="7"/>
            <c:spPr>
              <a:noFill/>
            </c:spPr>
          </c:marker>
          <c:xVal>
            <c:numRef>
              <c:f>'[1]CD-15(TH-1)'!$S$19:$S$28</c:f>
              <c:numCache>
                <c:formatCode>General</c:formatCode>
                <c:ptCount val="10"/>
                <c:pt idx="0">
                  <c:v>3.74</c:v>
                </c:pt>
                <c:pt idx="1">
                  <c:v>-0.91</c:v>
                </c:pt>
                <c:pt idx="4">
                  <c:v>0.18</c:v>
                </c:pt>
                <c:pt idx="5">
                  <c:v>0.35</c:v>
                </c:pt>
                <c:pt idx="6">
                  <c:v>1.0900000000000001</c:v>
                </c:pt>
                <c:pt idx="7">
                  <c:v>1.39</c:v>
                </c:pt>
                <c:pt idx="8">
                  <c:v>1.36</c:v>
                </c:pt>
                <c:pt idx="9">
                  <c:v>-1.82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7"/>
          <c:order val="17"/>
          <c:tx>
            <c:strRef>
              <c:f>'CD-15(TH-1)'!$T$18</c:f>
              <c:strCache>
                <c:ptCount val="1"/>
                <c:pt idx="0">
                  <c:v>12-Oct-05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diamond"/>
            <c:size val="7"/>
            <c:spPr>
              <a:noFill/>
              <a:ln w="15875">
                <a:solidFill>
                  <a:prstClr val="black"/>
                </a:solidFill>
              </a:ln>
            </c:spPr>
          </c:marker>
          <c:xVal>
            <c:numRef>
              <c:f>'[1]CD-15(TH-1)'!$T$19:$T$28</c:f>
              <c:numCache>
                <c:formatCode>General</c:formatCode>
                <c:ptCount val="10"/>
                <c:pt idx="0">
                  <c:v>3.05</c:v>
                </c:pt>
                <c:pt idx="1">
                  <c:v>4.9800000000000004</c:v>
                </c:pt>
                <c:pt idx="3">
                  <c:v>4.05</c:v>
                </c:pt>
                <c:pt idx="4">
                  <c:v>6.5</c:v>
                </c:pt>
                <c:pt idx="5">
                  <c:v>5.71</c:v>
                </c:pt>
                <c:pt idx="6">
                  <c:v>5.68</c:v>
                </c:pt>
                <c:pt idx="7">
                  <c:v>4.74</c:v>
                </c:pt>
                <c:pt idx="8">
                  <c:v>3.63</c:v>
                </c:pt>
                <c:pt idx="9">
                  <c:v>-0.45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8"/>
          <c:order val="18"/>
          <c:tx>
            <c:strRef>
              <c:f>'CD-15(TH-1)'!$U$18</c:f>
              <c:strCache>
                <c:ptCount val="1"/>
                <c:pt idx="0">
                  <c:v>14-Jun-06</c:v>
                </c:pt>
              </c:strCache>
            </c:strRef>
          </c:tx>
          <c:spPr>
            <a:ln w="22225"/>
          </c:spPr>
          <c:marker>
            <c:symbol val="diamond"/>
            <c:size val="4"/>
            <c:spPr>
              <a:noFill/>
            </c:spPr>
          </c:marker>
          <c:xVal>
            <c:numRef>
              <c:f>'[1]CD-15(TH-1)'!$U$19:$U$28</c:f>
              <c:numCache>
                <c:formatCode>General</c:formatCode>
                <c:ptCount val="10"/>
                <c:pt idx="0">
                  <c:v>6.55</c:v>
                </c:pt>
                <c:pt idx="1">
                  <c:v>-0.98</c:v>
                </c:pt>
                <c:pt idx="3">
                  <c:v>-3</c:v>
                </c:pt>
                <c:pt idx="4">
                  <c:v>0</c:v>
                </c:pt>
                <c:pt idx="5">
                  <c:v>-0.32</c:v>
                </c:pt>
                <c:pt idx="6">
                  <c:v>0.9</c:v>
                </c:pt>
                <c:pt idx="7">
                  <c:v>1.19</c:v>
                </c:pt>
                <c:pt idx="8">
                  <c:v>1.18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9"/>
          <c:order val="19"/>
          <c:tx>
            <c:strRef>
              <c:f>'CD-15(TH-1)'!$V$18</c:f>
              <c:strCache>
                <c:ptCount val="1"/>
                <c:pt idx="0">
                  <c:v>02-Oct-06</c:v>
                </c:pt>
              </c:strCache>
            </c:strRef>
          </c:tx>
          <c:spPr>
            <a:ln w="19050"/>
          </c:spPr>
          <c:marker>
            <c:symbol val="square"/>
            <c:size val="4"/>
            <c:spPr>
              <a:noFill/>
            </c:spPr>
          </c:marker>
          <c:xVal>
            <c:numRef>
              <c:f>'[1]CD-15(TH-1)'!$V$19:$V$28</c:f>
              <c:numCache>
                <c:formatCode>General</c:formatCode>
                <c:ptCount val="10"/>
                <c:pt idx="0">
                  <c:v>4.18</c:v>
                </c:pt>
                <c:pt idx="1">
                  <c:v>4.82</c:v>
                </c:pt>
                <c:pt idx="4">
                  <c:v>4.5</c:v>
                </c:pt>
                <c:pt idx="5">
                  <c:v>3.28</c:v>
                </c:pt>
                <c:pt idx="6">
                  <c:v>3.82</c:v>
                </c:pt>
                <c:pt idx="7">
                  <c:v>3.13</c:v>
                </c:pt>
                <c:pt idx="8">
                  <c:v>2.2599999999999998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0"/>
          <c:order val="20"/>
          <c:tx>
            <c:strRef>
              <c:f>'CD-15(TH-1)'!$W$18</c:f>
              <c:strCache>
                <c:ptCount val="1"/>
                <c:pt idx="0">
                  <c:v>06-Jun-07</c:v>
                </c:pt>
              </c:strCache>
            </c:strRef>
          </c:tx>
          <c:spPr>
            <a:ln w="22225"/>
          </c:spPr>
          <c:marker>
            <c:symbol val="triangle"/>
            <c:size val="4"/>
          </c:marker>
          <c:xVal>
            <c:numRef>
              <c:f>'[1]CD-15(TH-1)'!$W$19:$W$28</c:f>
              <c:numCache>
                <c:formatCode>General</c:formatCode>
                <c:ptCount val="10"/>
                <c:pt idx="0">
                  <c:v>4.3600000000000003</c:v>
                </c:pt>
                <c:pt idx="1">
                  <c:v>-1.19</c:v>
                </c:pt>
                <c:pt idx="3">
                  <c:v>-3.74</c:v>
                </c:pt>
                <c:pt idx="4">
                  <c:v>-0.36</c:v>
                </c:pt>
                <c:pt idx="5">
                  <c:v>-1.05</c:v>
                </c:pt>
                <c:pt idx="6">
                  <c:v>0.67</c:v>
                </c:pt>
                <c:pt idx="7">
                  <c:v>0.95</c:v>
                </c:pt>
                <c:pt idx="8">
                  <c:v>1.17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1"/>
          <c:order val="21"/>
          <c:tx>
            <c:strRef>
              <c:f>'CD-15(TH-1)'!$X$18</c:f>
              <c:strCache>
                <c:ptCount val="1"/>
                <c:pt idx="0">
                  <c:v>24-Sep-07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x"/>
            <c:size val="4"/>
            <c:spPr>
              <a:ln w="15875">
                <a:solidFill>
                  <a:srgbClr val="1F497D"/>
                </a:solidFill>
              </a:ln>
            </c:spPr>
          </c:marker>
          <c:xVal>
            <c:numRef>
              <c:f>'[1]CD-15(TH-1)'!$X$19:$X$28</c:f>
              <c:numCache>
                <c:formatCode>General</c:formatCode>
                <c:ptCount val="10"/>
                <c:pt idx="0">
                  <c:v>2.9</c:v>
                </c:pt>
                <c:pt idx="1">
                  <c:v>4.71</c:v>
                </c:pt>
                <c:pt idx="2">
                  <c:v>4.1500000000000004</c:v>
                </c:pt>
                <c:pt idx="3">
                  <c:v>2.68</c:v>
                </c:pt>
                <c:pt idx="4">
                  <c:v>0.63</c:v>
                </c:pt>
                <c:pt idx="5">
                  <c:v>0.31</c:v>
                </c:pt>
                <c:pt idx="6">
                  <c:v>1.26</c:v>
                </c:pt>
                <c:pt idx="7">
                  <c:v>2.3199999999999998</c:v>
                </c:pt>
                <c:pt idx="8">
                  <c:v>1.49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2"/>
          <c:order val="22"/>
          <c:tx>
            <c:strRef>
              <c:f>'CD-15(TH-1)'!$Y$18</c:f>
              <c:strCache>
                <c:ptCount val="1"/>
                <c:pt idx="0">
                  <c:v>19-Jun-08</c:v>
                </c:pt>
              </c:strCache>
            </c:strRef>
          </c:tx>
          <c:spPr>
            <a:ln w="19050">
              <a:solidFill>
                <a:srgbClr val="1F497D"/>
              </a:solidFill>
              <a:prstDash val="sysDash"/>
            </a:ln>
          </c:spPr>
          <c:marker>
            <c:symbol val="diamond"/>
            <c:size val="7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'[1]CD-15(TH-1)'!$Y$19:$Y$28</c:f>
              <c:numCache>
                <c:formatCode>General</c:formatCode>
                <c:ptCount val="10"/>
                <c:pt idx="0">
                  <c:v>3.56</c:v>
                </c:pt>
                <c:pt idx="1">
                  <c:v>-0.3</c:v>
                </c:pt>
                <c:pt idx="3">
                  <c:v>-3.62</c:v>
                </c:pt>
                <c:pt idx="4">
                  <c:v>-0.24</c:v>
                </c:pt>
                <c:pt idx="5">
                  <c:v>-1.47</c:v>
                </c:pt>
                <c:pt idx="6">
                  <c:v>0.55000000000000004</c:v>
                </c:pt>
                <c:pt idx="7">
                  <c:v>0.76</c:v>
                </c:pt>
                <c:pt idx="8">
                  <c:v>0.46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3"/>
          <c:order val="23"/>
          <c:tx>
            <c:strRef>
              <c:f>'CD-15(TH-1)'!$Z$18</c:f>
              <c:strCache>
                <c:ptCount val="1"/>
                <c:pt idx="0">
                  <c:v>24-Sep-08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circle"/>
            <c:size val="4"/>
            <c:spPr>
              <a:ln>
                <a:solidFill>
                  <a:srgbClr val="9BBB59"/>
                </a:solidFill>
              </a:ln>
            </c:spPr>
          </c:marker>
          <c:xVal>
            <c:numRef>
              <c:f>'[1]CD-15(TH-1)'!$Z$19:$Z$28</c:f>
              <c:numCache>
                <c:formatCode>General</c:formatCode>
                <c:ptCount val="10"/>
                <c:pt idx="0">
                  <c:v>4.5199999999999996</c:v>
                </c:pt>
                <c:pt idx="1">
                  <c:v>5.24</c:v>
                </c:pt>
                <c:pt idx="3">
                  <c:v>1.74</c:v>
                </c:pt>
                <c:pt idx="4">
                  <c:v>4.9800000000000004</c:v>
                </c:pt>
                <c:pt idx="5">
                  <c:v>3.03</c:v>
                </c:pt>
                <c:pt idx="6">
                  <c:v>4.21</c:v>
                </c:pt>
                <c:pt idx="7">
                  <c:v>3.21</c:v>
                </c:pt>
                <c:pt idx="8">
                  <c:v>1.61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4"/>
          <c:order val="24"/>
          <c:tx>
            <c:strRef>
              <c:f>'CD-15(TH-1)'!$AA$18</c:f>
              <c:strCache>
                <c:ptCount val="1"/>
                <c:pt idx="0">
                  <c:v>30-Jun-09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4"/>
            <c:spPr>
              <a:noFill/>
              <a:ln>
                <a:solidFill>
                  <a:schemeClr val="accent2"/>
                </a:solidFill>
              </a:ln>
            </c:spPr>
          </c:marker>
          <c:xVal>
            <c:numRef>
              <c:f>'[1]CD-15(TH-1)'!$AA$19:$AA$28</c:f>
              <c:numCache>
                <c:formatCode>General</c:formatCode>
                <c:ptCount val="10"/>
                <c:pt idx="0">
                  <c:v>6.13</c:v>
                </c:pt>
                <c:pt idx="1">
                  <c:v>1.55</c:v>
                </c:pt>
                <c:pt idx="3">
                  <c:v>-4.07</c:v>
                </c:pt>
                <c:pt idx="4">
                  <c:v>-0.35</c:v>
                </c:pt>
                <c:pt idx="5">
                  <c:v>-3.06</c:v>
                </c:pt>
                <c:pt idx="6">
                  <c:v>0.45</c:v>
                </c:pt>
                <c:pt idx="7">
                  <c:v>0.63</c:v>
                </c:pt>
                <c:pt idx="8">
                  <c:v>-0.63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5"/>
          <c:order val="25"/>
          <c:tx>
            <c:strRef>
              <c:f>'CD-15(TH-1)'!$AB$18</c:f>
              <c:strCache>
                <c:ptCount val="1"/>
                <c:pt idx="0">
                  <c:v>16-May-10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x"/>
            <c:size val="4"/>
            <c:spPr>
              <a:solidFill>
                <a:sysClr val="windowText" lastClr="000000"/>
              </a:solidFill>
              <a:ln w="15875">
                <a:solidFill>
                  <a:srgbClr val="FF0000"/>
                </a:solidFill>
              </a:ln>
            </c:spPr>
          </c:marker>
          <c:xVal>
            <c:numRef>
              <c:f>'[1]CD-15(TH-1)'!$AB$19:$AB$28</c:f>
              <c:numCache>
                <c:formatCode>General</c:formatCode>
                <c:ptCount val="10"/>
                <c:pt idx="0">
                  <c:v>-0.90703479486233363</c:v>
                </c:pt>
                <c:pt idx="1">
                  <c:v>-1.2721684944599474</c:v>
                </c:pt>
                <c:pt idx="2">
                  <c:v>-8.2749723140690037</c:v>
                </c:pt>
                <c:pt idx="3">
                  <c:v>-4.2947244838418541</c:v>
                </c:pt>
                <c:pt idx="4">
                  <c:v>-0.67367728734252807</c:v>
                </c:pt>
                <c:pt idx="5">
                  <c:v>-4.3402955271915005</c:v>
                </c:pt>
                <c:pt idx="6">
                  <c:v>0.13663680494134667</c:v>
                </c:pt>
                <c:pt idx="7">
                  <c:v>0.383947533760292</c:v>
                </c:pt>
                <c:pt idx="8">
                  <c:v>-1.7073574205775941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6"/>
          <c:order val="26"/>
          <c:tx>
            <c:strRef>
              <c:f>'CD-15(TH-1)'!$AC$18</c:f>
              <c:strCache>
                <c:ptCount val="1"/>
                <c:pt idx="0">
                  <c:v>02-Jun-10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'[1]CD-15(TH-1)'!$AC$19:$AC$28</c:f>
              <c:numCache>
                <c:formatCode>General</c:formatCode>
                <c:ptCount val="10"/>
                <c:pt idx="0">
                  <c:v>4.9086671915122366</c:v>
                </c:pt>
                <c:pt idx="1">
                  <c:v>-0.97958043505508385</c:v>
                </c:pt>
                <c:pt idx="3">
                  <c:v>-4.2058664104511436</c:v>
                </c:pt>
                <c:pt idx="4">
                  <c:v>-0.50639812785030358</c:v>
                </c:pt>
                <c:pt idx="5">
                  <c:v>-4.201483179742695</c:v>
                </c:pt>
                <c:pt idx="6">
                  <c:v>0.26107471001370897</c:v>
                </c:pt>
                <c:pt idx="7">
                  <c:v>0.45924099906718396</c:v>
                </c:pt>
                <c:pt idx="8">
                  <c:v>-1.785605615303389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7"/>
          <c:order val="27"/>
          <c:tx>
            <c:strRef>
              <c:f>'CD-15(TH-1)'!$AD$18</c:f>
              <c:strCache>
                <c:ptCount val="1"/>
                <c:pt idx="0">
                  <c:v>10-Sep-10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'[1]CD-15(TH-1)'!$AD$19:$AD$28</c:f>
              <c:numCache>
                <c:formatCode>General</c:formatCode>
                <c:ptCount val="10"/>
                <c:pt idx="0">
                  <c:v>7.5400283825510499</c:v>
                </c:pt>
                <c:pt idx="1">
                  <c:v>7.0899375946628282</c:v>
                </c:pt>
                <c:pt idx="3">
                  <c:v>1.952105723311746</c:v>
                </c:pt>
                <c:pt idx="4">
                  <c:v>5.3193093008629475</c:v>
                </c:pt>
                <c:pt idx="5">
                  <c:v>0.82091712484550783</c:v>
                </c:pt>
                <c:pt idx="6">
                  <c:v>4.6415466468718733</c:v>
                </c:pt>
                <c:pt idx="7">
                  <c:v>3.3209968849301674</c:v>
                </c:pt>
                <c:pt idx="8">
                  <c:v>-0.12224583253554044</c:v>
                </c:pt>
              </c:numCache>
            </c:numRef>
          </c:xVal>
          <c:yVal>
            <c:numRef>
              <c:f>'[1]CD-15(TH-1)'!$B$19:$B$28</c:f>
              <c:numCache>
                <c:formatCode>General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axId val="82296832"/>
        <c:axId val="82299520"/>
      </c:scatterChart>
      <c:valAx>
        <c:axId val="82296832"/>
        <c:scaling>
          <c:orientation val="minMax"/>
          <c:max val="9"/>
          <c:min val="-9"/>
        </c:scaling>
        <c:axPos val="b"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Temperature</a:t>
                </a:r>
                <a:r>
                  <a:rPr lang="en-US" sz="800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>
                    <a:latin typeface="Arial" pitchFamily="34" charset="0"/>
                    <a:cs typeface="Arial" pitchFamily="34" charset="0"/>
                  </a:rPr>
                  <a:t>(</a:t>
                </a:r>
                <a:r>
                  <a:rPr lang="en-US" sz="800" baseline="30000">
                    <a:latin typeface="Arial" pitchFamily="34" charset="0"/>
                    <a:cs typeface="Arial" pitchFamily="34" charset="0"/>
                  </a:rPr>
                  <a:t>o</a:t>
                </a:r>
                <a:r>
                  <a:rPr lang="en-US" sz="800">
                    <a:latin typeface="Arial" pitchFamily="34" charset="0"/>
                    <a:cs typeface="Arial" pitchFamily="34" charset="0"/>
                  </a:rPr>
                  <a:t>C)</a:t>
                </a:r>
              </a:p>
            </c:rich>
          </c:tx>
          <c:layout/>
        </c:title>
        <c:numFmt formatCode="General" sourceLinked="1"/>
        <c:tickLblPos val="nextTo"/>
        <c:crossAx val="82299520"/>
        <c:crossesAt val="-11"/>
        <c:crossBetween val="midCat"/>
      </c:valAx>
      <c:valAx>
        <c:axId val="82299520"/>
        <c:scaling>
          <c:orientation val="minMax"/>
          <c:max val="0"/>
          <c:min val="-11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Depth</a:t>
                </a:r>
                <a:r>
                  <a:rPr lang="en-CA" sz="800" baseline="0">
                    <a:latin typeface="Arial" pitchFamily="34" charset="0"/>
                    <a:cs typeface="Arial" pitchFamily="34" charset="0"/>
                  </a:rPr>
                  <a:t> (m)</a:t>
                </a:r>
                <a:endParaRPr lang="en-CA" sz="800">
                  <a:latin typeface="Arial" pitchFamily="34" charset="0"/>
                  <a:cs typeface="Arial" pitchFamily="34" charset="0"/>
                </a:endParaRPr>
              </a:p>
            </c:rich>
          </c:tx>
          <c:layout/>
        </c:title>
        <c:numFmt formatCode="General" sourceLinked="1"/>
        <c:tickLblPos val="nextTo"/>
        <c:crossAx val="82296832"/>
        <c:crossesAt val="-12"/>
        <c:crossBetween val="midCat"/>
      </c:valAx>
    </c:plotArea>
    <c:legend>
      <c:legendPos val="r"/>
      <c:layout>
        <c:manualLayout>
          <c:xMode val="edge"/>
          <c:yMode val="edge"/>
          <c:x val="0.82110943837812511"/>
          <c:y val="2.1336625464837941E-3"/>
          <c:w val="0.17536263798836654"/>
          <c:h val="0.99786624944019997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'CD-21(TH-2)'!$C$13</c:f>
              <c:strCache>
                <c:ptCount val="1"/>
                <c:pt idx="0">
                  <c:v>09-Dec-82</c:v>
                </c:pt>
              </c:strCache>
            </c:strRef>
          </c:tx>
          <c:spPr>
            <a:ln w="19050"/>
          </c:spPr>
          <c:marker>
            <c:symbol val="diamond"/>
            <c:size val="4"/>
            <c:spPr>
              <a:solidFill>
                <a:sysClr val="windowText" lastClr="000000"/>
              </a:solidFill>
            </c:spPr>
          </c:marker>
          <c:xVal>
            <c:numRef>
              <c:f>'CD-21(TH-2)'!$C$14:$C$18</c:f>
              <c:numCache>
                <c:formatCode>0.00</c:formatCode>
                <c:ptCount val="5"/>
                <c:pt idx="0">
                  <c:v>-0.3</c:v>
                </c:pt>
                <c:pt idx="1">
                  <c:v>-0.3</c:v>
                </c:pt>
                <c:pt idx="2">
                  <c:v>-0.7</c:v>
                </c:pt>
                <c:pt idx="3">
                  <c:v>-0.6</c:v>
                </c:pt>
                <c:pt idx="4">
                  <c:v>-0.6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"/>
          <c:order val="1"/>
          <c:tx>
            <c:strRef>
              <c:f>'CD-21(TH-2)'!$D$13</c:f>
              <c:strCache>
                <c:ptCount val="1"/>
                <c:pt idx="0">
                  <c:v>29-May-94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xVal>
            <c:numRef>
              <c:f>'CD-21(TH-2)'!$D$14:$D$18</c:f>
              <c:numCache>
                <c:formatCode>0.00</c:formatCode>
                <c:ptCount val="5"/>
                <c:pt idx="0">
                  <c:v>-0.55000000000000004</c:v>
                </c:pt>
                <c:pt idx="1">
                  <c:v>-0.17</c:v>
                </c:pt>
                <c:pt idx="2">
                  <c:v>-0.25</c:v>
                </c:pt>
                <c:pt idx="3">
                  <c:v>0.06</c:v>
                </c:pt>
                <c:pt idx="4">
                  <c:v>-0.42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"/>
          <c:order val="2"/>
          <c:tx>
            <c:strRef>
              <c:f>'CD-21(TH-2)'!$E$13</c:f>
              <c:strCache>
                <c:ptCount val="1"/>
                <c:pt idx="0">
                  <c:v>14-Sep-94</c:v>
                </c:pt>
              </c:strCache>
            </c:strRef>
          </c:tx>
          <c:spPr>
            <a:ln w="19050"/>
          </c:spPr>
          <c:marker>
            <c:symbol val="triangle"/>
            <c:size val="4"/>
            <c:spPr>
              <a:solidFill>
                <a:sysClr val="windowText" lastClr="000000"/>
              </a:solidFill>
            </c:spPr>
          </c:marker>
          <c:xVal>
            <c:numRef>
              <c:f>'CD-21(TH-2)'!$E$14:$E$18</c:f>
              <c:numCache>
                <c:formatCode>0.00</c:formatCode>
                <c:ptCount val="5"/>
                <c:pt idx="0">
                  <c:v>6.29</c:v>
                </c:pt>
                <c:pt idx="1">
                  <c:v>2.16</c:v>
                </c:pt>
                <c:pt idx="2">
                  <c:v>-0.5</c:v>
                </c:pt>
                <c:pt idx="3">
                  <c:v>0.1</c:v>
                </c:pt>
                <c:pt idx="4">
                  <c:v>-0.6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3"/>
          <c:order val="3"/>
          <c:tx>
            <c:strRef>
              <c:f>'CD-21(TH-2)'!$F$13</c:f>
              <c:strCache>
                <c:ptCount val="1"/>
                <c:pt idx="0">
                  <c:v>20-Sep-95</c:v>
                </c:pt>
              </c:strCache>
            </c:strRef>
          </c:tx>
          <c:spPr>
            <a:ln w="19050"/>
          </c:spPr>
          <c:marker>
            <c:symbol val="x"/>
            <c:size val="4"/>
            <c:spPr>
              <a:ln w="15875"/>
            </c:spPr>
          </c:marker>
          <c:xVal>
            <c:numRef>
              <c:f>'CD-21(TH-2)'!$F$14:$F$18</c:f>
              <c:numCache>
                <c:formatCode>0.00</c:formatCode>
                <c:ptCount val="5"/>
                <c:pt idx="0">
                  <c:v>4.34</c:v>
                </c:pt>
                <c:pt idx="1">
                  <c:v>1.59</c:v>
                </c:pt>
                <c:pt idx="2">
                  <c:v>-0.45</c:v>
                </c:pt>
                <c:pt idx="3">
                  <c:v>0.06</c:v>
                </c:pt>
                <c:pt idx="4">
                  <c:v>-0.6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4"/>
          <c:order val="4"/>
          <c:tx>
            <c:strRef>
              <c:f>'CD-21(TH-2)'!$G$13</c:f>
              <c:strCache>
                <c:ptCount val="1"/>
                <c:pt idx="0">
                  <c:v>13-Sep-96</c:v>
                </c:pt>
              </c:strCache>
            </c:strRef>
          </c:tx>
          <c:spPr>
            <a:ln w="19050"/>
          </c:spPr>
          <c:marker>
            <c:symbol val="star"/>
            <c:size val="4"/>
            <c:spPr>
              <a:ln w="15875"/>
            </c:spPr>
          </c:marker>
          <c:xVal>
            <c:numRef>
              <c:f>'CD-21(TH-2)'!$G$14:$G$18</c:f>
              <c:numCache>
                <c:formatCode>0.00</c:formatCode>
                <c:ptCount val="5"/>
                <c:pt idx="0">
                  <c:v>2.87</c:v>
                </c:pt>
                <c:pt idx="1">
                  <c:v>-0.3</c:v>
                </c:pt>
                <c:pt idx="2">
                  <c:v>-0.39</c:v>
                </c:pt>
                <c:pt idx="3">
                  <c:v>-0.05</c:v>
                </c:pt>
                <c:pt idx="4">
                  <c:v>-0.59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5"/>
          <c:order val="5"/>
          <c:tx>
            <c:strRef>
              <c:f>'CD-21(TH-2)'!$H$13</c:f>
              <c:strCache>
                <c:ptCount val="1"/>
                <c:pt idx="0">
                  <c:v>17-Oct-97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noFill/>
            </c:spPr>
          </c:marker>
          <c:xVal>
            <c:numRef>
              <c:f>'CD-21(TH-2)'!$H$14:$H$18</c:f>
              <c:numCache>
                <c:formatCode>0.00</c:formatCode>
                <c:ptCount val="5"/>
                <c:pt idx="0">
                  <c:v>2.79</c:v>
                </c:pt>
                <c:pt idx="1">
                  <c:v>1.26</c:v>
                </c:pt>
                <c:pt idx="2">
                  <c:v>-0.22</c:v>
                </c:pt>
                <c:pt idx="3">
                  <c:v>-0.15</c:v>
                </c:pt>
                <c:pt idx="4">
                  <c:v>-0.56000000000000005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6"/>
          <c:order val="6"/>
          <c:tx>
            <c:strRef>
              <c:f>'CD-21(TH-2)'!$I$13</c:f>
              <c:strCache>
                <c:ptCount val="1"/>
                <c:pt idx="0">
                  <c:v>12-Nov-98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plus"/>
            <c:size val="4"/>
            <c:spPr>
              <a:ln w="12700">
                <a:solidFill>
                  <a:prstClr val="black"/>
                </a:solidFill>
              </a:ln>
            </c:spPr>
          </c:marker>
          <c:xVal>
            <c:numRef>
              <c:f>'CD-21(TH-2)'!$I$14:$I$18</c:f>
              <c:numCache>
                <c:formatCode>0.00</c:formatCode>
                <c:ptCount val="5"/>
                <c:pt idx="0">
                  <c:v>1.96</c:v>
                </c:pt>
                <c:pt idx="1">
                  <c:v>2.11</c:v>
                </c:pt>
                <c:pt idx="2">
                  <c:v>0.62</c:v>
                </c:pt>
                <c:pt idx="4">
                  <c:v>-0.52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7"/>
          <c:order val="7"/>
          <c:tx>
            <c:strRef>
              <c:f>'CD-21(TH-2)'!$J$13</c:f>
              <c:strCache>
                <c:ptCount val="1"/>
                <c:pt idx="0">
                  <c:v>13-Sep-99</c:v>
                </c:pt>
              </c:strCache>
            </c:strRef>
          </c:tx>
          <c:spPr>
            <a:ln w="15875">
              <a:solidFill>
                <a:prstClr val="black"/>
              </a:solidFill>
              <a:prstDash val="sysDash"/>
            </a:ln>
          </c:spPr>
          <c:marker>
            <c:symbol val="diamond"/>
            <c:size val="4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'CD-21(TH-2)'!$J$14:$J$18</c:f>
              <c:numCache>
                <c:formatCode>0.00</c:formatCode>
                <c:ptCount val="5"/>
                <c:pt idx="0">
                  <c:v>3.81</c:v>
                </c:pt>
                <c:pt idx="1">
                  <c:v>0.64</c:v>
                </c:pt>
                <c:pt idx="2">
                  <c:v>-0.16</c:v>
                </c:pt>
                <c:pt idx="3">
                  <c:v>0.27</c:v>
                </c:pt>
                <c:pt idx="4">
                  <c:v>-0.31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8"/>
          <c:order val="8"/>
          <c:tx>
            <c:strRef>
              <c:f>'CD-21(TH-2)'!$K$13</c:f>
              <c:strCache>
                <c:ptCount val="1"/>
                <c:pt idx="0">
                  <c:v>07-Jun-00</c:v>
                </c:pt>
              </c:strCache>
            </c:strRef>
          </c:tx>
          <c:spPr>
            <a:ln w="19050">
              <a:solidFill>
                <a:prstClr val="black"/>
              </a:solidFill>
              <a:prstDash val="sysDash"/>
            </a:ln>
          </c:spPr>
          <c:marker>
            <c:symbol val="dash"/>
            <c:size val="5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'CD-21(TH-2)'!$K$14:$K$18</c:f>
              <c:numCache>
                <c:formatCode>0.00</c:formatCode>
                <c:ptCount val="5"/>
                <c:pt idx="0">
                  <c:v>-0.69</c:v>
                </c:pt>
                <c:pt idx="1">
                  <c:v>-0.14000000000000001</c:v>
                </c:pt>
                <c:pt idx="2">
                  <c:v>0.05</c:v>
                </c:pt>
                <c:pt idx="3">
                  <c:v>0.84</c:v>
                </c:pt>
                <c:pt idx="4">
                  <c:v>0.1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9"/>
          <c:order val="9"/>
          <c:tx>
            <c:strRef>
              <c:f>'CD-21(TH-2)'!$L$13</c:f>
              <c:strCache>
                <c:ptCount val="1"/>
                <c:pt idx="0">
                  <c:v>05-Sep-00</c:v>
                </c:pt>
              </c:strCache>
            </c:strRef>
          </c:tx>
          <c:spPr>
            <a:ln w="19050">
              <a:prstDash val="sysDash"/>
            </a:ln>
          </c:spPr>
          <c:marker>
            <c:symbol val="diamond"/>
            <c:size val="4"/>
            <c:spPr>
              <a:noFill/>
            </c:spPr>
          </c:marker>
          <c:xVal>
            <c:numRef>
              <c:f>'CD-21(TH-2)'!$L$14:$L$18</c:f>
              <c:numCache>
                <c:formatCode>0.00</c:formatCode>
                <c:ptCount val="5"/>
                <c:pt idx="0">
                  <c:v>4.1100000000000003</c:v>
                </c:pt>
                <c:pt idx="1">
                  <c:v>1.45</c:v>
                </c:pt>
                <c:pt idx="2">
                  <c:v>0.08</c:v>
                </c:pt>
                <c:pt idx="3">
                  <c:v>0.69</c:v>
                </c:pt>
                <c:pt idx="4">
                  <c:v>-0.05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0"/>
          <c:order val="10"/>
          <c:tx>
            <c:strRef>
              <c:f>'CD-21(TH-2)'!$M$13</c:f>
              <c:strCache>
                <c:ptCount val="1"/>
                <c:pt idx="0">
                  <c:v>25-May-01</c:v>
                </c:pt>
              </c:strCache>
            </c:strRef>
          </c:tx>
          <c:spPr>
            <a:ln w="19050"/>
          </c:spPr>
          <c:marker>
            <c:symbol val="square"/>
            <c:size val="4"/>
            <c:spPr>
              <a:noFill/>
            </c:spPr>
          </c:marker>
          <c:xVal>
            <c:numRef>
              <c:f>'CD-21(TH-2)'!$M$14:$M$18</c:f>
              <c:numCache>
                <c:formatCode>0.00</c:formatCode>
                <c:ptCount val="5"/>
                <c:pt idx="0">
                  <c:v>-0.74</c:v>
                </c:pt>
                <c:pt idx="1">
                  <c:v>-0.04</c:v>
                </c:pt>
                <c:pt idx="2">
                  <c:v>0.23</c:v>
                </c:pt>
                <c:pt idx="3">
                  <c:v>1.02</c:v>
                </c:pt>
                <c:pt idx="4">
                  <c:v>0.4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1"/>
          <c:order val="11"/>
          <c:tx>
            <c:strRef>
              <c:f>'CD-21(TH-2)'!$N$13</c:f>
              <c:strCache>
                <c:ptCount val="1"/>
                <c:pt idx="0">
                  <c:v>26-Jun-01</c:v>
                </c:pt>
              </c:strCache>
            </c:strRef>
          </c:tx>
          <c:spPr>
            <a:ln w="19050">
              <a:solidFill>
                <a:schemeClr val="tx2"/>
              </a:solidFill>
              <a:prstDash val="sysDot"/>
            </a:ln>
          </c:spPr>
          <c:marker>
            <c:symbol val="triangle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'CD-21(TH-2)'!$N$14:$N$18</c:f>
              <c:numCache>
                <c:formatCode>0.00</c:formatCode>
                <c:ptCount val="5"/>
                <c:pt idx="0">
                  <c:v>-0.6</c:v>
                </c:pt>
                <c:pt idx="1">
                  <c:v>-0.11</c:v>
                </c:pt>
                <c:pt idx="2">
                  <c:v>0.09</c:v>
                </c:pt>
                <c:pt idx="3">
                  <c:v>1.1399999999999999</c:v>
                </c:pt>
                <c:pt idx="4">
                  <c:v>0.25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2"/>
          <c:order val="12"/>
          <c:tx>
            <c:strRef>
              <c:f>'CD-21(TH-2)'!$O$13</c:f>
              <c:strCache>
                <c:ptCount val="1"/>
                <c:pt idx="0">
                  <c:v>13-Sep-01</c:v>
                </c:pt>
              </c:strCache>
            </c:strRef>
          </c:tx>
          <c:spPr>
            <a:ln w="19050">
              <a:solidFill>
                <a:schemeClr val="accent2"/>
              </a:solidFill>
              <a:prstDash val="sysDash"/>
            </a:ln>
          </c:spPr>
          <c:marker>
            <c:symbol val="x"/>
            <c:size val="4"/>
            <c:spPr>
              <a:ln w="15875">
                <a:solidFill>
                  <a:srgbClr val="C0504D"/>
                </a:solidFill>
              </a:ln>
            </c:spPr>
          </c:marker>
          <c:xVal>
            <c:numRef>
              <c:f>'CD-21(TH-2)'!$O$14:$O$18</c:f>
              <c:numCache>
                <c:formatCode>0.00</c:formatCode>
                <c:ptCount val="5"/>
                <c:pt idx="0">
                  <c:v>5.23</c:v>
                </c:pt>
                <c:pt idx="1">
                  <c:v>2.23</c:v>
                </c:pt>
                <c:pt idx="2">
                  <c:v>0.37</c:v>
                </c:pt>
                <c:pt idx="3">
                  <c:v>1</c:v>
                </c:pt>
                <c:pt idx="4">
                  <c:v>0.19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3"/>
          <c:order val="13"/>
          <c:tx>
            <c:strRef>
              <c:f>'CD-21(TH-2)'!$P$13</c:f>
              <c:strCache>
                <c:ptCount val="1"/>
                <c:pt idx="0">
                  <c:v>13-Jun-02</c:v>
                </c:pt>
              </c:strCache>
            </c:strRef>
          </c:tx>
          <c:spPr>
            <a:ln w="19050">
              <a:solidFill>
                <a:schemeClr val="accent3"/>
              </a:solidFill>
              <a:prstDash val="sysDash"/>
            </a:ln>
          </c:spPr>
          <c:marker>
            <c:symbol val="star"/>
            <c:size val="4"/>
            <c:spPr>
              <a:ln>
                <a:solidFill>
                  <a:srgbClr val="9BBB59"/>
                </a:solidFill>
              </a:ln>
            </c:spPr>
          </c:marker>
          <c:xVal>
            <c:numRef>
              <c:f>'CD-21(TH-2)'!$P$14:$P$18</c:f>
              <c:numCache>
                <c:formatCode>0.00</c:formatCode>
                <c:ptCount val="5"/>
                <c:pt idx="0">
                  <c:v>-0.93</c:v>
                </c:pt>
                <c:pt idx="1">
                  <c:v>-0.14000000000000001</c:v>
                </c:pt>
                <c:pt idx="2">
                  <c:v>0.28000000000000003</c:v>
                </c:pt>
                <c:pt idx="3">
                  <c:v>1.21</c:v>
                </c:pt>
                <c:pt idx="4">
                  <c:v>0.49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4"/>
          <c:order val="14"/>
          <c:tx>
            <c:strRef>
              <c:f>'CD-21(TH-2)'!$Q$13</c:f>
              <c:strCache>
                <c:ptCount val="1"/>
                <c:pt idx="0">
                  <c:v>13-Sep-02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'CD-21(TH-2)'!$Q$14:$Q$18</c:f>
              <c:numCache>
                <c:formatCode>0.00</c:formatCode>
                <c:ptCount val="5"/>
                <c:pt idx="0">
                  <c:v>4.08</c:v>
                </c:pt>
                <c:pt idx="1">
                  <c:v>1.47</c:v>
                </c:pt>
                <c:pt idx="2">
                  <c:v>0.4</c:v>
                </c:pt>
                <c:pt idx="3">
                  <c:v>1.74</c:v>
                </c:pt>
                <c:pt idx="4">
                  <c:v>0.9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5"/>
          <c:order val="15"/>
          <c:tx>
            <c:strRef>
              <c:f>'CD-21(TH-2)'!$R$13</c:f>
              <c:strCache>
                <c:ptCount val="1"/>
                <c:pt idx="0">
                  <c:v>17-Jun-03</c:v>
                </c:pt>
              </c:strCache>
            </c:strRef>
          </c:tx>
          <c:spPr>
            <a:ln w="15875">
              <a:solidFill>
                <a:srgbClr val="00B0F0"/>
              </a:solidFill>
            </a:ln>
          </c:spPr>
          <c:marker>
            <c:symbol val="plus"/>
            <c:size val="4"/>
            <c:spPr>
              <a:ln>
                <a:solidFill>
                  <a:srgbClr val="00B0F0"/>
                </a:solidFill>
              </a:ln>
            </c:spPr>
          </c:marker>
          <c:xVal>
            <c:numRef>
              <c:f>'CD-21(TH-2)'!$R$14:$R$18</c:f>
              <c:numCache>
                <c:formatCode>0.00</c:formatCode>
                <c:ptCount val="5"/>
                <c:pt idx="0">
                  <c:v>-0.69</c:v>
                </c:pt>
                <c:pt idx="1">
                  <c:v>-0.08</c:v>
                </c:pt>
                <c:pt idx="2">
                  <c:v>0.2</c:v>
                </c:pt>
                <c:pt idx="3">
                  <c:v>1.07</c:v>
                </c:pt>
                <c:pt idx="4">
                  <c:v>0.18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6"/>
          <c:order val="16"/>
          <c:tx>
            <c:strRef>
              <c:f>'CD-21(TH-2)'!$S$13</c:f>
              <c:strCache>
                <c:ptCount val="1"/>
                <c:pt idx="0">
                  <c:v>12-Sep-03</c:v>
                </c:pt>
              </c:strCache>
            </c:strRef>
          </c:tx>
          <c:spPr>
            <a:ln w="19050"/>
          </c:spPr>
          <c:marker>
            <c:symbol val="diamond"/>
            <c:size val="4"/>
            <c:spPr>
              <a:noFill/>
            </c:spPr>
          </c:marker>
          <c:xVal>
            <c:numRef>
              <c:f>'CD-21(TH-2)'!$S$14:$S$18</c:f>
              <c:numCache>
                <c:formatCode>0.00</c:formatCode>
                <c:ptCount val="5"/>
                <c:pt idx="0">
                  <c:v>4.7300000000000004</c:v>
                </c:pt>
                <c:pt idx="1">
                  <c:v>1.73</c:v>
                </c:pt>
                <c:pt idx="2">
                  <c:v>0.55000000000000004</c:v>
                </c:pt>
                <c:pt idx="3">
                  <c:v>2.5</c:v>
                </c:pt>
                <c:pt idx="4">
                  <c:v>2.2999999999999998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7"/>
          <c:order val="17"/>
          <c:tx>
            <c:strRef>
              <c:f>'CD-21(TH-2)'!$T$13</c:f>
              <c:strCache>
                <c:ptCount val="1"/>
                <c:pt idx="0">
                  <c:v>06-Jul-04</c:v>
                </c:pt>
              </c:strCache>
            </c:strRef>
          </c:tx>
          <c:spPr>
            <a:ln w="19050">
              <a:prstDash val="sysDash"/>
            </a:ln>
          </c:spPr>
          <c:marker>
            <c:symbol val="dash"/>
            <c:size val="4"/>
            <c:spPr>
              <a:noFill/>
              <a:ln w="12700"/>
            </c:spPr>
          </c:marker>
          <c:xVal>
            <c:numRef>
              <c:f>'CD-21(TH-2)'!$T$14:$T$18</c:f>
              <c:numCache>
                <c:formatCode>0.00</c:formatCode>
                <c:ptCount val="5"/>
                <c:pt idx="0">
                  <c:v>-0.42</c:v>
                </c:pt>
                <c:pt idx="1">
                  <c:v>0.13</c:v>
                </c:pt>
                <c:pt idx="2">
                  <c:v>0.75</c:v>
                </c:pt>
                <c:pt idx="3">
                  <c:v>1.72</c:v>
                </c:pt>
                <c:pt idx="4">
                  <c:v>0.33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8"/>
          <c:order val="18"/>
          <c:tx>
            <c:strRef>
              <c:f>'CD-21(TH-2)'!$U$13</c:f>
              <c:strCache>
                <c:ptCount val="1"/>
                <c:pt idx="0">
                  <c:v>18-Sep-04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'CD-21(TH-2)'!$U$14:$U$18</c:f>
              <c:numCache>
                <c:formatCode>0.00</c:formatCode>
                <c:ptCount val="5"/>
                <c:pt idx="0">
                  <c:v>5.61</c:v>
                </c:pt>
                <c:pt idx="1">
                  <c:v>2.9</c:v>
                </c:pt>
                <c:pt idx="2">
                  <c:v>1.1299999999999999</c:v>
                </c:pt>
                <c:pt idx="3">
                  <c:v>2.9</c:v>
                </c:pt>
                <c:pt idx="4">
                  <c:v>3.14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19"/>
          <c:order val="19"/>
          <c:tx>
            <c:strRef>
              <c:f>'CD-21(TH-2)'!$V$13</c:f>
              <c:strCache>
                <c:ptCount val="1"/>
                <c:pt idx="0">
                  <c:v>31-May-05</c:v>
                </c:pt>
              </c:strCache>
            </c:strRef>
          </c:tx>
          <c:spPr>
            <a:ln w="19050"/>
          </c:spPr>
          <c:marker>
            <c:symbol val="square"/>
            <c:size val="4"/>
          </c:marker>
          <c:xVal>
            <c:numRef>
              <c:f>'CD-21(TH-2)'!$V$14:$V$18</c:f>
              <c:numCache>
                <c:formatCode>0.00</c:formatCode>
                <c:ptCount val="5"/>
                <c:pt idx="0">
                  <c:v>-0.35</c:v>
                </c:pt>
                <c:pt idx="1">
                  <c:v>0.61</c:v>
                </c:pt>
                <c:pt idx="2">
                  <c:v>1.07</c:v>
                </c:pt>
                <c:pt idx="3">
                  <c:v>2.14</c:v>
                </c:pt>
                <c:pt idx="4">
                  <c:v>0.79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0"/>
          <c:order val="20"/>
          <c:tx>
            <c:strRef>
              <c:f>'CD-21(TH-2)'!$W$13</c:f>
              <c:strCache>
                <c:ptCount val="1"/>
                <c:pt idx="0">
                  <c:v>01-Jun-05</c:v>
                </c:pt>
              </c:strCache>
            </c:strRef>
          </c:tx>
          <c:spPr>
            <a:ln w="19050"/>
          </c:spPr>
          <c:marker>
            <c:symbol val="triangle"/>
            <c:size val="4"/>
          </c:marker>
          <c:xVal>
            <c:numRef>
              <c:f>'CD-21(TH-2)'!$W$14:$W$18</c:f>
              <c:numCache>
                <c:formatCode>0.00</c:formatCode>
                <c:ptCount val="5"/>
                <c:pt idx="0">
                  <c:v>-0.49</c:v>
                </c:pt>
                <c:pt idx="1">
                  <c:v>0.45</c:v>
                </c:pt>
                <c:pt idx="2">
                  <c:v>0.96</c:v>
                </c:pt>
                <c:pt idx="3">
                  <c:v>1.78</c:v>
                </c:pt>
                <c:pt idx="4">
                  <c:v>0.61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1"/>
          <c:order val="21"/>
          <c:tx>
            <c:strRef>
              <c:f>'CD-21(TH-2)'!$X$13</c:f>
              <c:strCache>
                <c:ptCount val="1"/>
                <c:pt idx="0">
                  <c:v>14-Sep-05</c:v>
                </c:pt>
              </c:strCache>
            </c:strRef>
          </c:tx>
          <c:spPr>
            <a:ln w="19050"/>
          </c:spPr>
          <c:marker>
            <c:symbol val="x"/>
            <c:size val="4"/>
            <c:spPr>
              <a:ln w="15875"/>
            </c:spPr>
          </c:marker>
          <c:xVal>
            <c:numRef>
              <c:f>'CD-21(TH-2)'!$X$14:$X$18</c:f>
              <c:numCache>
                <c:formatCode>0.00</c:formatCode>
                <c:ptCount val="5"/>
                <c:pt idx="0">
                  <c:v>5.12</c:v>
                </c:pt>
                <c:pt idx="1">
                  <c:v>2.73</c:v>
                </c:pt>
                <c:pt idx="2">
                  <c:v>1.29</c:v>
                </c:pt>
                <c:pt idx="3">
                  <c:v>2.94</c:v>
                </c:pt>
                <c:pt idx="4">
                  <c:v>2.4900000000000002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2"/>
          <c:order val="22"/>
          <c:tx>
            <c:strRef>
              <c:f>'CD-21(TH-2)'!$Y$13</c:f>
              <c:strCache>
                <c:ptCount val="1"/>
                <c:pt idx="0">
                  <c:v>14-Jun-06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'CD-21(TH-2)'!$Y$14:$Y$18</c:f>
              <c:numCache>
                <c:formatCode>0.00</c:formatCode>
                <c:ptCount val="5"/>
                <c:pt idx="0">
                  <c:v>-0.86</c:v>
                </c:pt>
                <c:pt idx="1">
                  <c:v>0</c:v>
                </c:pt>
                <c:pt idx="2">
                  <c:v>0.55000000000000004</c:v>
                </c:pt>
                <c:pt idx="3">
                  <c:v>1.78</c:v>
                </c:pt>
                <c:pt idx="4">
                  <c:v>0.43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3"/>
          <c:order val="23"/>
          <c:tx>
            <c:strRef>
              <c:f>'CD-21(TH-2)'!$Z$13</c:f>
              <c:strCache>
                <c:ptCount val="1"/>
                <c:pt idx="0">
                  <c:v>02-Oct-06</c:v>
                </c:pt>
              </c:strCache>
            </c:strRef>
          </c:tx>
          <c:spPr>
            <a:ln w="15875">
              <a:solidFill>
                <a:srgbClr val="FFFF00"/>
              </a:solidFill>
            </a:ln>
          </c:spPr>
          <c:marker>
            <c:symbol val="triang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xVal>
            <c:numRef>
              <c:f>'CD-21(TH-2)'!$Z$14:$Z$18</c:f>
              <c:numCache>
                <c:formatCode>0.00</c:formatCode>
                <c:ptCount val="5"/>
                <c:pt idx="0">
                  <c:v>3.3</c:v>
                </c:pt>
                <c:pt idx="1">
                  <c:v>1.63</c:v>
                </c:pt>
                <c:pt idx="2">
                  <c:v>0.9</c:v>
                </c:pt>
                <c:pt idx="3">
                  <c:v>2.73</c:v>
                </c:pt>
                <c:pt idx="4">
                  <c:v>2.63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4"/>
          <c:order val="24"/>
          <c:tx>
            <c:strRef>
              <c:f>'CD-21(TH-2)'!$AA$13</c:f>
              <c:strCache>
                <c:ptCount val="1"/>
                <c:pt idx="0">
                  <c:v>06-Jun-07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ysDash"/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'CD-21(TH-2)'!$AA$14:$AA$18</c:f>
              <c:numCache>
                <c:formatCode>0.00</c:formatCode>
                <c:ptCount val="5"/>
                <c:pt idx="0">
                  <c:v>-1.1399999999999999</c:v>
                </c:pt>
                <c:pt idx="1">
                  <c:v>-0.2</c:v>
                </c:pt>
                <c:pt idx="2">
                  <c:v>0.48</c:v>
                </c:pt>
                <c:pt idx="3">
                  <c:v>2.37</c:v>
                </c:pt>
                <c:pt idx="4">
                  <c:v>0.54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5"/>
          <c:order val="25"/>
          <c:tx>
            <c:strRef>
              <c:f>'CD-21(TH-2)'!$AB$13</c:f>
              <c:strCache>
                <c:ptCount val="1"/>
                <c:pt idx="0">
                  <c:v>24-Sep-07</c:v>
                </c:pt>
              </c:strCache>
            </c:strRef>
          </c:tx>
          <c:spPr>
            <a:ln w="2222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square"/>
            <c:size val="4"/>
            <c:spPr>
              <a:solidFill>
                <a:srgbClr val="1F497D"/>
              </a:solidFill>
            </c:spPr>
          </c:marker>
          <c:xVal>
            <c:numRef>
              <c:f>'CD-21(TH-2)'!$AB$14:$AB$18</c:f>
              <c:numCache>
                <c:formatCode>0.00</c:formatCode>
                <c:ptCount val="5"/>
                <c:pt idx="0">
                  <c:v>3.2</c:v>
                </c:pt>
                <c:pt idx="1">
                  <c:v>0.69</c:v>
                </c:pt>
                <c:pt idx="2">
                  <c:v>0.32</c:v>
                </c:pt>
                <c:pt idx="3">
                  <c:v>2.79</c:v>
                </c:pt>
                <c:pt idx="4">
                  <c:v>1.84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6"/>
          <c:order val="26"/>
          <c:tx>
            <c:strRef>
              <c:f>'CD-21(TH-2)'!$AC$13</c:f>
              <c:strCache>
                <c:ptCount val="1"/>
                <c:pt idx="0">
                  <c:v>30-May-08</c:v>
                </c:pt>
              </c:strCache>
            </c:strRef>
          </c:tx>
          <c:marker>
            <c:symbol val="dash"/>
            <c:size val="7"/>
            <c:spPr>
              <a:solidFill>
                <a:srgbClr val="1F497D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'CD-21(TH-2)'!$AC$14:$AC$18</c:f>
              <c:numCache>
                <c:formatCode>0.00</c:formatCode>
                <c:ptCount val="5"/>
                <c:pt idx="0">
                  <c:v>-0.91</c:v>
                </c:pt>
                <c:pt idx="1">
                  <c:v>-0.03</c:v>
                </c:pt>
                <c:pt idx="2">
                  <c:v>0.56000000000000005</c:v>
                </c:pt>
                <c:pt idx="4">
                  <c:v>0.51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7"/>
          <c:order val="27"/>
          <c:tx>
            <c:strRef>
              <c:f>'CD-21(TH-2)'!$AD$13</c:f>
              <c:strCache>
                <c:ptCount val="1"/>
                <c:pt idx="0">
                  <c:v>23-Jun-08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'CD-21(TH-2)'!$AD$14:$AD$18</c:f>
              <c:numCache>
                <c:formatCode>0.00</c:formatCode>
                <c:ptCount val="5"/>
                <c:pt idx="0">
                  <c:v>-0.74</c:v>
                </c:pt>
                <c:pt idx="1">
                  <c:v>-0.1</c:v>
                </c:pt>
                <c:pt idx="2">
                  <c:v>0.37</c:v>
                </c:pt>
                <c:pt idx="3">
                  <c:v>1.66</c:v>
                </c:pt>
                <c:pt idx="4">
                  <c:v>0.41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8"/>
          <c:order val="28"/>
          <c:tx>
            <c:strRef>
              <c:f>'CD-21(TH-2)'!$AE$13</c:f>
              <c:strCache>
                <c:ptCount val="1"/>
                <c:pt idx="0">
                  <c:v>25-Sep-08</c:v>
                </c:pt>
              </c:strCache>
            </c:strRef>
          </c:tx>
          <c:spPr>
            <a:ln w="25400"/>
          </c:spPr>
          <c:marker>
            <c:symbol val="square"/>
            <c:size val="4"/>
          </c:marker>
          <c:xVal>
            <c:numRef>
              <c:f>'CD-21(TH-2)'!$AE$14:$AE$18</c:f>
              <c:numCache>
                <c:formatCode>0.00</c:formatCode>
                <c:ptCount val="5"/>
                <c:pt idx="0">
                  <c:v>3.58</c:v>
                </c:pt>
                <c:pt idx="1">
                  <c:v>1.79</c:v>
                </c:pt>
                <c:pt idx="2">
                  <c:v>0.85</c:v>
                </c:pt>
                <c:pt idx="3">
                  <c:v>2.2799999999999998</c:v>
                </c:pt>
                <c:pt idx="4">
                  <c:v>1.98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29"/>
          <c:order val="29"/>
          <c:tx>
            <c:strRef>
              <c:f>'CD-21(TH-2)'!$AF$13</c:f>
              <c:strCache>
                <c:ptCount val="1"/>
                <c:pt idx="0">
                  <c:v>30-Jun-09</c:v>
                </c:pt>
              </c:strCache>
            </c:strRef>
          </c:tx>
          <c:spPr>
            <a:ln w="25400">
              <a:prstDash val="solid"/>
            </a:ln>
          </c:spPr>
          <c:marker>
            <c:symbol val="triangle"/>
            <c:size val="5"/>
            <c:spPr>
              <a:noFill/>
            </c:spPr>
          </c:marker>
          <c:xVal>
            <c:numRef>
              <c:f>'CD-21(TH-2)'!$AF$14:$AF$18</c:f>
              <c:numCache>
                <c:formatCode>0.00</c:formatCode>
                <c:ptCount val="5"/>
                <c:pt idx="0">
                  <c:v>-0.79</c:v>
                </c:pt>
                <c:pt idx="1">
                  <c:v>-0.21</c:v>
                </c:pt>
                <c:pt idx="2">
                  <c:v>0.26</c:v>
                </c:pt>
                <c:pt idx="3">
                  <c:v>1.29</c:v>
                </c:pt>
                <c:pt idx="4">
                  <c:v>0.38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30"/>
          <c:order val="30"/>
          <c:tx>
            <c:strRef>
              <c:f>'CD-21(TH-2)'!$AG$13</c:f>
              <c:strCache>
                <c:ptCount val="1"/>
                <c:pt idx="0">
                  <c:v>17-Sep-09</c:v>
                </c:pt>
              </c:strCache>
            </c:strRef>
          </c:tx>
          <c:xVal>
            <c:numRef>
              <c:f>'CD-21(TH-2)'!$AG$14:$AG$18</c:f>
              <c:numCache>
                <c:formatCode>0.00</c:formatCode>
                <c:ptCount val="5"/>
                <c:pt idx="0">
                  <c:v>3.68</c:v>
                </c:pt>
                <c:pt idx="1">
                  <c:v>1.1499999999999999</c:v>
                </c:pt>
                <c:pt idx="2">
                  <c:v>0.46</c:v>
                </c:pt>
                <c:pt idx="3">
                  <c:v>1.66</c:v>
                </c:pt>
                <c:pt idx="4">
                  <c:v>1.87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31"/>
          <c:order val="31"/>
          <c:tx>
            <c:strRef>
              <c:f>'CD-21(TH-2)'!$AH$13</c:f>
              <c:strCache>
                <c:ptCount val="1"/>
                <c:pt idx="0">
                  <c:v>18-May-10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chemeClr val="tx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'CD-21(TH-2)'!$AH$14:$AH$18</c:f>
              <c:numCache>
                <c:formatCode>0.00</c:formatCode>
                <c:ptCount val="5"/>
                <c:pt idx="0">
                  <c:v>-0.68252222562767884</c:v>
                </c:pt>
                <c:pt idx="1">
                  <c:v>0.25650016821546018</c:v>
                </c:pt>
                <c:pt idx="2">
                  <c:v>0.80626531790136369</c:v>
                </c:pt>
                <c:pt idx="3">
                  <c:v>1.4794000707993149</c:v>
                </c:pt>
                <c:pt idx="4">
                  <c:v>0.67393155257910564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32"/>
          <c:order val="32"/>
          <c:tx>
            <c:strRef>
              <c:f>'CD-21(TH-2)'!$AI$13</c:f>
              <c:strCache>
                <c:ptCount val="1"/>
                <c:pt idx="0">
                  <c:v>02-Jun-10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'CD-21(TH-2)'!$AI$14:$AI$18</c:f>
              <c:numCache>
                <c:formatCode>0.00</c:formatCode>
                <c:ptCount val="5"/>
                <c:pt idx="0">
                  <c:v>-0.65909027023023725</c:v>
                </c:pt>
                <c:pt idx="1">
                  <c:v>0.11012178577258425</c:v>
                </c:pt>
                <c:pt idx="2">
                  <c:v>0.63162039767333766</c:v>
                </c:pt>
                <c:pt idx="3">
                  <c:v>1.6227682192765727</c:v>
                </c:pt>
                <c:pt idx="4">
                  <c:v>0.56200708028590896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ser>
          <c:idx val="33"/>
          <c:order val="33"/>
          <c:tx>
            <c:strRef>
              <c:f>'CD-21(TH-2)'!$AJ$13</c:f>
              <c:strCache>
                <c:ptCount val="1"/>
                <c:pt idx="0">
                  <c:v>10-Sep-10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'CD-21(TH-2)'!$AJ$14:$AJ$18</c:f>
              <c:numCache>
                <c:formatCode>0.00</c:formatCode>
                <c:ptCount val="5"/>
                <c:pt idx="0">
                  <c:v>4.8309856156736828</c:v>
                </c:pt>
                <c:pt idx="1">
                  <c:v>2.0364043724416021</c:v>
                </c:pt>
                <c:pt idx="2">
                  <c:v>0.8690173714498215</c:v>
                </c:pt>
                <c:pt idx="3">
                  <c:v>2.7811332972378651</c:v>
                </c:pt>
                <c:pt idx="4">
                  <c:v>1.8032113291161878</c:v>
                </c:pt>
              </c:numCache>
            </c:numRef>
          </c:xVal>
          <c:yVal>
            <c:numRef>
              <c:f>'CD-21(TH-2)'!$B$14:$B$18</c:f>
              <c:numCache>
                <c:formatCode>0.0</c:formatCode>
                <c:ptCount val="5"/>
                <c:pt idx="0">
                  <c:v>-3</c:v>
                </c:pt>
                <c:pt idx="1">
                  <c:v>-5</c:v>
                </c:pt>
                <c:pt idx="2">
                  <c:v>-8</c:v>
                </c:pt>
                <c:pt idx="3">
                  <c:v>-11</c:v>
                </c:pt>
                <c:pt idx="4">
                  <c:v>-13</c:v>
                </c:pt>
              </c:numCache>
            </c:numRef>
          </c:yVal>
        </c:ser>
        <c:axId val="99971840"/>
        <c:axId val="99974144"/>
      </c:scatterChart>
      <c:valAx>
        <c:axId val="99971840"/>
        <c:scaling>
          <c:orientation val="minMax"/>
          <c:max val="7"/>
        </c:scaling>
        <c:axPos val="b"/>
        <c:majorGridlines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Temperature</a:t>
                </a:r>
                <a:r>
                  <a:rPr lang="en-CA" sz="800" baseline="0">
                    <a:latin typeface="Arial" pitchFamily="34" charset="0"/>
                    <a:cs typeface="Arial" pitchFamily="34" charset="0"/>
                  </a:rPr>
                  <a:t> (</a:t>
                </a:r>
                <a:r>
                  <a:rPr lang="en-CA" sz="800" baseline="30000">
                    <a:latin typeface="Arial" pitchFamily="34" charset="0"/>
                    <a:cs typeface="Arial" pitchFamily="34" charset="0"/>
                  </a:rPr>
                  <a:t>o</a:t>
                </a:r>
                <a:r>
                  <a:rPr lang="en-CA" sz="800" baseline="0">
                    <a:latin typeface="Arial" pitchFamily="34" charset="0"/>
                    <a:cs typeface="Arial" pitchFamily="34" charset="0"/>
                  </a:rPr>
                  <a:t>C)</a:t>
                </a:r>
                <a:endParaRPr lang="en-CA" sz="800">
                  <a:latin typeface="Arial" pitchFamily="34" charset="0"/>
                  <a:cs typeface="Arial" pitchFamily="34" charset="0"/>
                </a:endParaRPr>
              </a:p>
            </c:rich>
          </c:tx>
          <c:layout/>
        </c:title>
        <c:numFmt formatCode="0.00" sourceLinked="1"/>
        <c:tickLblPos val="nextTo"/>
        <c:crossAx val="99974144"/>
        <c:crossesAt val="-14"/>
        <c:crossBetween val="midCat"/>
      </c:valAx>
      <c:valAx>
        <c:axId val="99974144"/>
        <c:scaling>
          <c:orientation val="minMax"/>
          <c:max val="-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Depth</a:t>
                </a:r>
                <a:r>
                  <a:rPr lang="en-CA" sz="800" baseline="0">
                    <a:latin typeface="Arial" pitchFamily="34" charset="0"/>
                    <a:cs typeface="Arial" pitchFamily="34" charset="0"/>
                  </a:rPr>
                  <a:t> (m)</a:t>
                </a:r>
              </a:p>
            </c:rich>
          </c:tx>
          <c:layout/>
        </c:title>
        <c:numFmt formatCode="0.0" sourceLinked="1"/>
        <c:tickLblPos val="nextTo"/>
        <c:crossAx val="99971840"/>
        <c:crossesAt val="-2"/>
        <c:crossBetween val="midCat"/>
      </c:valAx>
    </c:plotArea>
    <c:legend>
      <c:legendPos val="r"/>
      <c:layout>
        <c:manualLayout>
          <c:xMode val="edge"/>
          <c:yMode val="edge"/>
          <c:x val="0.8404622793544575"/>
          <c:y val="1.6709953791735961E-2"/>
          <c:w val="0.14607361501979127"/>
          <c:h val="0.95085475113294826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6093204176816022E-2"/>
          <c:y val="4.8337685295764772E-2"/>
          <c:w val="0.71967408750165263"/>
          <c:h val="0.8374690715304276"/>
        </c:manualLayout>
      </c:layout>
      <c:scatterChart>
        <c:scatterStyle val="lineMarker"/>
        <c:ser>
          <c:idx val="22"/>
          <c:order val="0"/>
          <c:tx>
            <c:strRef>
              <c:f>'CD-26(TH-3)'!$C$18</c:f>
              <c:strCache>
                <c:ptCount val="1"/>
                <c:pt idx="0">
                  <c:v>09-Dec-81</c:v>
                </c:pt>
              </c:strCache>
            </c:strRef>
          </c:tx>
          <c:spPr>
            <a:ln w="19050"/>
          </c:spPr>
          <c:xVal>
            <c:numRef>
              <c:f>'CD-26(TH-3)'!$C$19:$C$28</c:f>
              <c:numCache>
                <c:formatCode>0.00</c:formatCode>
                <c:ptCount val="10"/>
                <c:pt idx="0">
                  <c:v>-6.4</c:v>
                </c:pt>
                <c:pt idx="1">
                  <c:v>-0.2</c:v>
                </c:pt>
                <c:pt idx="2">
                  <c:v>0</c:v>
                </c:pt>
                <c:pt idx="3">
                  <c:v>0</c:v>
                </c:pt>
                <c:pt idx="4">
                  <c:v>-0.1</c:v>
                </c:pt>
                <c:pt idx="5">
                  <c:v>-0.1</c:v>
                </c:pt>
                <c:pt idx="6">
                  <c:v>-0.3</c:v>
                </c:pt>
                <c:pt idx="7">
                  <c:v>-0.4</c:v>
                </c:pt>
                <c:pt idx="8">
                  <c:v>-0.35</c:v>
                </c:pt>
                <c:pt idx="9">
                  <c:v>-0.1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23"/>
          <c:order val="1"/>
          <c:tx>
            <c:strRef>
              <c:f>'CD-26(TH-3)'!$D$18</c:f>
              <c:strCache>
                <c:ptCount val="1"/>
                <c:pt idx="0">
                  <c:v>01-Jun-94</c:v>
                </c:pt>
              </c:strCache>
            </c:strRef>
          </c:tx>
          <c:spPr>
            <a:ln w="19050"/>
          </c:spPr>
          <c:xVal>
            <c:numRef>
              <c:f>'CD-26(TH-3)'!$D$19:$D$28</c:f>
              <c:numCache>
                <c:formatCode>0.00</c:formatCode>
                <c:ptCount val="10"/>
                <c:pt idx="0">
                  <c:v>4.2300000000000004</c:v>
                </c:pt>
                <c:pt idx="1">
                  <c:v>-0.27</c:v>
                </c:pt>
                <c:pt idx="2">
                  <c:v>-0.67</c:v>
                </c:pt>
                <c:pt idx="4">
                  <c:v>0.34</c:v>
                </c:pt>
                <c:pt idx="6">
                  <c:v>0.56000000000000005</c:v>
                </c:pt>
                <c:pt idx="7">
                  <c:v>1.22</c:v>
                </c:pt>
                <c:pt idx="9">
                  <c:v>1.89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24"/>
          <c:order val="2"/>
          <c:tx>
            <c:strRef>
              <c:f>'CD-26(TH-3)'!$E$18</c:f>
              <c:strCache>
                <c:ptCount val="1"/>
                <c:pt idx="0">
                  <c:v>14-Sep-94</c:v>
                </c:pt>
              </c:strCache>
            </c:strRef>
          </c:tx>
          <c:spPr>
            <a:ln w="19050"/>
          </c:spPr>
          <c:xVal>
            <c:numRef>
              <c:f>'CD-26(TH-3)'!$E$19:$E$28</c:f>
              <c:numCache>
                <c:formatCode>0.00</c:formatCode>
                <c:ptCount val="10"/>
                <c:pt idx="0">
                  <c:v>6.28</c:v>
                </c:pt>
                <c:pt idx="1">
                  <c:v>7.58</c:v>
                </c:pt>
                <c:pt idx="2">
                  <c:v>7.5</c:v>
                </c:pt>
                <c:pt idx="3">
                  <c:v>6.05</c:v>
                </c:pt>
                <c:pt idx="4">
                  <c:v>4.5</c:v>
                </c:pt>
                <c:pt idx="6">
                  <c:v>2.08</c:v>
                </c:pt>
                <c:pt idx="7">
                  <c:v>-0.1</c:v>
                </c:pt>
                <c:pt idx="9">
                  <c:v>1.37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25"/>
          <c:order val="3"/>
          <c:tx>
            <c:strRef>
              <c:f>'CD-26(TH-3)'!$F$18</c:f>
              <c:strCache>
                <c:ptCount val="1"/>
                <c:pt idx="0">
                  <c:v>21-Sep-95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xVal>
            <c:numRef>
              <c:f>'CD-26(TH-3)'!$F$19:$F$28</c:f>
              <c:numCache>
                <c:formatCode>0.00</c:formatCode>
                <c:ptCount val="10"/>
                <c:pt idx="0">
                  <c:v>6.86</c:v>
                </c:pt>
                <c:pt idx="1">
                  <c:v>6.76</c:v>
                </c:pt>
                <c:pt idx="2">
                  <c:v>5.97</c:v>
                </c:pt>
                <c:pt idx="3">
                  <c:v>4.96</c:v>
                </c:pt>
                <c:pt idx="4">
                  <c:v>3.77</c:v>
                </c:pt>
                <c:pt idx="6">
                  <c:v>1.85</c:v>
                </c:pt>
                <c:pt idx="7">
                  <c:v>1.83</c:v>
                </c:pt>
                <c:pt idx="9">
                  <c:v>1.58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26"/>
          <c:order val="4"/>
          <c:tx>
            <c:strRef>
              <c:f>'CD-26(TH-3)'!$H$18</c:f>
              <c:strCache>
                <c:ptCount val="1"/>
                <c:pt idx="0">
                  <c:v>14-Sep-99</c:v>
                </c:pt>
              </c:strCache>
            </c:strRef>
          </c:tx>
          <c:spPr>
            <a:ln w="19050"/>
          </c:spPr>
          <c:xVal>
            <c:numRef>
              <c:f>'CD-26(TH-3)'!$H$19:$H$28</c:f>
              <c:numCache>
                <c:formatCode>0.00</c:formatCode>
                <c:ptCount val="10"/>
                <c:pt idx="0">
                  <c:v>6.91</c:v>
                </c:pt>
                <c:pt idx="1">
                  <c:v>6.57</c:v>
                </c:pt>
                <c:pt idx="2">
                  <c:v>5.32</c:v>
                </c:pt>
                <c:pt idx="3">
                  <c:v>3.94</c:v>
                </c:pt>
                <c:pt idx="4">
                  <c:v>2.2999999999999998</c:v>
                </c:pt>
                <c:pt idx="6">
                  <c:v>0.61</c:v>
                </c:pt>
                <c:pt idx="7">
                  <c:v>0.93</c:v>
                </c:pt>
                <c:pt idx="9">
                  <c:v>1.41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27"/>
          <c:order val="5"/>
          <c:tx>
            <c:strRef>
              <c:f>'CD-26(TH-3)'!$I$18</c:f>
              <c:strCache>
                <c:ptCount val="1"/>
                <c:pt idx="0">
                  <c:v>13-Jun-02</c:v>
                </c:pt>
              </c:strCache>
            </c:strRef>
          </c:tx>
          <c:spPr>
            <a:ln w="19050"/>
          </c:spPr>
          <c:xVal>
            <c:numRef>
              <c:f>'CD-26(TH-3)'!$I$19:$I$28</c:f>
              <c:numCache>
                <c:formatCode>0.00</c:formatCode>
                <c:ptCount val="10"/>
                <c:pt idx="0">
                  <c:v>1.79</c:v>
                </c:pt>
                <c:pt idx="1">
                  <c:v>0.09</c:v>
                </c:pt>
                <c:pt idx="2">
                  <c:v>-1.01</c:v>
                </c:pt>
                <c:pt idx="3">
                  <c:v>-0.51</c:v>
                </c:pt>
                <c:pt idx="4">
                  <c:v>-0.98</c:v>
                </c:pt>
                <c:pt idx="6">
                  <c:v>-0.39</c:v>
                </c:pt>
                <c:pt idx="7">
                  <c:v>0.56999999999999995</c:v>
                </c:pt>
                <c:pt idx="9">
                  <c:v>1.32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28"/>
          <c:order val="6"/>
          <c:tx>
            <c:strRef>
              <c:f>'CD-26(TH-3)'!$J$18</c:f>
              <c:strCache>
                <c:ptCount val="1"/>
                <c:pt idx="0">
                  <c:v>12-Sep-02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xVal>
            <c:numRef>
              <c:f>'CD-26(TH-3)'!$J$19:$J$28</c:f>
              <c:numCache>
                <c:formatCode>0.00</c:formatCode>
                <c:ptCount val="10"/>
                <c:pt idx="0">
                  <c:v>0.77</c:v>
                </c:pt>
                <c:pt idx="1">
                  <c:v>5.98</c:v>
                </c:pt>
                <c:pt idx="2">
                  <c:v>4.38</c:v>
                </c:pt>
                <c:pt idx="3">
                  <c:v>3.1</c:v>
                </c:pt>
                <c:pt idx="4">
                  <c:v>1.03</c:v>
                </c:pt>
                <c:pt idx="6">
                  <c:v>-0.06</c:v>
                </c:pt>
                <c:pt idx="7">
                  <c:v>0.54</c:v>
                </c:pt>
                <c:pt idx="9">
                  <c:v>1.02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29"/>
          <c:order val="7"/>
          <c:tx>
            <c:strRef>
              <c:f>'CD-26(TH-3)'!$K$18</c:f>
              <c:strCache>
                <c:ptCount val="1"/>
                <c:pt idx="0">
                  <c:v>17-Jun-03</c:v>
                </c:pt>
              </c:strCache>
            </c:strRef>
          </c:tx>
          <c:spPr>
            <a:ln w="15875">
              <a:solidFill>
                <a:prstClr val="black"/>
              </a:solidFill>
            </a:ln>
          </c:spPr>
          <c:xVal>
            <c:numRef>
              <c:f>'CD-26(TH-3)'!$K$19:$K$28</c:f>
              <c:numCache>
                <c:formatCode>0.00</c:formatCode>
                <c:ptCount val="10"/>
                <c:pt idx="0">
                  <c:v>-1.81</c:v>
                </c:pt>
                <c:pt idx="1">
                  <c:v>0.79</c:v>
                </c:pt>
                <c:pt idx="2">
                  <c:v>-0.93</c:v>
                </c:pt>
                <c:pt idx="3">
                  <c:v>-0.44</c:v>
                </c:pt>
                <c:pt idx="4">
                  <c:v>-1.1399999999999999</c:v>
                </c:pt>
                <c:pt idx="6">
                  <c:v>-0.53</c:v>
                </c:pt>
                <c:pt idx="7">
                  <c:v>0.41</c:v>
                </c:pt>
                <c:pt idx="9">
                  <c:v>1.1200000000000001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30"/>
          <c:order val="8"/>
          <c:tx>
            <c:strRef>
              <c:f>'CD-26(TH-3)'!$L$18</c:f>
              <c:strCache>
                <c:ptCount val="1"/>
                <c:pt idx="0">
                  <c:v>12-Sep-03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xVal>
            <c:numRef>
              <c:f>'CD-26(TH-3)'!$L$19:$L$28</c:f>
              <c:numCache>
                <c:formatCode>0.00</c:formatCode>
                <c:ptCount val="10"/>
                <c:pt idx="0">
                  <c:v>-1.25</c:v>
                </c:pt>
                <c:pt idx="1">
                  <c:v>6.71</c:v>
                </c:pt>
                <c:pt idx="2">
                  <c:v>5.35</c:v>
                </c:pt>
                <c:pt idx="3">
                  <c:v>4.0999999999999996</c:v>
                </c:pt>
                <c:pt idx="4">
                  <c:v>1.81</c:v>
                </c:pt>
                <c:pt idx="6">
                  <c:v>0.32</c:v>
                </c:pt>
                <c:pt idx="7">
                  <c:v>0.75</c:v>
                </c:pt>
                <c:pt idx="9">
                  <c:v>1.02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31"/>
          <c:order val="9"/>
          <c:tx>
            <c:strRef>
              <c:f>'CD-26(TH-3)'!$M$18</c:f>
              <c:strCache>
                <c:ptCount val="1"/>
                <c:pt idx="0">
                  <c:v>06-Jul-04</c:v>
                </c:pt>
              </c:strCache>
            </c:strRef>
          </c:tx>
          <c:spPr>
            <a:ln w="19050">
              <a:prstDash val="sysDash"/>
            </a:ln>
          </c:spPr>
          <c:xVal>
            <c:numRef>
              <c:f>'CD-26(TH-3)'!$M$19:$M$28</c:f>
              <c:numCache>
                <c:formatCode>0.00</c:formatCode>
                <c:ptCount val="10"/>
                <c:pt idx="0">
                  <c:v>5.59</c:v>
                </c:pt>
                <c:pt idx="1">
                  <c:v>7.84</c:v>
                </c:pt>
                <c:pt idx="2">
                  <c:v>2.84</c:v>
                </c:pt>
                <c:pt idx="3">
                  <c:v>-0.34</c:v>
                </c:pt>
                <c:pt idx="4">
                  <c:v>-1.22</c:v>
                </c:pt>
                <c:pt idx="6">
                  <c:v>-0.59</c:v>
                </c:pt>
                <c:pt idx="7">
                  <c:v>0.37</c:v>
                </c:pt>
                <c:pt idx="9">
                  <c:v>1.08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32"/>
          <c:order val="10"/>
          <c:tx>
            <c:strRef>
              <c:f>'CD-26(TH-3)'!$N$18</c:f>
              <c:strCache>
                <c:ptCount val="1"/>
                <c:pt idx="0">
                  <c:v>18-Sep-04</c:v>
                </c:pt>
              </c:strCache>
            </c:strRef>
          </c:tx>
          <c:spPr>
            <a:ln w="19050"/>
          </c:spPr>
          <c:xVal>
            <c:numRef>
              <c:f>'CD-26(TH-3)'!$N$19:$N$28</c:f>
              <c:numCache>
                <c:formatCode>0.00</c:formatCode>
                <c:ptCount val="10"/>
                <c:pt idx="0">
                  <c:v>-1.71</c:v>
                </c:pt>
                <c:pt idx="1">
                  <c:v>5.95</c:v>
                </c:pt>
                <c:pt idx="2">
                  <c:v>5.97</c:v>
                </c:pt>
                <c:pt idx="3">
                  <c:v>5.21</c:v>
                </c:pt>
                <c:pt idx="4">
                  <c:v>3</c:v>
                </c:pt>
                <c:pt idx="6">
                  <c:v>1.35</c:v>
                </c:pt>
                <c:pt idx="7">
                  <c:v>1.49</c:v>
                </c:pt>
                <c:pt idx="9">
                  <c:v>1.19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33"/>
          <c:order val="11"/>
          <c:tx>
            <c:strRef>
              <c:f>'CD-26(TH-3)'!$O$18</c:f>
              <c:strCache>
                <c:ptCount val="1"/>
                <c:pt idx="0">
                  <c:v>01-Jun-05</c:v>
                </c:pt>
              </c:strCache>
            </c:strRef>
          </c:tx>
          <c:spPr>
            <a:ln w="19050">
              <a:prstDash val="dash"/>
            </a:ln>
          </c:spPr>
          <c:xVal>
            <c:numRef>
              <c:f>'CD-26(TH-3)'!$O$19:$O$28</c:f>
              <c:numCache>
                <c:formatCode>0.00</c:formatCode>
                <c:ptCount val="10"/>
                <c:pt idx="0">
                  <c:v>-0.16</c:v>
                </c:pt>
                <c:pt idx="1">
                  <c:v>-0.61</c:v>
                </c:pt>
                <c:pt idx="2">
                  <c:v>-0.94</c:v>
                </c:pt>
                <c:pt idx="4">
                  <c:v>-0.95</c:v>
                </c:pt>
                <c:pt idx="6">
                  <c:v>-0.14000000000000001</c:v>
                </c:pt>
                <c:pt idx="7">
                  <c:v>0.91</c:v>
                </c:pt>
                <c:pt idx="9">
                  <c:v>1.66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34"/>
          <c:order val="12"/>
          <c:tx>
            <c:strRef>
              <c:f>'CD-26(TH-3)'!$P$18</c:f>
              <c:strCache>
                <c:ptCount val="1"/>
                <c:pt idx="0">
                  <c:v>12-Oct-05</c:v>
                </c:pt>
              </c:strCache>
            </c:strRef>
          </c:tx>
          <c:spPr>
            <a:ln w="19050">
              <a:solidFill>
                <a:schemeClr val="accent2"/>
              </a:solidFill>
              <a:prstDash val="sysDash"/>
            </a:ln>
          </c:spPr>
          <c:xVal>
            <c:numRef>
              <c:f>'CD-26(TH-3)'!$P$19:$P$28</c:f>
              <c:numCache>
                <c:formatCode>0.00</c:formatCode>
                <c:ptCount val="10"/>
                <c:pt idx="0">
                  <c:v>-3.82</c:v>
                </c:pt>
                <c:pt idx="1">
                  <c:v>4.05</c:v>
                </c:pt>
                <c:pt idx="2">
                  <c:v>4.76</c:v>
                </c:pt>
                <c:pt idx="3">
                  <c:v>5.19</c:v>
                </c:pt>
                <c:pt idx="4">
                  <c:v>4.16</c:v>
                </c:pt>
                <c:pt idx="6">
                  <c:v>2.29</c:v>
                </c:pt>
                <c:pt idx="7">
                  <c:v>2.5</c:v>
                </c:pt>
                <c:pt idx="9">
                  <c:v>2.04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35"/>
          <c:order val="13"/>
          <c:tx>
            <c:strRef>
              <c:f>'CD-26(TH-3)'!$Q$18</c:f>
              <c:strCache>
                <c:ptCount val="1"/>
                <c:pt idx="0">
                  <c:v>14-Jun-06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xVal>
            <c:numRef>
              <c:f>'CD-26(TH-3)'!$Q$19:$Q$28</c:f>
              <c:numCache>
                <c:formatCode>0.00</c:formatCode>
                <c:ptCount val="10"/>
                <c:pt idx="0">
                  <c:v>3.09</c:v>
                </c:pt>
                <c:pt idx="1">
                  <c:v>-0.62</c:v>
                </c:pt>
                <c:pt idx="2">
                  <c:v>-1.19</c:v>
                </c:pt>
                <c:pt idx="4">
                  <c:v>-1.45</c:v>
                </c:pt>
                <c:pt idx="6">
                  <c:v>-0.56000000000000005</c:v>
                </c:pt>
                <c:pt idx="7">
                  <c:v>0.54</c:v>
                </c:pt>
                <c:pt idx="9">
                  <c:v>1.3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36"/>
          <c:order val="14"/>
          <c:tx>
            <c:strRef>
              <c:f>'CD-26(TH-3)'!$R$18</c:f>
              <c:strCache>
                <c:ptCount val="1"/>
                <c:pt idx="0">
                  <c:v>02-Oct-06</c:v>
                </c:pt>
              </c:strCache>
            </c:strRef>
          </c:tx>
          <c:spPr>
            <a:ln w="22225"/>
          </c:spPr>
          <c:xVal>
            <c:numRef>
              <c:f>'CD-26(TH-3)'!$R$19:$R$28</c:f>
              <c:numCache>
                <c:formatCode>0.00</c:formatCode>
                <c:ptCount val="10"/>
                <c:pt idx="0">
                  <c:v>-2.2599999999999998</c:v>
                </c:pt>
                <c:pt idx="1">
                  <c:v>4.75</c:v>
                </c:pt>
                <c:pt idx="2">
                  <c:v>4.49</c:v>
                </c:pt>
                <c:pt idx="3">
                  <c:v>4.32</c:v>
                </c:pt>
                <c:pt idx="4">
                  <c:v>2.14</c:v>
                </c:pt>
                <c:pt idx="6">
                  <c:v>1.03</c:v>
                </c:pt>
                <c:pt idx="7">
                  <c:v>1.41</c:v>
                </c:pt>
                <c:pt idx="9">
                  <c:v>1.34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37"/>
          <c:order val="15"/>
          <c:tx>
            <c:strRef>
              <c:f>'CD-26(TH-3)'!$S$18</c:f>
              <c:strCache>
                <c:ptCount val="1"/>
                <c:pt idx="0">
                  <c:v>06-Jun-07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olid"/>
            </a:ln>
          </c:spPr>
          <c:xVal>
            <c:numRef>
              <c:f>'CD-26(TH-3)'!$S$19:$S$28</c:f>
              <c:numCache>
                <c:formatCode>0.00</c:formatCode>
                <c:ptCount val="10"/>
                <c:pt idx="0">
                  <c:v>1.03</c:v>
                </c:pt>
                <c:pt idx="1">
                  <c:v>-0.7</c:v>
                </c:pt>
                <c:pt idx="2">
                  <c:v>-1.24</c:v>
                </c:pt>
                <c:pt idx="3">
                  <c:v>-0.56000000000000005</c:v>
                </c:pt>
                <c:pt idx="4">
                  <c:v>-0.56000000000000005</c:v>
                </c:pt>
                <c:pt idx="6">
                  <c:v>-0.74</c:v>
                </c:pt>
                <c:pt idx="7">
                  <c:v>0.4</c:v>
                </c:pt>
                <c:pt idx="9">
                  <c:v>1.24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39"/>
          <c:order val="16"/>
          <c:tx>
            <c:strRef>
              <c:f>'CD-26(TH-3)'!$U$18</c:f>
              <c:strCache>
                <c:ptCount val="1"/>
                <c:pt idx="0">
                  <c:v>30-Jun-09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xVal>
            <c:numRef>
              <c:f>'CD-26(TH-3)'!$U$19:$U$28</c:f>
              <c:numCache>
                <c:formatCode>0.00</c:formatCode>
                <c:ptCount val="10"/>
                <c:pt idx="0">
                  <c:v>1.49</c:v>
                </c:pt>
                <c:pt idx="1">
                  <c:v>3.89</c:v>
                </c:pt>
                <c:pt idx="2">
                  <c:v>-0.56999999999999995</c:v>
                </c:pt>
                <c:pt idx="3">
                  <c:v>-0.37</c:v>
                </c:pt>
                <c:pt idx="4">
                  <c:v>-2.0099999999999998</c:v>
                </c:pt>
                <c:pt idx="6">
                  <c:v>-0.89</c:v>
                </c:pt>
                <c:pt idx="7">
                  <c:v>0.28000000000000003</c:v>
                </c:pt>
                <c:pt idx="9">
                  <c:v>1.03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40"/>
          <c:order val="17"/>
          <c:tx>
            <c:strRef>
              <c:f>'CD-26(TH-3)'!$V$18</c:f>
              <c:strCache>
                <c:ptCount val="1"/>
                <c:pt idx="0">
                  <c:v>17-Sep-09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'CD-26(TH-3)'!$V$19:$V$28</c:f>
              <c:numCache>
                <c:formatCode>0.00</c:formatCode>
                <c:ptCount val="10"/>
                <c:pt idx="0">
                  <c:v>-2.31</c:v>
                </c:pt>
                <c:pt idx="1">
                  <c:v>5.33</c:v>
                </c:pt>
                <c:pt idx="2">
                  <c:v>4.6900000000000004</c:v>
                </c:pt>
                <c:pt idx="3">
                  <c:v>4.2</c:v>
                </c:pt>
                <c:pt idx="4">
                  <c:v>1.19</c:v>
                </c:pt>
                <c:pt idx="6">
                  <c:v>0.39</c:v>
                </c:pt>
                <c:pt idx="7">
                  <c:v>0.92</c:v>
                </c:pt>
                <c:pt idx="9">
                  <c:v>1.01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42"/>
          <c:order val="18"/>
          <c:tx>
            <c:strRef>
              <c:f>'CD-26(TH-3)'!$X$18</c:f>
              <c:strCache>
                <c:ptCount val="1"/>
                <c:pt idx="0">
                  <c:v>02-Jun-10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'CD-26(TH-3)'!$X$19:$X$28</c:f>
              <c:numCache>
                <c:formatCode>0.00</c:formatCode>
                <c:ptCount val="10"/>
                <c:pt idx="0">
                  <c:v>0.14344277651598958</c:v>
                </c:pt>
                <c:pt idx="1">
                  <c:v>-1.0175199656062972</c:v>
                </c:pt>
                <c:pt idx="2">
                  <c:v>-1.3404273507721101</c:v>
                </c:pt>
                <c:pt idx="4">
                  <c:v>-2.2718233403968284</c:v>
                </c:pt>
                <c:pt idx="6">
                  <c:v>-0.82792187236412929</c:v>
                </c:pt>
                <c:pt idx="7">
                  <c:v>0.34048226807449566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ser>
          <c:idx val="43"/>
          <c:order val="19"/>
          <c:tx>
            <c:strRef>
              <c:f>'CD-26(TH-3)'!$Y$18</c:f>
              <c:strCache>
                <c:ptCount val="1"/>
                <c:pt idx="0">
                  <c:v>10-Sep-10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'CD-26(TH-3)'!$Y$19:$Y$28</c:f>
              <c:numCache>
                <c:formatCode>0.00</c:formatCode>
                <c:ptCount val="10"/>
                <c:pt idx="0">
                  <c:v>1.3864800713110625</c:v>
                </c:pt>
                <c:pt idx="1">
                  <c:v>7.4833061868837802</c:v>
                </c:pt>
                <c:pt idx="2">
                  <c:v>6.3078623096589226</c:v>
                </c:pt>
                <c:pt idx="3">
                  <c:v>5.3339019833979293</c:v>
                </c:pt>
                <c:pt idx="4">
                  <c:v>1.745790810637331</c:v>
                </c:pt>
                <c:pt idx="6">
                  <c:v>0.47000487715376238</c:v>
                </c:pt>
                <c:pt idx="7">
                  <c:v>0.84012713082681501</c:v>
                </c:pt>
                <c:pt idx="9">
                  <c:v>0.70547155430091379</c:v>
                </c:pt>
              </c:numCache>
            </c:numRef>
          </c:xVal>
          <c:yVal>
            <c:numRef>
              <c:f>'CD-26(TH-3)'!$B$19:$B$28</c:f>
              <c:numCache>
                <c:formatCode>0.0</c:formatCode>
                <c:ptCount val="10"/>
                <c:pt idx="0">
                  <c:v>-0.6</c:v>
                </c:pt>
                <c:pt idx="1">
                  <c:v>-1.6</c:v>
                </c:pt>
                <c:pt idx="2">
                  <c:v>-2.6</c:v>
                </c:pt>
                <c:pt idx="3">
                  <c:v>-3.6</c:v>
                </c:pt>
                <c:pt idx="4">
                  <c:v>-4.5999999999999996</c:v>
                </c:pt>
                <c:pt idx="5">
                  <c:v>-5.6</c:v>
                </c:pt>
                <c:pt idx="6">
                  <c:v>-6.6</c:v>
                </c:pt>
                <c:pt idx="7">
                  <c:v>-7.6</c:v>
                </c:pt>
                <c:pt idx="8">
                  <c:v>-8.6</c:v>
                </c:pt>
                <c:pt idx="9">
                  <c:v>-9.6</c:v>
                </c:pt>
              </c:numCache>
            </c:numRef>
          </c:yVal>
        </c:ser>
        <c:axId val="100145408"/>
        <c:axId val="100164352"/>
      </c:scatterChart>
      <c:valAx>
        <c:axId val="100145408"/>
        <c:scaling>
          <c:orientation val="minMax"/>
          <c:max val="9"/>
          <c:min val="-8"/>
        </c:scaling>
        <c:axPos val="b"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Temperature</a:t>
                </a:r>
                <a:r>
                  <a:rPr lang="en-CA" sz="800" baseline="0">
                    <a:latin typeface="Arial" pitchFamily="34" charset="0"/>
                    <a:cs typeface="Arial" pitchFamily="34" charset="0"/>
                  </a:rPr>
                  <a:t> (</a:t>
                </a:r>
                <a:r>
                  <a:rPr lang="en-CA" sz="800" baseline="30000">
                    <a:latin typeface="Arial" pitchFamily="34" charset="0"/>
                    <a:cs typeface="Arial" pitchFamily="34" charset="0"/>
                  </a:rPr>
                  <a:t>o</a:t>
                </a:r>
                <a:r>
                  <a:rPr lang="en-CA" sz="800" baseline="0">
                    <a:latin typeface="Arial" pitchFamily="34" charset="0"/>
                    <a:cs typeface="Arial" pitchFamily="34" charset="0"/>
                  </a:rPr>
                  <a:t>C)</a:t>
                </a:r>
                <a:endParaRPr lang="en-CA" sz="800">
                  <a:latin typeface="Arial" pitchFamily="34" charset="0"/>
                  <a:cs typeface="Arial" pitchFamily="34" charset="0"/>
                </a:endParaRPr>
              </a:p>
            </c:rich>
          </c:tx>
          <c:layout/>
        </c:title>
        <c:numFmt formatCode="0.00" sourceLinked="1"/>
        <c:tickLblPos val="nextTo"/>
        <c:crossAx val="100164352"/>
        <c:crossesAt val="-12"/>
        <c:crossBetween val="midCat"/>
      </c:valAx>
      <c:valAx>
        <c:axId val="100164352"/>
        <c:scaling>
          <c:orientation val="minMax"/>
          <c:min val="-1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CA" sz="800">
                    <a:latin typeface="Arial" pitchFamily="34" charset="0"/>
                    <a:cs typeface="Arial" pitchFamily="34" charset="0"/>
                  </a:rPr>
                  <a:t>Depth</a:t>
                </a:r>
                <a:r>
                  <a:rPr lang="en-CA" sz="800" baseline="0">
                    <a:latin typeface="Arial" pitchFamily="34" charset="0"/>
                    <a:cs typeface="Arial" pitchFamily="34" charset="0"/>
                  </a:rPr>
                  <a:t> (m)</a:t>
                </a:r>
              </a:p>
            </c:rich>
          </c:tx>
          <c:layout/>
        </c:title>
        <c:numFmt formatCode="0.0" sourceLinked="1"/>
        <c:tickLblPos val="nextTo"/>
        <c:crossAx val="100145408"/>
        <c:crossesAt val="-10"/>
        <c:crossBetween val="midCat"/>
      </c:valAx>
    </c:plotArea>
    <c:legend>
      <c:legendPos val="r"/>
      <c:layout>
        <c:manualLayout>
          <c:xMode val="edge"/>
          <c:yMode val="edge"/>
          <c:x val="0.8155754451556867"/>
          <c:y val="1.3409457922041538E-2"/>
          <c:w val="0.17003606563568038"/>
          <c:h val="0.97634039224779501"/>
        </c:manualLayout>
      </c:layout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1453025613177663"/>
          <c:y val="2.6200636424871925E-2"/>
          <c:w val="0.72056852203819721"/>
          <c:h val="0.8471069611873735"/>
        </c:manualLayout>
      </c:layout>
      <c:scatterChart>
        <c:scatterStyle val="lineMarker"/>
        <c:ser>
          <c:idx val="0"/>
          <c:order val="0"/>
          <c:tx>
            <c:strRef>
              <c:f>'SP-3(TH-4)'!$C$18</c:f>
              <c:strCache>
                <c:ptCount val="1"/>
                <c:pt idx="0">
                  <c:v>09-Dec-81</c:v>
                </c:pt>
              </c:strCache>
            </c:strRef>
          </c:tx>
          <c:spPr>
            <a:ln w="12700"/>
          </c:spPr>
          <c:xVal>
            <c:numRef>
              <c:f>'SP-3(TH-4)'!$C$19:$C$28</c:f>
              <c:numCache>
                <c:formatCode>0.00</c:formatCode>
                <c:ptCount val="10"/>
                <c:pt idx="0">
                  <c:v>-0.8</c:v>
                </c:pt>
                <c:pt idx="1">
                  <c:v>0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-0.3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-0.4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"/>
          <c:order val="1"/>
          <c:tx>
            <c:strRef>
              <c:f>'SP-3(TH-4)'!$D$18</c:f>
              <c:strCache>
                <c:ptCount val="1"/>
                <c:pt idx="0">
                  <c:v>31-May-94</c:v>
                </c:pt>
              </c:strCache>
            </c:strRef>
          </c:tx>
          <c:spPr>
            <a:ln w="12700"/>
          </c:spPr>
          <c:marker>
            <c:symbol val="square"/>
            <c:size val="4"/>
          </c:marker>
          <c:xVal>
            <c:numRef>
              <c:f>'SP-3(TH-4)'!$D$19:$D$28</c:f>
              <c:numCache>
                <c:formatCode>0.00</c:formatCode>
                <c:ptCount val="10"/>
                <c:pt idx="0">
                  <c:v>1.64</c:v>
                </c:pt>
                <c:pt idx="1">
                  <c:v>-0.56000000000000005</c:v>
                </c:pt>
                <c:pt idx="2">
                  <c:v>-0.59</c:v>
                </c:pt>
                <c:pt idx="3">
                  <c:v>-2.95</c:v>
                </c:pt>
                <c:pt idx="4">
                  <c:v>-1.07</c:v>
                </c:pt>
                <c:pt idx="5">
                  <c:v>-1</c:v>
                </c:pt>
                <c:pt idx="6">
                  <c:v>-0.77</c:v>
                </c:pt>
                <c:pt idx="7">
                  <c:v>-0.56999999999999995</c:v>
                </c:pt>
                <c:pt idx="8">
                  <c:v>-0.47</c:v>
                </c:pt>
                <c:pt idx="9">
                  <c:v>-0.6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"/>
          <c:order val="2"/>
          <c:tx>
            <c:strRef>
              <c:f>'SP-3(TH-4)'!$E$18</c:f>
              <c:strCache>
                <c:ptCount val="1"/>
                <c:pt idx="0">
                  <c:v>13-Sep-94</c:v>
                </c:pt>
              </c:strCache>
            </c:strRef>
          </c:tx>
          <c:spPr>
            <a:ln w="12700"/>
          </c:spPr>
          <c:marker>
            <c:symbol val="triangle"/>
            <c:size val="5"/>
          </c:marker>
          <c:xVal>
            <c:numRef>
              <c:f>'SP-3(TH-4)'!$E$19:$E$28</c:f>
              <c:numCache>
                <c:formatCode>0.00</c:formatCode>
                <c:ptCount val="10"/>
                <c:pt idx="0">
                  <c:v>4.7699999999999996</c:v>
                </c:pt>
                <c:pt idx="1">
                  <c:v>6.31</c:v>
                </c:pt>
                <c:pt idx="2">
                  <c:v>5.87</c:v>
                </c:pt>
                <c:pt idx="3">
                  <c:v>2.42</c:v>
                </c:pt>
                <c:pt idx="4">
                  <c:v>2.42</c:v>
                </c:pt>
                <c:pt idx="5">
                  <c:v>0.32</c:v>
                </c:pt>
                <c:pt idx="6">
                  <c:v>-0.41</c:v>
                </c:pt>
                <c:pt idx="7">
                  <c:v>-0.83</c:v>
                </c:pt>
                <c:pt idx="8">
                  <c:v>-0.73</c:v>
                </c:pt>
                <c:pt idx="9">
                  <c:v>-1.83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3"/>
          <c:order val="3"/>
          <c:tx>
            <c:strRef>
              <c:f>'SP-3(TH-4)'!$F$18</c:f>
              <c:strCache>
                <c:ptCount val="1"/>
                <c:pt idx="0">
                  <c:v>20-Sep-95</c:v>
                </c:pt>
              </c:strCache>
            </c:strRef>
          </c:tx>
          <c:spPr>
            <a:ln w="12700"/>
          </c:spPr>
          <c:xVal>
            <c:numRef>
              <c:f>'SP-3(TH-4)'!$F$19:$F$28</c:f>
              <c:numCache>
                <c:formatCode>0.00</c:formatCode>
                <c:ptCount val="10"/>
                <c:pt idx="0">
                  <c:v>4.96</c:v>
                </c:pt>
                <c:pt idx="1">
                  <c:v>5.5</c:v>
                </c:pt>
                <c:pt idx="2">
                  <c:v>5.08</c:v>
                </c:pt>
                <c:pt idx="3">
                  <c:v>1.33</c:v>
                </c:pt>
                <c:pt idx="4">
                  <c:v>1.74</c:v>
                </c:pt>
                <c:pt idx="5">
                  <c:v>1.04</c:v>
                </c:pt>
                <c:pt idx="6">
                  <c:v>-0.21</c:v>
                </c:pt>
                <c:pt idx="7">
                  <c:v>-0.7</c:v>
                </c:pt>
                <c:pt idx="8">
                  <c:v>-0.6</c:v>
                </c:pt>
                <c:pt idx="9">
                  <c:v>-0.74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4"/>
          <c:order val="4"/>
          <c:tx>
            <c:strRef>
              <c:f>'SP-3(TH-4)'!$G$18</c:f>
              <c:strCache>
                <c:ptCount val="1"/>
                <c:pt idx="0">
                  <c:v>15-Oct-96</c:v>
                </c:pt>
              </c:strCache>
            </c:strRef>
          </c:tx>
          <c:spPr>
            <a:ln w="12700"/>
          </c:spPr>
          <c:xVal>
            <c:numRef>
              <c:f>'SP-3(TH-4)'!$G$19:$G$28</c:f>
              <c:numCache>
                <c:formatCode>0.00</c:formatCode>
                <c:ptCount val="10"/>
                <c:pt idx="0">
                  <c:v>-1.39</c:v>
                </c:pt>
                <c:pt idx="1">
                  <c:v>0.33</c:v>
                </c:pt>
                <c:pt idx="2">
                  <c:v>0.72</c:v>
                </c:pt>
                <c:pt idx="3">
                  <c:v>-0.02</c:v>
                </c:pt>
                <c:pt idx="4">
                  <c:v>1.35</c:v>
                </c:pt>
                <c:pt idx="5">
                  <c:v>1.18</c:v>
                </c:pt>
                <c:pt idx="6">
                  <c:v>0.16</c:v>
                </c:pt>
                <c:pt idx="7">
                  <c:v>-0.66</c:v>
                </c:pt>
                <c:pt idx="8">
                  <c:v>-0.63</c:v>
                </c:pt>
                <c:pt idx="9">
                  <c:v>-0.71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5"/>
          <c:order val="5"/>
          <c:tx>
            <c:strRef>
              <c:f>'SP-3(TH-4)'!$H$18</c:f>
              <c:strCache>
                <c:ptCount val="1"/>
                <c:pt idx="0">
                  <c:v>06-Nov-97</c:v>
                </c:pt>
              </c:strCache>
            </c:strRef>
          </c:tx>
          <c:spPr>
            <a:ln w="12700"/>
          </c:spPr>
          <c:marker>
            <c:symbol val="circle"/>
            <c:size val="4"/>
          </c:marker>
          <c:xVal>
            <c:numRef>
              <c:f>'SP-3(TH-4)'!$H$19:$H$28</c:f>
              <c:numCache>
                <c:formatCode>0.00</c:formatCode>
                <c:ptCount val="10"/>
                <c:pt idx="0">
                  <c:v>-0.5</c:v>
                </c:pt>
                <c:pt idx="1">
                  <c:v>1.64</c:v>
                </c:pt>
                <c:pt idx="2">
                  <c:v>2.25</c:v>
                </c:pt>
                <c:pt idx="3">
                  <c:v>-2.1800000000000002</c:v>
                </c:pt>
                <c:pt idx="4">
                  <c:v>1.4</c:v>
                </c:pt>
                <c:pt idx="5">
                  <c:v>1.61</c:v>
                </c:pt>
                <c:pt idx="6">
                  <c:v>0.81</c:v>
                </c:pt>
                <c:pt idx="7">
                  <c:v>-0.12</c:v>
                </c:pt>
                <c:pt idx="8">
                  <c:v>-0.71</c:v>
                </c:pt>
                <c:pt idx="9">
                  <c:v>-0.68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6"/>
          <c:order val="6"/>
          <c:tx>
            <c:strRef>
              <c:f>'SP-3(TH-4)'!$I$18</c:f>
              <c:strCache>
                <c:ptCount val="1"/>
                <c:pt idx="0">
                  <c:v>15-Nov-98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pPr>
              <a:solidFill>
                <a:schemeClr val="tx1"/>
              </a:solidFill>
            </c:spPr>
          </c:marker>
          <c:xVal>
            <c:numRef>
              <c:f>'SP-3(TH-4)'!$I$19:$I$28</c:f>
              <c:numCache>
                <c:formatCode>0.00</c:formatCode>
                <c:ptCount val="10"/>
                <c:pt idx="0">
                  <c:v>-1.31</c:v>
                </c:pt>
                <c:pt idx="1">
                  <c:v>1.55</c:v>
                </c:pt>
                <c:pt idx="2">
                  <c:v>2.1800000000000002</c:v>
                </c:pt>
                <c:pt idx="4">
                  <c:v>1.22</c:v>
                </c:pt>
                <c:pt idx="5">
                  <c:v>1.75</c:v>
                </c:pt>
                <c:pt idx="6">
                  <c:v>1.47</c:v>
                </c:pt>
                <c:pt idx="7">
                  <c:v>0.98</c:v>
                </c:pt>
                <c:pt idx="8">
                  <c:v>0.33</c:v>
                </c:pt>
                <c:pt idx="9">
                  <c:v>-0.6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7"/>
          <c:order val="7"/>
          <c:tx>
            <c:strRef>
              <c:f>'SP-3(TH-4)'!$J$18</c:f>
              <c:strCache>
                <c:ptCount val="1"/>
                <c:pt idx="0">
                  <c:v>15-Sep-99</c:v>
                </c:pt>
              </c:strCache>
            </c:strRef>
          </c:tx>
          <c:spPr>
            <a:ln w="15875">
              <a:solidFill>
                <a:srgbClr val="7030A0"/>
              </a:solidFill>
            </a:ln>
          </c:spPr>
          <c:marker>
            <c:symbol val="diamond"/>
            <c:size val="3"/>
          </c:marker>
          <c:xVal>
            <c:numRef>
              <c:f>'SP-3(TH-4)'!$J$19:$J$28</c:f>
              <c:numCache>
                <c:formatCode>0.00</c:formatCode>
                <c:ptCount val="10"/>
                <c:pt idx="0">
                  <c:v>5.7</c:v>
                </c:pt>
                <c:pt idx="1">
                  <c:v>5.65</c:v>
                </c:pt>
                <c:pt idx="2">
                  <c:v>5.32</c:v>
                </c:pt>
                <c:pt idx="4">
                  <c:v>1.34</c:v>
                </c:pt>
                <c:pt idx="5">
                  <c:v>1.54</c:v>
                </c:pt>
                <c:pt idx="6">
                  <c:v>0.85</c:v>
                </c:pt>
                <c:pt idx="7">
                  <c:v>0.48</c:v>
                </c:pt>
                <c:pt idx="8">
                  <c:v>0.2</c:v>
                </c:pt>
                <c:pt idx="9">
                  <c:v>-0.25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8"/>
          <c:order val="8"/>
          <c:tx>
            <c:strRef>
              <c:f>'SP-3(TH-4)'!$K$18</c:f>
              <c:strCache>
                <c:ptCount val="1"/>
                <c:pt idx="0">
                  <c:v>07-Jun-00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dash"/>
            <c:size val="5"/>
            <c:spPr>
              <a:solidFill>
                <a:srgbClr val="FF0000"/>
              </a:solidFill>
            </c:spPr>
          </c:marker>
          <c:xVal>
            <c:numRef>
              <c:f>'SP-3(TH-4)'!$K$19:$K$28</c:f>
              <c:numCache>
                <c:formatCode>0.00</c:formatCode>
                <c:ptCount val="10"/>
                <c:pt idx="1">
                  <c:v>-0.66</c:v>
                </c:pt>
                <c:pt idx="2">
                  <c:v>-0.37</c:v>
                </c:pt>
                <c:pt idx="4">
                  <c:v>-3.05</c:v>
                </c:pt>
                <c:pt idx="8">
                  <c:v>0.48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9"/>
          <c:order val="9"/>
          <c:tx>
            <c:strRef>
              <c:f>'SP-3(TH-4)'!$L$18</c:f>
              <c:strCache>
                <c:ptCount val="1"/>
                <c:pt idx="0">
                  <c:v>05-Sep-00</c:v>
                </c:pt>
              </c:strCache>
            </c:strRef>
          </c:tx>
          <c:spPr>
            <a:ln w="15875"/>
          </c:spPr>
          <c:marker>
            <c:symbol val="diamond"/>
            <c:size val="4"/>
          </c:marker>
          <c:xVal>
            <c:numRef>
              <c:f>'SP-3(TH-4)'!$L$19:$L$28</c:f>
              <c:numCache>
                <c:formatCode>0.00</c:formatCode>
                <c:ptCount val="10"/>
                <c:pt idx="0">
                  <c:v>5.32</c:v>
                </c:pt>
                <c:pt idx="1">
                  <c:v>5.85</c:v>
                </c:pt>
                <c:pt idx="4">
                  <c:v>-7.0000000000000007E-2</c:v>
                </c:pt>
                <c:pt idx="5">
                  <c:v>1.84</c:v>
                </c:pt>
                <c:pt idx="6">
                  <c:v>1.1299999999999999</c:v>
                </c:pt>
                <c:pt idx="8">
                  <c:v>0.99</c:v>
                </c:pt>
                <c:pt idx="9">
                  <c:v>0.66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0"/>
          <c:order val="10"/>
          <c:tx>
            <c:strRef>
              <c:f>'SP-3(TH-4)'!$M$18</c:f>
              <c:strCache>
                <c:ptCount val="1"/>
                <c:pt idx="0">
                  <c:v>26-Jun-01</c:v>
                </c:pt>
              </c:strCache>
            </c:strRef>
          </c:tx>
          <c:spPr>
            <a:ln w="15875"/>
          </c:spPr>
          <c:marker>
            <c:symbol val="square"/>
            <c:size val="4"/>
            <c:spPr>
              <a:noFill/>
            </c:spPr>
          </c:marker>
          <c:xVal>
            <c:numRef>
              <c:f>'SP-3(TH-4)'!$M$19:$M$27</c:f>
              <c:numCache>
                <c:formatCode>0.00</c:formatCode>
                <c:ptCount val="9"/>
                <c:pt idx="0">
                  <c:v>3.3</c:v>
                </c:pt>
                <c:pt idx="1">
                  <c:v>1.8</c:v>
                </c:pt>
                <c:pt idx="4">
                  <c:v>-7.28</c:v>
                </c:pt>
                <c:pt idx="5">
                  <c:v>-3.23</c:v>
                </c:pt>
                <c:pt idx="8">
                  <c:v>-2.61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1"/>
          <c:order val="11"/>
          <c:tx>
            <c:strRef>
              <c:f>'SP-3(TH-4)'!$N$18</c:f>
              <c:strCache>
                <c:ptCount val="1"/>
                <c:pt idx="0">
                  <c:v>13-Sep-01</c:v>
                </c:pt>
              </c:strCache>
            </c:strRef>
          </c:tx>
          <c:spPr>
            <a:ln w="15875"/>
          </c:spPr>
          <c:marker>
            <c:symbol val="triangle"/>
            <c:size val="4"/>
          </c:marker>
          <c:xVal>
            <c:numRef>
              <c:f>'SP-3(TH-4)'!$N$19:$N$28</c:f>
              <c:numCache>
                <c:formatCode>0.00</c:formatCode>
                <c:ptCount val="10"/>
                <c:pt idx="0">
                  <c:v>5.44</c:v>
                </c:pt>
                <c:pt idx="1">
                  <c:v>6.28</c:v>
                </c:pt>
                <c:pt idx="4">
                  <c:v>-2.14</c:v>
                </c:pt>
                <c:pt idx="5">
                  <c:v>2.15</c:v>
                </c:pt>
                <c:pt idx="8">
                  <c:v>1.04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2"/>
          <c:order val="12"/>
          <c:tx>
            <c:strRef>
              <c:f>'SP-3(TH-4)'!$O$18</c:f>
              <c:strCache>
                <c:ptCount val="1"/>
                <c:pt idx="0">
                  <c:v>13-Jun-02</c:v>
                </c:pt>
              </c:strCache>
            </c:strRef>
          </c:tx>
          <c:spPr>
            <a:ln w="15875">
              <a:solidFill>
                <a:schemeClr val="tx2"/>
              </a:solidFill>
              <a:prstDash val="sysDash"/>
            </a:ln>
          </c:spPr>
          <c:xVal>
            <c:numRef>
              <c:f>'SP-3(TH-4)'!$O$19:$O$28</c:f>
              <c:numCache>
                <c:formatCode>0.00</c:formatCode>
                <c:ptCount val="10"/>
                <c:pt idx="0">
                  <c:v>8.08</c:v>
                </c:pt>
                <c:pt idx="2">
                  <c:v>-1.44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3"/>
          <c:order val="13"/>
          <c:tx>
            <c:strRef>
              <c:f>'SP-3(TH-4)'!$P$18</c:f>
              <c:strCache>
                <c:ptCount val="1"/>
                <c:pt idx="0">
                  <c:v>13-Sep-02</c:v>
                </c:pt>
              </c:strCache>
            </c:strRef>
          </c:tx>
          <c:spPr>
            <a:ln w="19050"/>
          </c:spPr>
          <c:xVal>
            <c:numRef>
              <c:f>'SP-3(TH-4)'!$P$19:$P$28</c:f>
              <c:numCache>
                <c:formatCode>0.00</c:formatCode>
                <c:ptCount val="10"/>
                <c:pt idx="0">
                  <c:v>5.27</c:v>
                </c:pt>
                <c:pt idx="1">
                  <c:v>5.6</c:v>
                </c:pt>
                <c:pt idx="2">
                  <c:v>6.33</c:v>
                </c:pt>
                <c:pt idx="4">
                  <c:v>4.1500000000000004</c:v>
                </c:pt>
                <c:pt idx="5">
                  <c:v>2.89</c:v>
                </c:pt>
                <c:pt idx="6">
                  <c:v>1.87</c:v>
                </c:pt>
                <c:pt idx="8">
                  <c:v>1.43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4"/>
          <c:order val="14"/>
          <c:tx>
            <c:strRef>
              <c:f>'SP-3(TH-4)'!$Q$18</c:f>
              <c:strCache>
                <c:ptCount val="1"/>
                <c:pt idx="0">
                  <c:v>06-Jul-04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noFill/>
            </c:spPr>
          </c:marker>
          <c:xVal>
            <c:numRef>
              <c:f>'SP-3(TH-4)'!$Q$19:$Q$28</c:f>
              <c:numCache>
                <c:formatCode>0.00</c:formatCode>
                <c:ptCount val="10"/>
                <c:pt idx="0">
                  <c:v>12.72</c:v>
                </c:pt>
                <c:pt idx="2">
                  <c:v>5.19</c:v>
                </c:pt>
                <c:pt idx="4">
                  <c:v>1.03</c:v>
                </c:pt>
                <c:pt idx="8">
                  <c:v>-0.28000000000000003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5"/>
          <c:order val="15"/>
          <c:tx>
            <c:strRef>
              <c:f>'SP-3(TH-4)'!$R$18</c:f>
              <c:strCache>
                <c:ptCount val="1"/>
                <c:pt idx="0">
                  <c:v>16-Sep-04</c:v>
                </c:pt>
              </c:strCache>
            </c:strRef>
          </c:tx>
          <c:spPr>
            <a:ln>
              <a:prstDash val="dash"/>
            </a:ln>
          </c:spPr>
          <c:marker>
            <c:symbol val="square"/>
            <c:size val="7"/>
            <c:spPr>
              <a:noFill/>
            </c:spPr>
          </c:marker>
          <c:xVal>
            <c:numRef>
              <c:f>'SP-3(TH-4)'!$R$19:$R$28</c:f>
              <c:numCache>
                <c:formatCode>0.00</c:formatCode>
                <c:ptCount val="10"/>
                <c:pt idx="0">
                  <c:v>0.6</c:v>
                </c:pt>
                <c:pt idx="2">
                  <c:v>3.11</c:v>
                </c:pt>
                <c:pt idx="4">
                  <c:v>-2.08</c:v>
                </c:pt>
                <c:pt idx="6">
                  <c:v>-1.01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6"/>
          <c:order val="16"/>
          <c:tx>
            <c:strRef>
              <c:f>'SP-3(TH-4)'!$S$18</c:f>
              <c:strCache>
                <c:ptCount val="1"/>
                <c:pt idx="0">
                  <c:v>12-Oct-05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</c:spPr>
          </c:marker>
          <c:xVal>
            <c:numRef>
              <c:f>'SP-3(TH-4)'!$S$19:$S$28</c:f>
              <c:numCache>
                <c:formatCode>0.00</c:formatCode>
                <c:ptCount val="10"/>
                <c:pt idx="0">
                  <c:v>-5.8</c:v>
                </c:pt>
                <c:pt idx="1">
                  <c:v>4.18</c:v>
                </c:pt>
                <c:pt idx="2">
                  <c:v>4.54</c:v>
                </c:pt>
                <c:pt idx="5">
                  <c:v>1.59</c:v>
                </c:pt>
                <c:pt idx="6">
                  <c:v>2.17</c:v>
                </c:pt>
                <c:pt idx="8">
                  <c:v>1.57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7"/>
          <c:order val="17"/>
          <c:tx>
            <c:strRef>
              <c:f>'SP-3(TH-4)'!$T$18</c:f>
              <c:strCache>
                <c:ptCount val="1"/>
                <c:pt idx="0">
                  <c:v>15-Jun-06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pPr>
              <a:solidFill>
                <a:sysClr val="windowText" lastClr="000000"/>
              </a:solidFill>
            </c:spPr>
          </c:marker>
          <c:xVal>
            <c:numRef>
              <c:f>'SP-3(TH-4)'!$T$19:$T$28</c:f>
              <c:numCache>
                <c:formatCode>0.00</c:formatCode>
                <c:ptCount val="10"/>
                <c:pt idx="0">
                  <c:v>4.32</c:v>
                </c:pt>
                <c:pt idx="1">
                  <c:v>-0.89</c:v>
                </c:pt>
                <c:pt idx="2">
                  <c:v>-0.7</c:v>
                </c:pt>
                <c:pt idx="5">
                  <c:v>-1.21</c:v>
                </c:pt>
                <c:pt idx="6">
                  <c:v>-0.4</c:v>
                </c:pt>
                <c:pt idx="7">
                  <c:v>0.46</c:v>
                </c:pt>
                <c:pt idx="8">
                  <c:v>0.63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8"/>
          <c:order val="18"/>
          <c:tx>
            <c:strRef>
              <c:f>'SP-3(TH-4)'!$U$18</c:f>
              <c:strCache>
                <c:ptCount val="1"/>
                <c:pt idx="0">
                  <c:v>02-Oct-06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'SP-3(TH-4)'!$U$19:$U$28</c:f>
              <c:numCache>
                <c:formatCode>0.00</c:formatCode>
                <c:ptCount val="10"/>
                <c:pt idx="0">
                  <c:v>4.26</c:v>
                </c:pt>
                <c:pt idx="1">
                  <c:v>4</c:v>
                </c:pt>
                <c:pt idx="4">
                  <c:v>1.18</c:v>
                </c:pt>
                <c:pt idx="6">
                  <c:v>1.29</c:v>
                </c:pt>
                <c:pt idx="7">
                  <c:v>0.96</c:v>
                </c:pt>
                <c:pt idx="8">
                  <c:v>0.05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9"/>
          <c:order val="19"/>
          <c:tx>
            <c:strRef>
              <c:f>'SP-3(TH-4)'!$V$18</c:f>
              <c:strCache>
                <c:ptCount val="1"/>
                <c:pt idx="0">
                  <c:v>06-Jun-07</c:v>
                </c:pt>
              </c:strCache>
            </c:strRef>
          </c:tx>
          <c:spPr>
            <a:ln w="19050">
              <a:solidFill>
                <a:prstClr val="black"/>
              </a:solidFill>
              <a:prstDash val="sysDash"/>
            </a:ln>
          </c:spPr>
          <c:marker>
            <c:symbol val="squar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'SP-3(TH-4)'!$V$19:$V$28</c:f>
              <c:numCache>
                <c:formatCode>0.00</c:formatCode>
                <c:ptCount val="10"/>
                <c:pt idx="0">
                  <c:v>2.78</c:v>
                </c:pt>
                <c:pt idx="1">
                  <c:v>-0.95</c:v>
                </c:pt>
                <c:pt idx="2">
                  <c:v>-0.86</c:v>
                </c:pt>
                <c:pt idx="5">
                  <c:v>-1.48</c:v>
                </c:pt>
                <c:pt idx="6">
                  <c:v>2.57</c:v>
                </c:pt>
                <c:pt idx="7">
                  <c:v>0.3</c:v>
                </c:pt>
                <c:pt idx="8">
                  <c:v>0.47</c:v>
                </c:pt>
                <c:pt idx="9">
                  <c:v>-0.21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0"/>
          <c:order val="20"/>
          <c:tx>
            <c:strRef>
              <c:f>'SP-3(TH-4)'!$W$18</c:f>
              <c:strCache>
                <c:ptCount val="1"/>
                <c:pt idx="0">
                  <c:v>24-Sep-07</c:v>
                </c:pt>
              </c:strCache>
            </c:strRef>
          </c:tx>
          <c:xVal>
            <c:numRef>
              <c:f>'SP-3(TH-4)'!$W$19:$W$28</c:f>
              <c:numCache>
                <c:formatCode>0.00</c:formatCode>
                <c:ptCount val="10"/>
                <c:pt idx="0">
                  <c:v>3.24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1"/>
          <c:order val="21"/>
          <c:tx>
            <c:strRef>
              <c:f>'SP-3(TH-4)'!$X$18</c:f>
              <c:strCache>
                <c:ptCount val="1"/>
                <c:pt idx="0">
                  <c:v>24-Jun-08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pPr>
              <a:ln>
                <a:solidFill>
                  <a:srgbClr val="00B050"/>
                </a:solidFill>
              </a:ln>
            </c:spPr>
          </c:marker>
          <c:xVal>
            <c:numRef>
              <c:f>'SP-3(TH-4)'!$X$19:$X$28</c:f>
              <c:numCache>
                <c:formatCode>0.00</c:formatCode>
                <c:ptCount val="10"/>
                <c:pt idx="0">
                  <c:v>4.01</c:v>
                </c:pt>
                <c:pt idx="1">
                  <c:v>-0.82</c:v>
                </c:pt>
                <c:pt idx="2">
                  <c:v>-0.67</c:v>
                </c:pt>
                <c:pt idx="5">
                  <c:v>-1.55</c:v>
                </c:pt>
                <c:pt idx="7">
                  <c:v>0.22</c:v>
                </c:pt>
                <c:pt idx="8">
                  <c:v>0.37</c:v>
                </c:pt>
                <c:pt idx="9">
                  <c:v>-1.36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2"/>
          <c:order val="22"/>
          <c:tx>
            <c:strRef>
              <c:f>'SP-3(TH-4)'!$Y$18</c:f>
              <c:strCache>
                <c:ptCount val="1"/>
                <c:pt idx="0">
                  <c:v>24-Sep-08</c:v>
                </c:pt>
              </c:strCache>
            </c:strRef>
          </c:tx>
          <c:spPr>
            <a:ln w="25400">
              <a:prstDash val="lgDash"/>
            </a:ln>
          </c:spPr>
          <c:xVal>
            <c:numRef>
              <c:f>'SP-3(TH-4)'!$Y$19:$Y$28</c:f>
              <c:numCache>
                <c:formatCode>0.00</c:formatCode>
                <c:ptCount val="10"/>
                <c:pt idx="0">
                  <c:v>3.53</c:v>
                </c:pt>
                <c:pt idx="1">
                  <c:v>4.76</c:v>
                </c:pt>
                <c:pt idx="2">
                  <c:v>4.54</c:v>
                </c:pt>
                <c:pt idx="5">
                  <c:v>1</c:v>
                </c:pt>
                <c:pt idx="7">
                  <c:v>1.38</c:v>
                </c:pt>
                <c:pt idx="8">
                  <c:v>1.1599999999999999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3"/>
          <c:order val="23"/>
          <c:tx>
            <c:strRef>
              <c:f>'SP-3(TH-4)'!$Z$18</c:f>
              <c:strCache>
                <c:ptCount val="1"/>
                <c:pt idx="0">
                  <c:v>30-Jun-09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x"/>
            <c:size val="4"/>
            <c:spPr>
              <a:solidFill>
                <a:schemeClr val="tx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'SP-3(TH-4)'!$Z$19:$Z$28</c:f>
              <c:numCache>
                <c:formatCode>0.00</c:formatCode>
                <c:ptCount val="10"/>
                <c:pt idx="0">
                  <c:v>5.1100000000000003</c:v>
                </c:pt>
                <c:pt idx="1">
                  <c:v>1.8</c:v>
                </c:pt>
                <c:pt idx="2">
                  <c:v>0.84</c:v>
                </c:pt>
                <c:pt idx="5">
                  <c:v>-2.0099999999999998</c:v>
                </c:pt>
                <c:pt idx="7">
                  <c:v>-0.47</c:v>
                </c:pt>
                <c:pt idx="8">
                  <c:v>0.11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4"/>
          <c:order val="24"/>
          <c:tx>
            <c:strRef>
              <c:f>'SP-3(TH-4)'!$AB$18</c:f>
              <c:strCache>
                <c:ptCount val="1"/>
                <c:pt idx="0">
                  <c:v>02-Jun-10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'SP-3(TH-4)'!$AB$19:$AB$28</c:f>
              <c:numCache>
                <c:formatCode>0.00</c:formatCode>
                <c:ptCount val="10"/>
                <c:pt idx="0">
                  <c:v>-3.2250916789178561</c:v>
                </c:pt>
                <c:pt idx="1">
                  <c:v>-0.7137352506772956</c:v>
                </c:pt>
                <c:pt idx="5">
                  <c:v>-1.76679036016521</c:v>
                </c:pt>
                <c:pt idx="7">
                  <c:v>0.21117533454383164</c:v>
                </c:pt>
                <c:pt idx="8">
                  <c:v>0.27923694701909341</c:v>
                </c:pt>
                <c:pt idx="9">
                  <c:v>-2.2798366347897172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5"/>
          <c:order val="25"/>
          <c:tx>
            <c:strRef>
              <c:f>'SP-3(TH-4)'!$AC$18</c:f>
              <c:strCache>
                <c:ptCount val="1"/>
                <c:pt idx="0">
                  <c:v>10-Sep-10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'SP-3(TH-4)'!$AC$19:$AC$28</c:f>
              <c:numCache>
                <c:formatCode>0.00</c:formatCode>
                <c:ptCount val="10"/>
                <c:pt idx="0">
                  <c:v>6.3448548098326185</c:v>
                </c:pt>
                <c:pt idx="1">
                  <c:v>5.8261312691172975</c:v>
                </c:pt>
                <c:pt idx="2">
                  <c:v>5.2034112227640605</c:v>
                </c:pt>
                <c:pt idx="5">
                  <c:v>0.58473809179915293</c:v>
                </c:pt>
                <c:pt idx="7">
                  <c:v>0.83501273896138173</c:v>
                </c:pt>
                <c:pt idx="8">
                  <c:v>0.57363651856938702</c:v>
                </c:pt>
                <c:pt idx="9">
                  <c:v>-2.2689906714399797</c:v>
                </c:pt>
              </c:numCache>
            </c:numRef>
          </c:xVal>
          <c:yVal>
            <c:numRef>
              <c:f>'SP-3(TH-4)'!$B$19:$B$28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axId val="100308096"/>
        <c:axId val="100310016"/>
      </c:scatterChart>
      <c:valAx>
        <c:axId val="100308096"/>
        <c:scaling>
          <c:orientation val="minMax"/>
          <c:max val="15"/>
          <c:min val="-10"/>
        </c:scaling>
        <c:axPos val="b"/>
        <c:majorGridlines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Temperature (</a:t>
                </a:r>
                <a:r>
                  <a:rPr lang="en-US" sz="800" baseline="30000">
                    <a:latin typeface="Arial" pitchFamily="34" charset="0"/>
                    <a:cs typeface="Arial" pitchFamily="34" charset="0"/>
                  </a:rPr>
                  <a:t>o</a:t>
                </a:r>
                <a:r>
                  <a:rPr lang="en-US" sz="800">
                    <a:latin typeface="Arial" pitchFamily="34" charset="0"/>
                    <a:cs typeface="Arial" pitchFamily="34" charset="0"/>
                  </a:rPr>
                  <a:t>C)</a:t>
                </a:r>
              </a:p>
            </c:rich>
          </c:tx>
          <c:layout/>
        </c:title>
        <c:numFmt formatCode="0.00" sourceLinked="1"/>
        <c:tickLblPos val="nextTo"/>
        <c:crossAx val="100310016"/>
        <c:crossesAt val="-11"/>
        <c:crossBetween val="midCat"/>
      </c:valAx>
      <c:valAx>
        <c:axId val="100310016"/>
        <c:scaling>
          <c:orientation val="minMax"/>
          <c:min val="-11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
Depth (m)</a:t>
                </a:r>
              </a:p>
            </c:rich>
          </c:tx>
          <c:layout/>
        </c:title>
        <c:numFmt formatCode="0.0" sourceLinked="1"/>
        <c:tickLblPos val="nextTo"/>
        <c:crossAx val="100308096"/>
        <c:crossesAt val="-15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517318354164151"/>
          <c:y val="1.0937721795584249E-2"/>
          <c:w val="0.1349258250728704"/>
          <c:h val="0.97997956572414813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800" baseline="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1453025613177663"/>
          <c:y val="2.6200636424871946E-2"/>
          <c:w val="0.72056852203819743"/>
          <c:h val="0.8471069611873735"/>
        </c:manualLayout>
      </c:layout>
      <c:scatterChart>
        <c:scatterStyle val="lineMarker"/>
        <c:ser>
          <c:idx val="0"/>
          <c:order val="0"/>
          <c:tx>
            <c:strRef>
              <c:f>'SP-5(TH-5)'!$C$18</c:f>
              <c:strCache>
                <c:ptCount val="1"/>
                <c:pt idx="0">
                  <c:v>09-Dec-81</c:v>
                </c:pt>
              </c:strCache>
            </c:strRef>
          </c:tx>
          <c:spPr>
            <a:ln w="9525">
              <a:solidFill>
                <a:prstClr val="black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'SP-5(TH-5)'!$C$19:$C$28</c:f>
              <c:numCache>
                <c:formatCode>0.00</c:formatCode>
                <c:ptCount val="10"/>
                <c:pt idx="0">
                  <c:v>-2.2000000000000002</c:v>
                </c:pt>
                <c:pt idx="1">
                  <c:v>0</c:v>
                </c:pt>
                <c:pt idx="2">
                  <c:v>-0.3</c:v>
                </c:pt>
                <c:pt idx="3">
                  <c:v>-0.2</c:v>
                </c:pt>
                <c:pt idx="4">
                  <c:v>-0.3</c:v>
                </c:pt>
                <c:pt idx="5">
                  <c:v>-0.2</c:v>
                </c:pt>
                <c:pt idx="6">
                  <c:v>-0.2</c:v>
                </c:pt>
                <c:pt idx="7">
                  <c:v>-0.3</c:v>
                </c:pt>
                <c:pt idx="8">
                  <c:v>-0.4</c:v>
                </c:pt>
                <c:pt idx="9">
                  <c:v>-0.3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"/>
          <c:order val="1"/>
          <c:tx>
            <c:strRef>
              <c:f>'SP-5(TH-5)'!$D$18</c:f>
              <c:strCache>
                <c:ptCount val="1"/>
                <c:pt idx="0">
                  <c:v>30-May-94</c:v>
                </c:pt>
              </c:strCache>
            </c:strRef>
          </c:tx>
          <c:spPr>
            <a:ln w="12700">
              <a:solidFill>
                <a:schemeClr val="tx2"/>
              </a:solidFill>
              <a:prstDash val="sysDash"/>
            </a:ln>
          </c:spPr>
          <c:marker>
            <c:symbol val="square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'SP-5(TH-5)'!$D$19:$D$28</c:f>
              <c:numCache>
                <c:formatCode>0.00</c:formatCode>
                <c:ptCount val="10"/>
                <c:pt idx="0">
                  <c:v>2.2799999999999998</c:v>
                </c:pt>
                <c:pt idx="1">
                  <c:v>-0.56000000000000005</c:v>
                </c:pt>
                <c:pt idx="2">
                  <c:v>-0.68</c:v>
                </c:pt>
                <c:pt idx="3">
                  <c:v>-0.75</c:v>
                </c:pt>
                <c:pt idx="4">
                  <c:v>-0.42</c:v>
                </c:pt>
                <c:pt idx="5">
                  <c:v>-0.71</c:v>
                </c:pt>
                <c:pt idx="6">
                  <c:v>-0.64</c:v>
                </c:pt>
                <c:pt idx="7">
                  <c:v>-0.4</c:v>
                </c:pt>
                <c:pt idx="8">
                  <c:v>-0.61</c:v>
                </c:pt>
                <c:pt idx="9">
                  <c:v>-0.59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"/>
          <c:order val="2"/>
          <c:tx>
            <c:strRef>
              <c:f>'SP-5(TH-5)'!$E$18</c:f>
              <c:strCache>
                <c:ptCount val="1"/>
                <c:pt idx="0">
                  <c:v>14-Sep-94</c:v>
                </c:pt>
              </c:strCache>
            </c:strRef>
          </c:tx>
          <c:spPr>
            <a:ln w="9525">
              <a:solidFill>
                <a:schemeClr val="accent3"/>
              </a:solidFill>
            </a:ln>
          </c:spPr>
          <c:marker>
            <c:symbol val="triangle"/>
            <c:size val="4"/>
            <c:spPr>
              <a:solidFill>
                <a:schemeClr val="accent3"/>
              </a:solidFill>
            </c:spPr>
          </c:marker>
          <c:xVal>
            <c:numRef>
              <c:f>'SP-5(TH-5)'!$E$19:$E$28</c:f>
              <c:numCache>
                <c:formatCode>0.00</c:formatCode>
                <c:ptCount val="10"/>
                <c:pt idx="0">
                  <c:v>6.11</c:v>
                </c:pt>
                <c:pt idx="1">
                  <c:v>6.54</c:v>
                </c:pt>
                <c:pt idx="2">
                  <c:v>5.25</c:v>
                </c:pt>
                <c:pt idx="3">
                  <c:v>3.75</c:v>
                </c:pt>
                <c:pt idx="4">
                  <c:v>2.5099999999999998</c:v>
                </c:pt>
                <c:pt idx="5">
                  <c:v>0.5</c:v>
                </c:pt>
                <c:pt idx="6">
                  <c:v>-0.95</c:v>
                </c:pt>
                <c:pt idx="7">
                  <c:v>-0.68</c:v>
                </c:pt>
                <c:pt idx="8">
                  <c:v>-1.0900000000000001</c:v>
                </c:pt>
                <c:pt idx="9">
                  <c:v>-1.07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3"/>
          <c:order val="3"/>
          <c:tx>
            <c:strRef>
              <c:f>'SP-5(TH-5)'!$F$18</c:f>
              <c:strCache>
                <c:ptCount val="1"/>
                <c:pt idx="0">
                  <c:v>21-Sep-95</c:v>
                </c:pt>
              </c:strCache>
            </c:strRef>
          </c:tx>
          <c:spPr>
            <a:ln w="9525"/>
          </c:spPr>
          <c:xVal>
            <c:numRef>
              <c:f>'SP-5(TH-5)'!$F$19:$F$28</c:f>
              <c:numCache>
                <c:formatCode>0.00</c:formatCode>
                <c:ptCount val="10"/>
                <c:pt idx="0">
                  <c:v>5.43</c:v>
                </c:pt>
                <c:pt idx="1">
                  <c:v>5.52</c:v>
                </c:pt>
                <c:pt idx="2">
                  <c:v>4.16</c:v>
                </c:pt>
                <c:pt idx="3">
                  <c:v>2.8</c:v>
                </c:pt>
                <c:pt idx="4">
                  <c:v>2.13</c:v>
                </c:pt>
                <c:pt idx="5">
                  <c:v>0.44</c:v>
                </c:pt>
                <c:pt idx="6">
                  <c:v>-0.7</c:v>
                </c:pt>
                <c:pt idx="7">
                  <c:v>-0.4</c:v>
                </c:pt>
                <c:pt idx="8">
                  <c:v>-0.63</c:v>
                </c:pt>
                <c:pt idx="9">
                  <c:v>-0.62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4"/>
          <c:order val="4"/>
          <c:tx>
            <c:strRef>
              <c:f>'SP-5(TH-5)'!$G$18</c:f>
              <c:strCache>
                <c:ptCount val="1"/>
                <c:pt idx="0">
                  <c:v>13-Sep-96</c:v>
                </c:pt>
              </c:strCache>
            </c:strRef>
          </c:tx>
          <c:spPr>
            <a:ln w="9525"/>
          </c:spPr>
          <c:xVal>
            <c:numRef>
              <c:f>'SP-5(TH-5)'!$G$19:$G$28</c:f>
              <c:numCache>
                <c:formatCode>0.00</c:formatCode>
                <c:ptCount val="10"/>
                <c:pt idx="0">
                  <c:v>4.96</c:v>
                </c:pt>
                <c:pt idx="1">
                  <c:v>3.81</c:v>
                </c:pt>
                <c:pt idx="2">
                  <c:v>2.27</c:v>
                </c:pt>
                <c:pt idx="3">
                  <c:v>0.87</c:v>
                </c:pt>
                <c:pt idx="4">
                  <c:v>0.43</c:v>
                </c:pt>
                <c:pt idx="5">
                  <c:v>-1.03</c:v>
                </c:pt>
                <c:pt idx="6">
                  <c:v>-1.53</c:v>
                </c:pt>
                <c:pt idx="7">
                  <c:v>-0.63</c:v>
                </c:pt>
                <c:pt idx="8">
                  <c:v>-0.83</c:v>
                </c:pt>
                <c:pt idx="9">
                  <c:v>-0.83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5"/>
          <c:order val="5"/>
          <c:tx>
            <c:strRef>
              <c:f>'SP-5(TH-5)'!$H$18</c:f>
              <c:strCache>
                <c:ptCount val="1"/>
                <c:pt idx="0">
                  <c:v>10-Nov-97</c:v>
                </c:pt>
              </c:strCache>
            </c:strRef>
          </c:tx>
          <c:spPr>
            <a:ln w="9525"/>
          </c:spPr>
          <c:marker>
            <c:symbol val="circle"/>
            <c:size val="4"/>
            <c:spPr>
              <a:noFill/>
            </c:spPr>
          </c:marker>
          <c:xVal>
            <c:numRef>
              <c:f>'SP-5(TH-5)'!$G$19:$G$28</c:f>
              <c:numCache>
                <c:formatCode>0.00</c:formatCode>
                <c:ptCount val="10"/>
                <c:pt idx="0">
                  <c:v>4.96</c:v>
                </c:pt>
                <c:pt idx="1">
                  <c:v>3.81</c:v>
                </c:pt>
                <c:pt idx="2">
                  <c:v>2.27</c:v>
                </c:pt>
                <c:pt idx="3">
                  <c:v>0.87</c:v>
                </c:pt>
                <c:pt idx="4">
                  <c:v>0.43</c:v>
                </c:pt>
                <c:pt idx="5">
                  <c:v>-1.03</c:v>
                </c:pt>
                <c:pt idx="6">
                  <c:v>-1.53</c:v>
                </c:pt>
                <c:pt idx="7">
                  <c:v>-0.63</c:v>
                </c:pt>
                <c:pt idx="8">
                  <c:v>-0.83</c:v>
                </c:pt>
                <c:pt idx="9">
                  <c:v>-0.83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6"/>
          <c:order val="6"/>
          <c:tx>
            <c:strRef>
              <c:f>'SP-5(TH-5)'!$I$18</c:f>
              <c:strCache>
                <c:ptCount val="1"/>
                <c:pt idx="0">
                  <c:v>12-Nov-98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</c:spPr>
          </c:marker>
          <c:xVal>
            <c:numRef>
              <c:f>'SP-5(TH-5)'!$I$19:$I$28</c:f>
              <c:numCache>
                <c:formatCode>0.00</c:formatCode>
                <c:ptCount val="10"/>
                <c:pt idx="0">
                  <c:v>-0.31</c:v>
                </c:pt>
                <c:pt idx="1">
                  <c:v>1.27</c:v>
                </c:pt>
                <c:pt idx="2">
                  <c:v>1.63</c:v>
                </c:pt>
                <c:pt idx="4">
                  <c:v>1.91</c:v>
                </c:pt>
                <c:pt idx="5">
                  <c:v>0.34</c:v>
                </c:pt>
                <c:pt idx="9">
                  <c:v>-0.69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7"/>
          <c:order val="7"/>
          <c:tx>
            <c:strRef>
              <c:f>'SP-5(TH-5)'!$J$18</c:f>
              <c:strCache>
                <c:ptCount val="1"/>
                <c:pt idx="0">
                  <c:v>14-Sep-99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diamond"/>
            <c:size val="3"/>
            <c:spPr>
              <a:noFill/>
              <a:ln>
                <a:solidFill>
                  <a:sysClr val="windowText" lastClr="000000"/>
                </a:solidFill>
              </a:ln>
            </c:spPr>
          </c:marker>
          <c:xVal>
            <c:numRef>
              <c:f>'SP-5(TH-5)'!$J$19:$J$28</c:f>
              <c:numCache>
                <c:formatCode>0.00</c:formatCode>
                <c:ptCount val="10"/>
                <c:pt idx="0">
                  <c:v>6.35</c:v>
                </c:pt>
                <c:pt idx="1">
                  <c:v>5.18</c:v>
                </c:pt>
                <c:pt idx="2">
                  <c:v>3.51</c:v>
                </c:pt>
                <c:pt idx="4">
                  <c:v>1.45</c:v>
                </c:pt>
                <c:pt idx="5">
                  <c:v>-0.57999999999999996</c:v>
                </c:pt>
                <c:pt idx="8">
                  <c:v>-0.71</c:v>
                </c:pt>
                <c:pt idx="9">
                  <c:v>-0.68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8"/>
          <c:order val="8"/>
          <c:tx>
            <c:strRef>
              <c:f>'SP-5(TH-5)'!$K$18</c:f>
              <c:strCache>
                <c:ptCount val="1"/>
                <c:pt idx="0">
                  <c:v>07-Jun-00</c:v>
                </c:pt>
              </c:strCache>
            </c:strRef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circle"/>
            <c:size val="4"/>
            <c:spPr>
              <a:noFill/>
              <a:ln>
                <a:solidFill>
                  <a:prstClr val="black">
                    <a:lumMod val="50000"/>
                    <a:lumOff val="50000"/>
                  </a:prstClr>
                </a:solidFill>
              </a:ln>
            </c:spPr>
          </c:marker>
          <c:xVal>
            <c:numRef>
              <c:f>'SP-5(TH-5)'!$K$19:$K$28</c:f>
              <c:numCache>
                <c:formatCode>0.00</c:formatCode>
                <c:ptCount val="10"/>
                <c:pt idx="0">
                  <c:v>2.0099999999999998</c:v>
                </c:pt>
                <c:pt idx="1">
                  <c:v>-0.8</c:v>
                </c:pt>
                <c:pt idx="2">
                  <c:v>-0.97</c:v>
                </c:pt>
                <c:pt idx="3">
                  <c:v>-1.25</c:v>
                </c:pt>
                <c:pt idx="4">
                  <c:v>-0.54</c:v>
                </c:pt>
                <c:pt idx="5">
                  <c:v>-1.76</c:v>
                </c:pt>
                <c:pt idx="6">
                  <c:v>-2.19</c:v>
                </c:pt>
                <c:pt idx="7">
                  <c:v>-0.63</c:v>
                </c:pt>
                <c:pt idx="8">
                  <c:v>-0.84</c:v>
                </c:pt>
                <c:pt idx="9">
                  <c:v>-0.71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9"/>
          <c:order val="9"/>
          <c:tx>
            <c:strRef>
              <c:f>'SP-5(TH-5)'!$L$18</c:f>
              <c:strCache>
                <c:ptCount val="1"/>
                <c:pt idx="0">
                  <c:v>05-Sep-00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diamond"/>
            <c:size val="4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'SP-5(TH-5)'!$L$19:$L$28</c:f>
              <c:numCache>
                <c:formatCode>0.00</c:formatCode>
                <c:ptCount val="10"/>
                <c:pt idx="0">
                  <c:v>5.66</c:v>
                </c:pt>
                <c:pt idx="1">
                  <c:v>5.08</c:v>
                </c:pt>
                <c:pt idx="2">
                  <c:v>3.5</c:v>
                </c:pt>
                <c:pt idx="3">
                  <c:v>1.84</c:v>
                </c:pt>
                <c:pt idx="4">
                  <c:v>1.47</c:v>
                </c:pt>
                <c:pt idx="5">
                  <c:v>-0.69</c:v>
                </c:pt>
                <c:pt idx="6">
                  <c:v>-1.65</c:v>
                </c:pt>
                <c:pt idx="7">
                  <c:v>-0.28000000000000003</c:v>
                </c:pt>
                <c:pt idx="8">
                  <c:v>-0.77</c:v>
                </c:pt>
                <c:pt idx="9">
                  <c:v>-0.74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0"/>
          <c:order val="10"/>
          <c:tx>
            <c:strRef>
              <c:f>'SP-5(TH-5)'!$M$18</c:f>
              <c:strCache>
                <c:ptCount val="1"/>
                <c:pt idx="0">
                  <c:v>26-Jun-01</c:v>
                </c:pt>
              </c:strCache>
            </c:strRef>
          </c:tx>
          <c:spPr>
            <a:ln w="12700">
              <a:solidFill>
                <a:prstClr val="black"/>
              </a:solidFill>
              <a:prstDash val="lgDash"/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'SP-5(TH-5)'!$M$19:$M$28</c:f>
              <c:numCache>
                <c:formatCode>0.00</c:formatCode>
                <c:ptCount val="10"/>
                <c:pt idx="0">
                  <c:v>4.67</c:v>
                </c:pt>
                <c:pt idx="1">
                  <c:v>-0.97</c:v>
                </c:pt>
                <c:pt idx="2">
                  <c:v>-0.87</c:v>
                </c:pt>
                <c:pt idx="3">
                  <c:v>-1.25</c:v>
                </c:pt>
                <c:pt idx="4">
                  <c:v>-0.45</c:v>
                </c:pt>
                <c:pt idx="5">
                  <c:v>-1.83</c:v>
                </c:pt>
                <c:pt idx="6">
                  <c:v>-2.23</c:v>
                </c:pt>
                <c:pt idx="7">
                  <c:v>-0.42</c:v>
                </c:pt>
                <c:pt idx="8">
                  <c:v>-0.76</c:v>
                </c:pt>
                <c:pt idx="9">
                  <c:v>-0.74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1"/>
          <c:order val="11"/>
          <c:tx>
            <c:strRef>
              <c:f>'SP-5(TH-5)'!$N$18</c:f>
              <c:strCache>
                <c:ptCount val="1"/>
                <c:pt idx="0">
                  <c:v>13-Sep-01</c:v>
                </c:pt>
              </c:strCache>
            </c:strRef>
          </c:tx>
          <c:spPr>
            <a:ln w="12700"/>
          </c:spPr>
          <c:marker>
            <c:symbol val="triangle"/>
            <c:size val="4"/>
            <c:spPr>
              <a:solidFill>
                <a:sysClr val="windowText" lastClr="000000"/>
              </a:solidFill>
            </c:spPr>
          </c:marker>
          <c:xVal>
            <c:numRef>
              <c:f>'SP-5(TH-5)'!$N$19:$N$28</c:f>
              <c:numCache>
                <c:formatCode>0.00</c:formatCode>
                <c:ptCount val="10"/>
                <c:pt idx="0">
                  <c:v>5.56</c:v>
                </c:pt>
                <c:pt idx="1">
                  <c:v>5.38</c:v>
                </c:pt>
                <c:pt idx="2">
                  <c:v>3.15</c:v>
                </c:pt>
                <c:pt idx="3">
                  <c:v>1.54</c:v>
                </c:pt>
                <c:pt idx="4">
                  <c:v>1.18</c:v>
                </c:pt>
                <c:pt idx="5">
                  <c:v>-1.18</c:v>
                </c:pt>
                <c:pt idx="6">
                  <c:v>-2.2999999999999998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2"/>
          <c:order val="12"/>
          <c:tx>
            <c:strRef>
              <c:f>'SP-5(TH-5)'!$O$18</c:f>
              <c:strCache>
                <c:ptCount val="1"/>
                <c:pt idx="0">
                  <c:v>13-Jun-02</c:v>
                </c:pt>
              </c:strCache>
            </c:strRef>
          </c:tx>
          <c:spPr>
            <a:ln w="12700">
              <a:solidFill>
                <a:schemeClr val="tx2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'SP-5(TH-5)'!$O$19:$O$28</c:f>
              <c:numCache>
                <c:formatCode>0.00</c:formatCode>
                <c:ptCount val="10"/>
                <c:pt idx="0">
                  <c:v>4.53</c:v>
                </c:pt>
                <c:pt idx="1">
                  <c:v>-0.61</c:v>
                </c:pt>
                <c:pt idx="2">
                  <c:v>-0.86</c:v>
                </c:pt>
                <c:pt idx="3">
                  <c:v>-1.23</c:v>
                </c:pt>
                <c:pt idx="4">
                  <c:v>-0.32</c:v>
                </c:pt>
                <c:pt idx="5">
                  <c:v>-1.84</c:v>
                </c:pt>
                <c:pt idx="6">
                  <c:v>-2.27</c:v>
                </c:pt>
                <c:pt idx="7">
                  <c:v>-0.3</c:v>
                </c:pt>
                <c:pt idx="8">
                  <c:v>-0.7</c:v>
                </c:pt>
                <c:pt idx="9">
                  <c:v>-0.71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3"/>
          <c:order val="13"/>
          <c:tx>
            <c:strRef>
              <c:f>'SP-5(TH-5)'!$P$18</c:f>
              <c:strCache>
                <c:ptCount val="1"/>
                <c:pt idx="0">
                  <c:v>13-Sep-02</c:v>
                </c:pt>
              </c:strCache>
            </c:strRef>
          </c:tx>
          <c:spPr>
            <a:ln w="12700">
              <a:solidFill>
                <a:srgbClr val="C00000"/>
              </a:solidFill>
            </a:ln>
          </c:spPr>
          <c:marker>
            <c:symbol val="star"/>
            <c:size val="4"/>
            <c:spPr>
              <a:noFill/>
              <a:ln>
                <a:solidFill>
                  <a:srgbClr val="C00000"/>
                </a:solidFill>
              </a:ln>
            </c:spPr>
          </c:marker>
          <c:xVal>
            <c:numRef>
              <c:f>'SP-5(TH-5)'!$P$19:$P$28</c:f>
              <c:numCache>
                <c:formatCode>0.00</c:formatCode>
                <c:ptCount val="10"/>
                <c:pt idx="0">
                  <c:v>5.71</c:v>
                </c:pt>
                <c:pt idx="1">
                  <c:v>6.4</c:v>
                </c:pt>
                <c:pt idx="2">
                  <c:v>0.08</c:v>
                </c:pt>
                <c:pt idx="4">
                  <c:v>3.03</c:v>
                </c:pt>
                <c:pt idx="5">
                  <c:v>0.36</c:v>
                </c:pt>
                <c:pt idx="8">
                  <c:v>-0.48</c:v>
                </c:pt>
                <c:pt idx="9">
                  <c:v>-0.8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4"/>
          <c:order val="14"/>
          <c:tx>
            <c:strRef>
              <c:f>'SP-5(TH-5)'!$Q$18</c:f>
              <c:strCache>
                <c:ptCount val="1"/>
                <c:pt idx="0">
                  <c:v>17-Jun-03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'SP-5(TH-5)'!$Q$19:$Q$28</c:f>
              <c:numCache>
                <c:formatCode>0.00</c:formatCode>
                <c:ptCount val="10"/>
                <c:pt idx="0">
                  <c:v>3.86</c:v>
                </c:pt>
                <c:pt idx="1">
                  <c:v>-0.69</c:v>
                </c:pt>
                <c:pt idx="2">
                  <c:v>-0.94</c:v>
                </c:pt>
                <c:pt idx="4">
                  <c:v>-0.39</c:v>
                </c:pt>
                <c:pt idx="5">
                  <c:v>-2.14</c:v>
                </c:pt>
                <c:pt idx="8">
                  <c:v>-0.7</c:v>
                </c:pt>
                <c:pt idx="9">
                  <c:v>-0.75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5"/>
          <c:order val="15"/>
          <c:tx>
            <c:strRef>
              <c:f>'SP-5(TH-5)'!$R$18</c:f>
              <c:strCache>
                <c:ptCount val="1"/>
                <c:pt idx="0">
                  <c:v>28-Oct-03</c:v>
                </c:pt>
              </c:strCache>
            </c:strRef>
          </c:tx>
          <c:spPr>
            <a:ln w="12700">
              <a:solidFill>
                <a:srgbClr val="1F497D"/>
              </a:solidFill>
            </a:ln>
          </c:spPr>
          <c:marker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'SP-5(TH-5)'!$R$19:$R$28</c:f>
              <c:numCache>
                <c:formatCode>0.00</c:formatCode>
                <c:ptCount val="10"/>
                <c:pt idx="0">
                  <c:v>1</c:v>
                </c:pt>
                <c:pt idx="1">
                  <c:v>2.5099999999999998</c:v>
                </c:pt>
                <c:pt idx="2">
                  <c:v>2.79</c:v>
                </c:pt>
                <c:pt idx="4">
                  <c:v>2.74</c:v>
                </c:pt>
                <c:pt idx="5">
                  <c:v>0.3</c:v>
                </c:pt>
                <c:pt idx="6">
                  <c:v>-0.66</c:v>
                </c:pt>
                <c:pt idx="7">
                  <c:v>1.05</c:v>
                </c:pt>
                <c:pt idx="8">
                  <c:v>0.04</c:v>
                </c:pt>
                <c:pt idx="9">
                  <c:v>-0.47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6"/>
          <c:order val="16"/>
          <c:tx>
            <c:strRef>
              <c:f>'SP-5(TH-5)'!$S$18</c:f>
              <c:strCache>
                <c:ptCount val="1"/>
                <c:pt idx="0">
                  <c:v>06-Jul-04</c:v>
                </c:pt>
              </c:strCache>
            </c:strRef>
          </c:tx>
          <c:spPr>
            <a:ln w="9525">
              <a:solidFill>
                <a:srgbClr val="1F497D"/>
              </a:solidFill>
            </a:ln>
          </c:spPr>
          <c:marker>
            <c:symbol val="triangle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'SP-5(TH-5)'!$S$19:$S$28</c:f>
              <c:numCache>
                <c:formatCode>0.00</c:formatCode>
                <c:ptCount val="10"/>
                <c:pt idx="0">
                  <c:v>10.65</c:v>
                </c:pt>
                <c:pt idx="1">
                  <c:v>5.89</c:v>
                </c:pt>
                <c:pt idx="2">
                  <c:v>2.5499999999999998</c:v>
                </c:pt>
                <c:pt idx="4">
                  <c:v>0.32</c:v>
                </c:pt>
                <c:pt idx="6">
                  <c:v>-2.58</c:v>
                </c:pt>
                <c:pt idx="7">
                  <c:v>-0.25</c:v>
                </c:pt>
                <c:pt idx="8">
                  <c:v>-0.67</c:v>
                </c:pt>
                <c:pt idx="9">
                  <c:v>-0.68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7"/>
          <c:order val="17"/>
          <c:tx>
            <c:strRef>
              <c:f>'SP-5(TH-5)'!$T$18</c:f>
              <c:strCache>
                <c:ptCount val="1"/>
                <c:pt idx="0">
                  <c:v>18-Sep-04</c:v>
                </c:pt>
              </c:strCache>
            </c:strRef>
          </c:tx>
          <c:spPr>
            <a:ln w="12700">
              <a:solidFill>
                <a:srgbClr val="1F497D"/>
              </a:solidFill>
            </a:ln>
          </c:spPr>
          <c:marker>
            <c:symbol val="dash"/>
            <c:size val="5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'SP-5(TH-5)'!$T$19:$T$28</c:f>
              <c:numCache>
                <c:formatCode>0.00</c:formatCode>
                <c:ptCount val="10"/>
                <c:pt idx="0">
                  <c:v>5.26</c:v>
                </c:pt>
                <c:pt idx="1">
                  <c:v>5.89</c:v>
                </c:pt>
                <c:pt idx="2">
                  <c:v>5.01</c:v>
                </c:pt>
                <c:pt idx="3">
                  <c:v>3.43</c:v>
                </c:pt>
                <c:pt idx="4">
                  <c:v>3.4</c:v>
                </c:pt>
                <c:pt idx="5">
                  <c:v>0.08</c:v>
                </c:pt>
                <c:pt idx="6">
                  <c:v>-0.94</c:v>
                </c:pt>
                <c:pt idx="7">
                  <c:v>0.69</c:v>
                </c:pt>
                <c:pt idx="8">
                  <c:v>-0.28000000000000003</c:v>
                </c:pt>
                <c:pt idx="9">
                  <c:v>-0.63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18"/>
          <c:order val="18"/>
          <c:tx>
            <c:strRef>
              <c:f>'SP-5(TH-5)'!$U$18</c:f>
              <c:strCache>
                <c:ptCount val="1"/>
                <c:pt idx="0">
                  <c:v>06-Jun-07</c:v>
                </c:pt>
              </c:strCache>
            </c:strRef>
          </c:tx>
          <c:spPr>
            <a:ln w="15875">
              <a:solidFill>
                <a:srgbClr val="1F497D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'SP-5(TH-5)'!$U$19:$U$28</c:f>
              <c:numCache>
                <c:formatCode>0.00</c:formatCode>
                <c:ptCount val="10"/>
                <c:pt idx="0">
                  <c:v>3.4</c:v>
                </c:pt>
                <c:pt idx="1">
                  <c:v>-0.98</c:v>
                </c:pt>
                <c:pt idx="2">
                  <c:v>-1.03</c:v>
                </c:pt>
                <c:pt idx="3">
                  <c:v>-1.68</c:v>
                </c:pt>
                <c:pt idx="4">
                  <c:v>-0.13</c:v>
                </c:pt>
                <c:pt idx="5">
                  <c:v>-3.38</c:v>
                </c:pt>
                <c:pt idx="6">
                  <c:v>-2.4</c:v>
                </c:pt>
                <c:pt idx="7">
                  <c:v>0.42</c:v>
                </c:pt>
                <c:pt idx="8">
                  <c:v>0.1</c:v>
                </c:pt>
                <c:pt idx="9">
                  <c:v>0.32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0"/>
          <c:order val="19"/>
          <c:tx>
            <c:strRef>
              <c:f>'SP-5(TH-5)'!$W$18</c:f>
              <c:strCache>
                <c:ptCount val="1"/>
                <c:pt idx="0">
                  <c:v>23-Jun-08</c:v>
                </c:pt>
              </c:strCache>
            </c:strRef>
          </c:tx>
          <c:spPr>
            <a:ln w="15875">
              <a:solidFill>
                <a:schemeClr val="accent5"/>
              </a:solidFill>
            </a:ln>
          </c:spPr>
          <c:marker>
            <c:symbol val="triangle"/>
            <c:size val="5"/>
            <c:spPr>
              <a:solidFill>
                <a:schemeClr val="accent5"/>
              </a:solidFill>
              <a:ln>
                <a:solidFill>
                  <a:srgbClr val="4BACC6"/>
                </a:solidFill>
              </a:ln>
            </c:spPr>
          </c:marker>
          <c:xVal>
            <c:numRef>
              <c:f>'SP-5(TH-5)'!$W$19:$W$28</c:f>
              <c:numCache>
                <c:formatCode>0.00</c:formatCode>
                <c:ptCount val="10"/>
                <c:pt idx="0">
                  <c:v>7.48</c:v>
                </c:pt>
                <c:pt idx="1">
                  <c:v>3.57</c:v>
                </c:pt>
                <c:pt idx="2">
                  <c:v>1.49</c:v>
                </c:pt>
                <c:pt idx="3">
                  <c:v>-0.41</c:v>
                </c:pt>
                <c:pt idx="4">
                  <c:v>0.66</c:v>
                </c:pt>
                <c:pt idx="5">
                  <c:v>-5.05</c:v>
                </c:pt>
                <c:pt idx="6">
                  <c:v>-2.1800000000000002</c:v>
                </c:pt>
                <c:pt idx="8">
                  <c:v>0.36</c:v>
                </c:pt>
                <c:pt idx="9">
                  <c:v>0.57999999999999996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1"/>
          <c:order val="20"/>
          <c:tx>
            <c:strRef>
              <c:f>'SP-5(TH-5)'!$X$18</c:f>
              <c:strCache>
                <c:ptCount val="1"/>
                <c:pt idx="0">
                  <c:v>24-Sep-08</c:v>
                </c:pt>
              </c:strCache>
            </c:strRef>
          </c:tx>
          <c:spPr>
            <a:ln w="15875">
              <a:solidFill>
                <a:srgbClr val="4BACC6"/>
              </a:solidFill>
            </a:ln>
          </c:spPr>
          <c:marker>
            <c:symbol val="x"/>
            <c:size val="4"/>
          </c:marker>
          <c:xVal>
            <c:numRef>
              <c:f>'SP-5(TH-5)'!$X$19:$X$28</c:f>
              <c:numCache>
                <c:formatCode>0.00</c:formatCode>
                <c:ptCount val="10"/>
                <c:pt idx="0">
                  <c:v>5.22</c:v>
                </c:pt>
                <c:pt idx="1">
                  <c:v>5.84</c:v>
                </c:pt>
                <c:pt idx="2">
                  <c:v>5.14</c:v>
                </c:pt>
                <c:pt idx="3">
                  <c:v>3.38</c:v>
                </c:pt>
                <c:pt idx="4">
                  <c:v>4.07</c:v>
                </c:pt>
                <c:pt idx="5">
                  <c:v>-0.87</c:v>
                </c:pt>
                <c:pt idx="6">
                  <c:v>-0.28999999999999998</c:v>
                </c:pt>
                <c:pt idx="7">
                  <c:v>1.94</c:v>
                </c:pt>
                <c:pt idx="8">
                  <c:v>0.94</c:v>
                </c:pt>
                <c:pt idx="9">
                  <c:v>0.84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2"/>
          <c:order val="21"/>
          <c:tx>
            <c:strRef>
              <c:f>'SP-5(TH-5)'!$Y$18</c:f>
              <c:strCache>
                <c:ptCount val="1"/>
                <c:pt idx="0">
                  <c:v>30-Jun-09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star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'SP-5(TH-5)'!$Y$19:$Y$28</c:f>
              <c:numCache>
                <c:formatCode>0.00</c:formatCode>
                <c:ptCount val="10"/>
                <c:pt idx="0">
                  <c:v>7.85</c:v>
                </c:pt>
                <c:pt idx="1">
                  <c:v>4.6900000000000004</c:v>
                </c:pt>
                <c:pt idx="2">
                  <c:v>2.39</c:v>
                </c:pt>
                <c:pt idx="3">
                  <c:v>0.08</c:v>
                </c:pt>
                <c:pt idx="4">
                  <c:v>-1.81</c:v>
                </c:pt>
                <c:pt idx="5">
                  <c:v>-3.48</c:v>
                </c:pt>
                <c:pt idx="6">
                  <c:v>-1.94</c:v>
                </c:pt>
                <c:pt idx="7">
                  <c:v>1.01</c:v>
                </c:pt>
                <c:pt idx="8">
                  <c:v>0.56999999999999995</c:v>
                </c:pt>
                <c:pt idx="9">
                  <c:v>0.83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3"/>
          <c:order val="22"/>
          <c:tx>
            <c:strRef>
              <c:f>'SP-5(TH-5)'!$Z$18</c:f>
              <c:strCache>
                <c:ptCount val="1"/>
                <c:pt idx="0">
                  <c:v>20-May-10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'SP-5(TH-5)'!$Z$19:$Z$28</c:f>
              <c:numCache>
                <c:formatCode>0.00</c:formatCode>
                <c:ptCount val="10"/>
                <c:pt idx="0">
                  <c:v>-0.76562737005140491</c:v>
                </c:pt>
                <c:pt idx="1">
                  <c:v>-1.4848205201205005</c:v>
                </c:pt>
                <c:pt idx="2">
                  <c:v>-1.3541133736616047</c:v>
                </c:pt>
                <c:pt idx="3">
                  <c:v>-2.7655147559745643</c:v>
                </c:pt>
                <c:pt idx="4">
                  <c:v>-1.0449635451102708</c:v>
                </c:pt>
                <c:pt idx="5">
                  <c:v>-5.6117964386945118</c:v>
                </c:pt>
                <c:pt idx="6">
                  <c:v>-3.8999844393092431</c:v>
                </c:pt>
                <c:pt idx="7">
                  <c:v>-1.0588478871673388</c:v>
                </c:pt>
                <c:pt idx="8">
                  <c:v>-1.4690647720877905</c:v>
                </c:pt>
                <c:pt idx="9">
                  <c:v>-1.3365121080319895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4"/>
          <c:order val="23"/>
          <c:tx>
            <c:strRef>
              <c:f>'SP-5(TH-5)'!$AA$18</c:f>
              <c:strCache>
                <c:ptCount val="1"/>
                <c:pt idx="0">
                  <c:v>02-Jun-10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'SP-5(TH-5)'!$AA$19:$AA$28</c:f>
              <c:numCache>
                <c:formatCode>0.00</c:formatCode>
                <c:ptCount val="10"/>
                <c:pt idx="0">
                  <c:v>3.0724671022273355</c:v>
                </c:pt>
                <c:pt idx="1">
                  <c:v>-0.5057715756140837</c:v>
                </c:pt>
                <c:pt idx="2">
                  <c:v>-0.51050867711504822</c:v>
                </c:pt>
                <c:pt idx="3">
                  <c:v>-1.3601981107768424</c:v>
                </c:pt>
                <c:pt idx="4">
                  <c:v>0.43833933074479603</c:v>
                </c:pt>
                <c:pt idx="5">
                  <c:v>-3.9157256013285178</c:v>
                </c:pt>
                <c:pt idx="6">
                  <c:v>-1.9822148383991234</c:v>
                </c:pt>
                <c:pt idx="7">
                  <c:v>1.0649830803235929</c:v>
                </c:pt>
                <c:pt idx="8">
                  <c:v>0.68978284786410171</c:v>
                </c:pt>
                <c:pt idx="9">
                  <c:v>0.95552926336259247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ser>
          <c:idx val="25"/>
          <c:order val="24"/>
          <c:tx>
            <c:strRef>
              <c:f>'SP-5(TH-5)'!$AB$18</c:f>
              <c:strCache>
                <c:ptCount val="1"/>
                <c:pt idx="0">
                  <c:v>10-Sep-10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'SP-5(TH-5)'!$AB$19:$AB$28</c:f>
              <c:numCache>
                <c:formatCode>0.00</c:formatCode>
                <c:ptCount val="10"/>
                <c:pt idx="0">
                  <c:v>8.342017858398755</c:v>
                </c:pt>
                <c:pt idx="1">
                  <c:v>7.5429312466324276</c:v>
                </c:pt>
                <c:pt idx="2">
                  <c:v>6.1909482815472288</c:v>
                </c:pt>
                <c:pt idx="3">
                  <c:v>3.8451708656618706</c:v>
                </c:pt>
                <c:pt idx="4">
                  <c:v>4.4057606004893799</c:v>
                </c:pt>
                <c:pt idx="5">
                  <c:v>-1.4213925965529626</c:v>
                </c:pt>
                <c:pt idx="6">
                  <c:v>-0.24917633574987264</c:v>
                </c:pt>
                <c:pt idx="7">
                  <c:v>2.1629929574464839</c:v>
                </c:pt>
                <c:pt idx="8">
                  <c:v>1.1185913179474056</c:v>
                </c:pt>
                <c:pt idx="9">
                  <c:v>1.1860355226533343</c:v>
                </c:pt>
              </c:numCache>
            </c:numRef>
          </c:xVal>
          <c:yVal>
            <c:numRef>
              <c:f>'SP-5(TH-5)'!$B$19:$B$28</c:f>
              <c:numCache>
                <c:formatCode>0.0</c:formatCode>
                <c:ptCount val="10"/>
                <c:pt idx="0">
                  <c:v>-1.1000000000000001</c:v>
                </c:pt>
                <c:pt idx="1">
                  <c:v>-2.1</c:v>
                </c:pt>
                <c:pt idx="2">
                  <c:v>-3.1</c:v>
                </c:pt>
                <c:pt idx="3">
                  <c:v>-4.0999999999999996</c:v>
                </c:pt>
                <c:pt idx="4">
                  <c:v>-5.0999999999999996</c:v>
                </c:pt>
                <c:pt idx="5">
                  <c:v>-6.1</c:v>
                </c:pt>
                <c:pt idx="6">
                  <c:v>-7.1</c:v>
                </c:pt>
                <c:pt idx="7">
                  <c:v>-8.1</c:v>
                </c:pt>
                <c:pt idx="8">
                  <c:v>-9.1</c:v>
                </c:pt>
                <c:pt idx="9">
                  <c:v>-10.1</c:v>
                </c:pt>
              </c:numCache>
            </c:numRef>
          </c:yVal>
        </c:ser>
        <c:axId val="100513664"/>
        <c:axId val="101785984"/>
      </c:scatterChart>
      <c:valAx>
        <c:axId val="100513664"/>
        <c:scaling>
          <c:orientation val="minMax"/>
          <c:max val="12"/>
          <c:min val="-6"/>
        </c:scaling>
        <c:axPos val="b"/>
        <c:majorGridlines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Temperature (</a:t>
                </a:r>
                <a:r>
                  <a:rPr lang="en-US" sz="800" baseline="30000">
                    <a:latin typeface="Arial" pitchFamily="34" charset="0"/>
                    <a:cs typeface="Arial" pitchFamily="34" charset="0"/>
                  </a:rPr>
                  <a:t>o</a:t>
                </a:r>
                <a:r>
                  <a:rPr lang="en-US" sz="800">
                    <a:latin typeface="Arial" pitchFamily="34" charset="0"/>
                    <a:cs typeface="Arial" pitchFamily="34" charset="0"/>
                  </a:rPr>
                  <a:t>C)</a:t>
                </a:r>
              </a:p>
            </c:rich>
          </c:tx>
          <c:layout/>
        </c:title>
        <c:numFmt formatCode="0.00" sourceLinked="1"/>
        <c:tickLblPos val="nextTo"/>
        <c:crossAx val="101785984"/>
        <c:crossesAt val="-11"/>
        <c:crossBetween val="midCat"/>
      </c:valAx>
      <c:valAx>
        <c:axId val="101785984"/>
        <c:scaling>
          <c:orientation val="minMax"/>
          <c:min val="-11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
Depth (m)</a:t>
                </a:r>
              </a:p>
            </c:rich>
          </c:tx>
          <c:layout/>
        </c:title>
        <c:numFmt formatCode="0.0" sourceLinked="1"/>
        <c:tickLblPos val="nextTo"/>
        <c:crossAx val="100513664"/>
        <c:crossesAt val="-6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517318354164151"/>
          <c:y val="1.0937721795584254E-2"/>
          <c:w val="0.11855284552845528"/>
          <c:h val="0.87743742511841971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800" baseline="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1948074047167941"/>
          <c:y val="1.9810175559176139E-2"/>
          <c:w val="0.80637714799214211"/>
          <c:h val="0.68952702118033327"/>
        </c:manualLayout>
      </c:layout>
      <c:scatterChart>
        <c:scatterStyle val="lineMarker"/>
        <c:ser>
          <c:idx val="33"/>
          <c:order val="0"/>
          <c:tx>
            <c:strRef>
              <c:f>'CVDC-6(TH-24)'!$D$16</c:f>
              <c:strCache>
                <c:ptCount val="1"/>
                <c:pt idx="0">
                  <c:v>30-May-94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plus"/>
            <c:size val="6"/>
            <c:spPr>
              <a:ln>
                <a:solidFill>
                  <a:srgbClr val="8064A2">
                    <a:tint val="50000"/>
                    <a:shade val="95000"/>
                    <a:satMod val="105000"/>
                  </a:srgbClr>
                </a:solidFill>
              </a:ln>
            </c:spPr>
          </c:marker>
          <c:xVal>
            <c:numRef>
              <c:f>'CVDC-6(TH-24)'!$D$17:$D$24</c:f>
              <c:numCache>
                <c:formatCode>0.00</c:formatCode>
                <c:ptCount val="8"/>
                <c:pt idx="0">
                  <c:v>3.01</c:v>
                </c:pt>
                <c:pt idx="1">
                  <c:v>2.85</c:v>
                </c:pt>
                <c:pt idx="2">
                  <c:v>3.04</c:v>
                </c:pt>
                <c:pt idx="4">
                  <c:v>3.11</c:v>
                </c:pt>
                <c:pt idx="5">
                  <c:v>2.91</c:v>
                </c:pt>
                <c:pt idx="6">
                  <c:v>2.4500000000000002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34"/>
          <c:order val="1"/>
          <c:tx>
            <c:strRef>
              <c:f>'CVDC-6(TH-24)'!$E$16</c:f>
              <c:strCache>
                <c:ptCount val="1"/>
                <c:pt idx="0">
                  <c:v>15-Sep-94</c:v>
                </c:pt>
              </c:strCache>
            </c:strRef>
          </c:tx>
          <c:spPr>
            <a:ln w="19050"/>
          </c:spPr>
          <c:xVal>
            <c:numRef>
              <c:f>'CVDC-6(TH-24)'!$E$17:$E$24</c:f>
              <c:numCache>
                <c:formatCode>0.00</c:formatCode>
                <c:ptCount val="8"/>
                <c:pt idx="0">
                  <c:v>2.5</c:v>
                </c:pt>
                <c:pt idx="1">
                  <c:v>1.1200000000000001</c:v>
                </c:pt>
                <c:pt idx="2">
                  <c:v>1.9</c:v>
                </c:pt>
                <c:pt idx="4">
                  <c:v>2.46</c:v>
                </c:pt>
                <c:pt idx="5">
                  <c:v>2.2599999999999998</c:v>
                </c:pt>
                <c:pt idx="6">
                  <c:v>1.56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35"/>
          <c:order val="2"/>
          <c:tx>
            <c:strRef>
              <c:f>'CVDC-6(TH-24)'!$F$16</c:f>
              <c:strCache>
                <c:ptCount val="1"/>
                <c:pt idx="0">
                  <c:v>22-Sep-95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ash"/>
            <c:size val="6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'CVDC-6(TH-24)'!$F$17:$F$24</c:f>
              <c:numCache>
                <c:formatCode>0.00</c:formatCode>
                <c:ptCount val="8"/>
                <c:pt idx="0">
                  <c:v>0.63</c:v>
                </c:pt>
                <c:pt idx="1">
                  <c:v>0.46</c:v>
                </c:pt>
                <c:pt idx="2">
                  <c:v>0.64</c:v>
                </c:pt>
                <c:pt idx="4">
                  <c:v>1.49</c:v>
                </c:pt>
                <c:pt idx="5">
                  <c:v>1.52</c:v>
                </c:pt>
                <c:pt idx="6">
                  <c:v>1.06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36"/>
          <c:order val="3"/>
          <c:tx>
            <c:strRef>
              <c:f>'CVDC-6(TH-24)'!$H$16</c:f>
              <c:strCache>
                <c:ptCount val="1"/>
                <c:pt idx="0">
                  <c:v>20-Sep-99</c:v>
                </c:pt>
              </c:strCache>
            </c:strRef>
          </c:tx>
          <c:spPr>
            <a:ln w="15875">
              <a:solidFill>
                <a:prstClr val="black"/>
              </a:solidFill>
              <a:prstDash val="dash"/>
            </a:ln>
          </c:spPr>
          <c:marker>
            <c:symbol val="diamond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'CVDC-6(TH-24)'!$H$17:$H$24</c:f>
              <c:numCache>
                <c:formatCode>0.00</c:formatCode>
                <c:ptCount val="8"/>
                <c:pt idx="0">
                  <c:v>2.5099999999999998</c:v>
                </c:pt>
                <c:pt idx="2">
                  <c:v>2.76</c:v>
                </c:pt>
                <c:pt idx="4">
                  <c:v>2.82</c:v>
                </c:pt>
                <c:pt idx="5">
                  <c:v>2.56</c:v>
                </c:pt>
                <c:pt idx="6">
                  <c:v>2.0499999999999998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37"/>
          <c:order val="4"/>
          <c:tx>
            <c:strRef>
              <c:f>'CVDC-6(TH-24)'!$I$16</c:f>
              <c:strCache>
                <c:ptCount val="1"/>
                <c:pt idx="0">
                  <c:v>07-Jun-00</c:v>
                </c:pt>
              </c:strCache>
            </c:strRef>
          </c:tx>
          <c:spPr>
            <a:ln w="15875">
              <a:solidFill>
                <a:schemeClr val="tx2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'CVDC-6(TH-24)'!$I$17:$I$24</c:f>
              <c:numCache>
                <c:formatCode>0.00</c:formatCode>
                <c:ptCount val="8"/>
                <c:pt idx="0">
                  <c:v>2.44</c:v>
                </c:pt>
                <c:pt idx="1">
                  <c:v>2.0299999999999998</c:v>
                </c:pt>
                <c:pt idx="2">
                  <c:v>2.36</c:v>
                </c:pt>
                <c:pt idx="4">
                  <c:v>2.39</c:v>
                </c:pt>
                <c:pt idx="5">
                  <c:v>2.2200000000000002</c:v>
                </c:pt>
                <c:pt idx="6">
                  <c:v>1.71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38"/>
          <c:order val="5"/>
          <c:tx>
            <c:strRef>
              <c:f>'CVDC-6(TH-24)'!$J$16</c:f>
              <c:strCache>
                <c:ptCount val="1"/>
                <c:pt idx="0">
                  <c:v>05-Sep-00</c:v>
                </c:pt>
              </c:strCache>
            </c:strRef>
          </c:tx>
          <c:spPr>
            <a:ln w="15875">
              <a:solidFill>
                <a:schemeClr val="accent1"/>
              </a:solidFill>
            </a:ln>
          </c:spPr>
          <c:marker>
            <c:symbol val="square"/>
            <c:size val="4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</c:spPr>
          </c:marker>
          <c:xVal>
            <c:numRef>
              <c:f>'CVDC-6(TH-24)'!$J$17:$J$24</c:f>
              <c:numCache>
                <c:formatCode>0.00</c:formatCode>
                <c:ptCount val="8"/>
                <c:pt idx="0">
                  <c:v>2.06</c:v>
                </c:pt>
                <c:pt idx="1">
                  <c:v>1.69</c:v>
                </c:pt>
                <c:pt idx="2">
                  <c:v>2.0699999999999998</c:v>
                </c:pt>
                <c:pt idx="4">
                  <c:v>2.0699999999999998</c:v>
                </c:pt>
                <c:pt idx="5">
                  <c:v>1.99</c:v>
                </c:pt>
                <c:pt idx="6">
                  <c:v>1.5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3"/>
          <c:order val="6"/>
          <c:tx>
            <c:strRef>
              <c:f>'CVDC-6(TH-24)'!$K$16</c:f>
              <c:strCache>
                <c:ptCount val="1"/>
                <c:pt idx="0">
                  <c:v>26-Jun-01</c:v>
                </c:pt>
              </c:strCache>
            </c:strRef>
          </c:tx>
          <c:spPr>
            <a:ln w="12700"/>
          </c:spPr>
          <c:marker>
            <c:symbol val="x"/>
            <c:size val="4"/>
          </c:marker>
          <c:xVal>
            <c:numRef>
              <c:f>'CVDC-6(TH-24)'!$K$17:$K$24</c:f>
              <c:numCache>
                <c:formatCode>0.00</c:formatCode>
                <c:ptCount val="8"/>
                <c:pt idx="0">
                  <c:v>1.97</c:v>
                </c:pt>
                <c:pt idx="1">
                  <c:v>1.65</c:v>
                </c:pt>
                <c:pt idx="2">
                  <c:v>2.09</c:v>
                </c:pt>
                <c:pt idx="4">
                  <c:v>2.6</c:v>
                </c:pt>
                <c:pt idx="5">
                  <c:v>2.58</c:v>
                </c:pt>
                <c:pt idx="6">
                  <c:v>1.5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4"/>
          <c:order val="7"/>
          <c:tx>
            <c:strRef>
              <c:f>'CVDC-6(TH-24)'!$L$16</c:f>
              <c:strCache>
                <c:ptCount val="1"/>
                <c:pt idx="0">
                  <c:v>14-Sep-01</c:v>
                </c:pt>
              </c:strCache>
            </c:strRef>
          </c:tx>
          <c:spPr>
            <a:ln w="12700"/>
          </c:spPr>
          <c:marker>
            <c:symbol val="star"/>
            <c:size val="4"/>
            <c:spPr>
              <a:noFill/>
            </c:spPr>
          </c:marker>
          <c:xVal>
            <c:numRef>
              <c:f>'CVDC-6(TH-24)'!$L$17:$L$24</c:f>
              <c:numCache>
                <c:formatCode>0.00</c:formatCode>
                <c:ptCount val="8"/>
                <c:pt idx="0">
                  <c:v>1.95</c:v>
                </c:pt>
                <c:pt idx="1">
                  <c:v>1.53</c:v>
                </c:pt>
                <c:pt idx="2">
                  <c:v>1.94</c:v>
                </c:pt>
                <c:pt idx="4">
                  <c:v>2.57</c:v>
                </c:pt>
                <c:pt idx="5">
                  <c:v>2.4700000000000002</c:v>
                </c:pt>
                <c:pt idx="6">
                  <c:v>1.48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5"/>
          <c:order val="8"/>
          <c:tx>
            <c:strRef>
              <c:f>'CVDC-6(TH-24)'!$M$16</c:f>
              <c:strCache>
                <c:ptCount val="1"/>
                <c:pt idx="0">
                  <c:v>16-Oct-01</c:v>
                </c:pt>
              </c:strCache>
            </c:strRef>
          </c:tx>
          <c:spPr>
            <a:ln w="12700"/>
          </c:spPr>
          <c:marker>
            <c:symbol val="circle"/>
            <c:size val="4"/>
            <c:spPr>
              <a:noFill/>
            </c:spPr>
          </c:marker>
          <c:xVal>
            <c:numRef>
              <c:f>'CVDC-6(TH-24)'!$M$17:$M$24</c:f>
              <c:numCache>
                <c:formatCode>0.00</c:formatCode>
                <c:ptCount val="8"/>
                <c:pt idx="0">
                  <c:v>-0.13</c:v>
                </c:pt>
                <c:pt idx="1">
                  <c:v>-0.44</c:v>
                </c:pt>
                <c:pt idx="2">
                  <c:v>-0.02</c:v>
                </c:pt>
                <c:pt idx="4">
                  <c:v>1.43</c:v>
                </c:pt>
                <c:pt idx="5">
                  <c:v>1.36</c:v>
                </c:pt>
                <c:pt idx="6">
                  <c:v>0.41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39"/>
          <c:order val="9"/>
          <c:tx>
            <c:strRef>
              <c:f>'CVDC-6(TH-24)'!$N$16</c:f>
              <c:strCache>
                <c:ptCount val="1"/>
                <c:pt idx="0">
                  <c:v>18-Oct-01</c:v>
                </c:pt>
              </c:strCache>
            </c:strRef>
          </c:tx>
          <c:xVal>
            <c:numRef>
              <c:f>'CVDC-6(TH-24)'!$N$17:$N$24</c:f>
              <c:numCache>
                <c:formatCode>0.00</c:formatCode>
                <c:ptCount val="8"/>
                <c:pt idx="0">
                  <c:v>2.67</c:v>
                </c:pt>
                <c:pt idx="1">
                  <c:v>1.49</c:v>
                </c:pt>
                <c:pt idx="2">
                  <c:v>1.98</c:v>
                </c:pt>
                <c:pt idx="4">
                  <c:v>2.58</c:v>
                </c:pt>
                <c:pt idx="5">
                  <c:v>2.46</c:v>
                </c:pt>
                <c:pt idx="6">
                  <c:v>1.44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6"/>
          <c:order val="10"/>
          <c:tx>
            <c:strRef>
              <c:f>'CVDC-6(TH-24)'!$O$16</c:f>
              <c:strCache>
                <c:ptCount val="1"/>
                <c:pt idx="0">
                  <c:v>01-May-02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plus"/>
            <c:size val="4"/>
            <c:spPr>
              <a:solidFill>
                <a:schemeClr val="tx1"/>
              </a:solidFill>
            </c:spPr>
          </c:marker>
          <c:xVal>
            <c:numRef>
              <c:f>'CVDC-6(TH-24)'!$O$17:$O$24</c:f>
              <c:numCache>
                <c:formatCode>0.00</c:formatCode>
                <c:ptCount val="8"/>
                <c:pt idx="0">
                  <c:v>2.46</c:v>
                </c:pt>
                <c:pt idx="1">
                  <c:v>2.0299999999999998</c:v>
                </c:pt>
                <c:pt idx="2">
                  <c:v>2.52</c:v>
                </c:pt>
                <c:pt idx="4">
                  <c:v>3.27</c:v>
                </c:pt>
                <c:pt idx="5">
                  <c:v>3.28</c:v>
                </c:pt>
                <c:pt idx="6">
                  <c:v>1.86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7"/>
          <c:order val="11"/>
          <c:tx>
            <c:strRef>
              <c:f>'CVDC-6(TH-24)'!$P$16</c:f>
              <c:strCache>
                <c:ptCount val="1"/>
                <c:pt idx="0">
                  <c:v>12-Jun-02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diamond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'CVDC-6(TH-24)'!$P$17:$P$24</c:f>
              <c:numCache>
                <c:formatCode>0.00</c:formatCode>
                <c:ptCount val="8"/>
                <c:pt idx="0">
                  <c:v>2.33</c:v>
                </c:pt>
                <c:pt idx="1">
                  <c:v>1.96</c:v>
                </c:pt>
                <c:pt idx="2">
                  <c:v>2.4900000000000002</c:v>
                </c:pt>
                <c:pt idx="4">
                  <c:v>3.18</c:v>
                </c:pt>
                <c:pt idx="5">
                  <c:v>3.08</c:v>
                </c:pt>
                <c:pt idx="6">
                  <c:v>1.79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8"/>
          <c:order val="12"/>
          <c:tx>
            <c:strRef>
              <c:f>'CVDC-6(TH-24)'!$Q$16</c:f>
              <c:strCache>
                <c:ptCount val="1"/>
                <c:pt idx="0">
                  <c:v>17-Jul-02</c:v>
                </c:pt>
              </c:strCache>
            </c:strRef>
          </c:tx>
          <c:spPr>
            <a:ln w="12700">
              <a:solidFill>
                <a:srgbClr val="00B0F0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rgbClr val="00B0F0"/>
                </a:solidFill>
              </a:ln>
            </c:spPr>
          </c:marker>
          <c:xVal>
            <c:numRef>
              <c:f>'CVDC-6(TH-24)'!$Q$17:$Q$24</c:f>
              <c:numCache>
                <c:formatCode>0.00</c:formatCode>
                <c:ptCount val="8"/>
                <c:pt idx="0">
                  <c:v>2.2999999999999998</c:v>
                </c:pt>
                <c:pt idx="1">
                  <c:v>1.99</c:v>
                </c:pt>
                <c:pt idx="2">
                  <c:v>2.57</c:v>
                </c:pt>
                <c:pt idx="4">
                  <c:v>3.22</c:v>
                </c:pt>
                <c:pt idx="5">
                  <c:v>3.07</c:v>
                </c:pt>
                <c:pt idx="6">
                  <c:v>1.88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9"/>
          <c:order val="13"/>
          <c:tx>
            <c:strRef>
              <c:f>'CVDC-6(TH-24)'!$R$16</c:f>
              <c:strCache>
                <c:ptCount val="1"/>
                <c:pt idx="0">
                  <c:v>09-Sep-02</c:v>
                </c:pt>
              </c:strCache>
            </c:strRef>
          </c:tx>
          <c:spPr>
            <a:ln w="12700"/>
          </c:spPr>
          <c:marker>
            <c:symbol val="diamond"/>
            <c:size val="5"/>
            <c:spPr>
              <a:noFill/>
            </c:spPr>
          </c:marker>
          <c:xVal>
            <c:numRef>
              <c:f>'CVDC-6(TH-24)'!$R$17:$R$24</c:f>
              <c:numCache>
                <c:formatCode>0.00</c:formatCode>
                <c:ptCount val="8"/>
                <c:pt idx="0">
                  <c:v>2.4</c:v>
                </c:pt>
                <c:pt idx="1">
                  <c:v>2.12</c:v>
                </c:pt>
                <c:pt idx="2">
                  <c:v>2.69</c:v>
                </c:pt>
                <c:pt idx="4">
                  <c:v>3.31</c:v>
                </c:pt>
                <c:pt idx="5">
                  <c:v>3.15</c:v>
                </c:pt>
                <c:pt idx="6">
                  <c:v>2.02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0"/>
          <c:order val="14"/>
          <c:tx>
            <c:strRef>
              <c:f>'CVDC-6(TH-24)'!$S$16</c:f>
              <c:strCache>
                <c:ptCount val="1"/>
                <c:pt idx="0">
                  <c:v>23-Apr-03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Dot"/>
            </a:ln>
          </c:spPr>
          <c:marker>
            <c:symbol val="square"/>
            <c:size val="4"/>
            <c:spPr>
              <a:solidFill>
                <a:srgbClr val="4F81BD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'CVDC-6(TH-24)'!$S$17:$S$24</c:f>
              <c:numCache>
                <c:formatCode>0.00</c:formatCode>
                <c:ptCount val="8"/>
                <c:pt idx="0">
                  <c:v>2.78</c:v>
                </c:pt>
                <c:pt idx="1">
                  <c:v>2.35</c:v>
                </c:pt>
                <c:pt idx="2">
                  <c:v>2.83</c:v>
                </c:pt>
                <c:pt idx="4">
                  <c:v>3.47</c:v>
                </c:pt>
                <c:pt idx="5">
                  <c:v>3.43</c:v>
                </c:pt>
                <c:pt idx="6">
                  <c:v>2.0299999999999998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1"/>
          <c:order val="15"/>
          <c:tx>
            <c:strRef>
              <c:f>'CVDC-6(TH-24)'!$T$16</c:f>
              <c:strCache>
                <c:ptCount val="1"/>
                <c:pt idx="0">
                  <c:v>07-May-03</c:v>
                </c:pt>
              </c:strCache>
            </c:strRef>
          </c:tx>
          <c:spPr>
            <a:ln w="12700"/>
          </c:spPr>
          <c:marker>
            <c:symbol val="triangle"/>
            <c:size val="4"/>
            <c:spPr>
              <a:noFill/>
            </c:spPr>
          </c:marker>
          <c:xVal>
            <c:numRef>
              <c:f>'CVDC-6(TH-24)'!$T$17:$T$24</c:f>
              <c:numCache>
                <c:formatCode>0.00</c:formatCode>
                <c:ptCount val="8"/>
                <c:pt idx="0">
                  <c:v>2.85</c:v>
                </c:pt>
                <c:pt idx="1">
                  <c:v>2.44</c:v>
                </c:pt>
                <c:pt idx="2">
                  <c:v>2.93</c:v>
                </c:pt>
                <c:pt idx="4">
                  <c:v>3.56</c:v>
                </c:pt>
                <c:pt idx="5">
                  <c:v>3.49</c:v>
                </c:pt>
                <c:pt idx="6">
                  <c:v>2.13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2"/>
          <c:order val="16"/>
          <c:tx>
            <c:strRef>
              <c:f>'CVDC-6(TH-24)'!$U$16</c:f>
              <c:strCache>
                <c:ptCount val="1"/>
                <c:pt idx="0">
                  <c:v>11-Jun-03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x"/>
            <c:size val="4"/>
            <c:spPr>
              <a:ln>
                <a:solidFill>
                  <a:srgbClr val="FF0000"/>
                </a:solidFill>
              </a:ln>
            </c:spPr>
          </c:marker>
          <c:xVal>
            <c:numRef>
              <c:f>'CVDC-6(TH-24)'!$U$17:$U$24</c:f>
              <c:numCache>
                <c:formatCode>0.00</c:formatCode>
                <c:ptCount val="8"/>
                <c:pt idx="0">
                  <c:v>2.5499999999999998</c:v>
                </c:pt>
                <c:pt idx="1">
                  <c:v>2.21</c:v>
                </c:pt>
                <c:pt idx="2">
                  <c:v>2.7</c:v>
                </c:pt>
                <c:pt idx="4">
                  <c:v>3.28</c:v>
                </c:pt>
                <c:pt idx="5">
                  <c:v>3.15</c:v>
                </c:pt>
                <c:pt idx="6">
                  <c:v>1.91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3"/>
          <c:order val="17"/>
          <c:tx>
            <c:strRef>
              <c:f>'CVDC-6(TH-24)'!$V$16</c:f>
              <c:strCache>
                <c:ptCount val="1"/>
                <c:pt idx="0">
                  <c:v>15-Jul-03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tar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'CVDC-6(TH-24)'!$V$17:$V$24</c:f>
              <c:numCache>
                <c:formatCode>0.00</c:formatCode>
                <c:ptCount val="8"/>
                <c:pt idx="0">
                  <c:v>2.71</c:v>
                </c:pt>
                <c:pt idx="1">
                  <c:v>2.39</c:v>
                </c:pt>
                <c:pt idx="2">
                  <c:v>2.9</c:v>
                </c:pt>
                <c:pt idx="4">
                  <c:v>3.44</c:v>
                </c:pt>
                <c:pt idx="5">
                  <c:v>3.27</c:v>
                </c:pt>
                <c:pt idx="6">
                  <c:v>2.1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4"/>
          <c:order val="18"/>
          <c:tx>
            <c:strRef>
              <c:f>'CVDC-6(TH-24)'!$W$16</c:f>
              <c:strCache>
                <c:ptCount val="1"/>
                <c:pt idx="0">
                  <c:v>10-Sep-03</c:v>
                </c:pt>
              </c:strCache>
            </c:strRef>
          </c:tx>
          <c:spPr>
            <a:ln w="12700"/>
          </c:spPr>
          <c:marker>
            <c:symbol val="circle"/>
            <c:size val="4"/>
            <c:spPr>
              <a:noFill/>
            </c:spPr>
          </c:marker>
          <c:xVal>
            <c:numRef>
              <c:f>'CVDC-6(TH-24)'!$W$17:$W$24</c:f>
              <c:numCache>
                <c:formatCode>0.00</c:formatCode>
                <c:ptCount val="8"/>
                <c:pt idx="0">
                  <c:v>2.5299999999999998</c:v>
                </c:pt>
                <c:pt idx="1">
                  <c:v>2.25</c:v>
                </c:pt>
                <c:pt idx="2">
                  <c:v>2.79</c:v>
                </c:pt>
                <c:pt idx="4">
                  <c:v>3.27</c:v>
                </c:pt>
                <c:pt idx="5">
                  <c:v>3.08</c:v>
                </c:pt>
                <c:pt idx="6">
                  <c:v>2.0499999999999998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5"/>
          <c:order val="19"/>
          <c:tx>
            <c:strRef>
              <c:f>'CVDC-6(TH-24)'!$X$16</c:f>
              <c:strCache>
                <c:ptCount val="1"/>
                <c:pt idx="0">
                  <c:v>29-Apr-04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plus"/>
            <c:size val="4"/>
            <c:spPr>
              <a:ln>
                <a:solidFill>
                  <a:srgbClr val="92D050"/>
                </a:solidFill>
              </a:ln>
            </c:spPr>
          </c:marker>
          <c:xVal>
            <c:numRef>
              <c:f>'CVDC-6(TH-24)'!$X$17:$X$24</c:f>
              <c:numCache>
                <c:formatCode>0.00</c:formatCode>
                <c:ptCount val="8"/>
                <c:pt idx="0">
                  <c:v>2.84</c:v>
                </c:pt>
                <c:pt idx="1">
                  <c:v>2.36</c:v>
                </c:pt>
                <c:pt idx="2">
                  <c:v>2.74</c:v>
                </c:pt>
                <c:pt idx="4">
                  <c:v>3.25</c:v>
                </c:pt>
                <c:pt idx="5">
                  <c:v>3.23</c:v>
                </c:pt>
                <c:pt idx="6">
                  <c:v>1.96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6"/>
          <c:order val="20"/>
          <c:tx>
            <c:strRef>
              <c:f>'CVDC-6(TH-24)'!$Y$16</c:f>
              <c:strCache>
                <c:ptCount val="1"/>
                <c:pt idx="0">
                  <c:v>19-Jul-04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'CVDC-6(TH-24)'!$Y$17:$Y$24</c:f>
              <c:numCache>
                <c:formatCode>0.00</c:formatCode>
                <c:ptCount val="8"/>
                <c:pt idx="0">
                  <c:v>2.61</c:v>
                </c:pt>
                <c:pt idx="1">
                  <c:v>2.2200000000000002</c:v>
                </c:pt>
                <c:pt idx="2">
                  <c:v>2.66</c:v>
                </c:pt>
                <c:pt idx="4">
                  <c:v>3.15</c:v>
                </c:pt>
                <c:pt idx="5">
                  <c:v>3.08</c:v>
                </c:pt>
                <c:pt idx="6">
                  <c:v>1.91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7"/>
          <c:order val="21"/>
          <c:tx>
            <c:strRef>
              <c:f>'CVDC-6(TH-24)'!$Z$16</c:f>
              <c:strCache>
                <c:ptCount val="1"/>
                <c:pt idx="0">
                  <c:v>26-Aug-04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dash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'CVDC-6(TH-24)'!$Z$17:$Z$24</c:f>
              <c:numCache>
                <c:formatCode>0.00</c:formatCode>
                <c:ptCount val="8"/>
                <c:pt idx="0">
                  <c:v>2.25</c:v>
                </c:pt>
                <c:pt idx="1">
                  <c:v>1.89</c:v>
                </c:pt>
                <c:pt idx="2">
                  <c:v>2.34</c:v>
                </c:pt>
                <c:pt idx="4">
                  <c:v>2.78</c:v>
                </c:pt>
                <c:pt idx="5">
                  <c:v>2.67</c:v>
                </c:pt>
                <c:pt idx="6">
                  <c:v>1.56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8"/>
          <c:order val="22"/>
          <c:tx>
            <c:strRef>
              <c:f>'CVDC-6(TH-24)'!$AA$16</c:f>
              <c:strCache>
                <c:ptCount val="1"/>
                <c:pt idx="0">
                  <c:v>09-Sep-04</c:v>
                </c:pt>
              </c:strCache>
            </c:strRef>
          </c:tx>
          <c:spPr>
            <a:ln w="19050">
              <a:solidFill>
                <a:srgbClr val="7030A0"/>
              </a:solidFill>
            </a:ln>
          </c:spPr>
          <c:marker>
            <c:symbol val="diamond"/>
            <c:size val="5"/>
            <c:spPr>
              <a:noFill/>
              <a:ln>
                <a:solidFill>
                  <a:srgbClr val="7030A0"/>
                </a:solidFill>
              </a:ln>
            </c:spPr>
          </c:marker>
          <c:xVal>
            <c:numRef>
              <c:f>'CVDC-6(TH-24)'!$AA$17:$AA$24</c:f>
              <c:numCache>
                <c:formatCode>0.00</c:formatCode>
                <c:ptCount val="8"/>
                <c:pt idx="0">
                  <c:v>2.4</c:v>
                </c:pt>
                <c:pt idx="1">
                  <c:v>2.1800000000000002</c:v>
                </c:pt>
                <c:pt idx="2">
                  <c:v>2.64</c:v>
                </c:pt>
                <c:pt idx="4">
                  <c:v>3.14</c:v>
                </c:pt>
                <c:pt idx="5">
                  <c:v>3.05</c:v>
                </c:pt>
                <c:pt idx="6">
                  <c:v>1.95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9"/>
          <c:order val="23"/>
          <c:tx>
            <c:strRef>
              <c:f>'CVDC-6(TH-24)'!$AB$16</c:f>
              <c:strCache>
                <c:ptCount val="1"/>
                <c:pt idx="0">
                  <c:v>26-May-05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'CVDC-6(TH-24)'!$AB$17:$AB$24</c:f>
              <c:numCache>
                <c:formatCode>0.00</c:formatCode>
                <c:ptCount val="8"/>
                <c:pt idx="0">
                  <c:v>2.79</c:v>
                </c:pt>
                <c:pt idx="1">
                  <c:v>2.4</c:v>
                </c:pt>
                <c:pt idx="2">
                  <c:v>2.73</c:v>
                </c:pt>
                <c:pt idx="4">
                  <c:v>3.2</c:v>
                </c:pt>
                <c:pt idx="5">
                  <c:v>3.18</c:v>
                </c:pt>
                <c:pt idx="6">
                  <c:v>1.86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0"/>
          <c:order val="24"/>
          <c:tx>
            <c:strRef>
              <c:f>'CVDC-6(TH-24)'!$AC$16</c:f>
              <c:strCache>
                <c:ptCount val="1"/>
                <c:pt idx="0">
                  <c:v>12-Oct-05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triangl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'CVDC-6(TH-24)'!$AC$17:$AC$24</c:f>
              <c:numCache>
                <c:formatCode>0.00</c:formatCode>
                <c:ptCount val="8"/>
                <c:pt idx="0">
                  <c:v>2.71</c:v>
                </c:pt>
                <c:pt idx="1">
                  <c:v>2.29</c:v>
                </c:pt>
                <c:pt idx="2">
                  <c:v>2.73</c:v>
                </c:pt>
                <c:pt idx="4">
                  <c:v>3.27</c:v>
                </c:pt>
                <c:pt idx="5">
                  <c:v>3.24</c:v>
                </c:pt>
                <c:pt idx="6">
                  <c:v>2.0299999999999998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1"/>
          <c:order val="25"/>
          <c:tx>
            <c:strRef>
              <c:f>'CVDC-6(TH-24)'!$AD$16</c:f>
              <c:strCache>
                <c:ptCount val="1"/>
                <c:pt idx="0">
                  <c:v>14-Jun-06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x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'CVDC-6(TH-24)'!$AD$17:$AD$24</c:f>
              <c:numCache>
                <c:formatCode>0.00</c:formatCode>
                <c:ptCount val="8"/>
                <c:pt idx="0">
                  <c:v>2.78</c:v>
                </c:pt>
                <c:pt idx="1">
                  <c:v>2.33</c:v>
                </c:pt>
                <c:pt idx="2">
                  <c:v>2.57</c:v>
                </c:pt>
                <c:pt idx="4">
                  <c:v>3.07</c:v>
                </c:pt>
                <c:pt idx="5">
                  <c:v>3.07</c:v>
                </c:pt>
                <c:pt idx="6">
                  <c:v>1.72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2"/>
          <c:order val="26"/>
          <c:tx>
            <c:strRef>
              <c:f>'CVDC-6(TH-24)'!$AE$16</c:f>
              <c:strCache>
                <c:ptCount val="1"/>
                <c:pt idx="0">
                  <c:v>04-Oct-06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pPr>
              <a:ln>
                <a:solidFill>
                  <a:prstClr val="black"/>
                </a:solidFill>
              </a:ln>
            </c:spPr>
          </c:marker>
          <c:xVal>
            <c:numRef>
              <c:f>'CVDC-6(TH-24)'!$AE$17:$AE$24</c:f>
              <c:numCache>
                <c:formatCode>0.00</c:formatCode>
                <c:ptCount val="8"/>
                <c:pt idx="0">
                  <c:v>2.23</c:v>
                </c:pt>
                <c:pt idx="1">
                  <c:v>1.83</c:v>
                </c:pt>
                <c:pt idx="2">
                  <c:v>1.79</c:v>
                </c:pt>
                <c:pt idx="4">
                  <c:v>2.86</c:v>
                </c:pt>
                <c:pt idx="5">
                  <c:v>2.75</c:v>
                </c:pt>
                <c:pt idx="6">
                  <c:v>1.56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0"/>
          <c:order val="27"/>
          <c:tx>
            <c:strRef>
              <c:f>'CVDC-6(TH-24)'!$AF$16</c:f>
              <c:strCache>
                <c:ptCount val="1"/>
                <c:pt idx="0">
                  <c:v>09-May-07</c:v>
                </c:pt>
              </c:strCache>
            </c:strRef>
          </c:tx>
          <c:spPr>
            <a:ln w="15875">
              <a:prstDash val="lgDash"/>
            </a:ln>
          </c:spPr>
          <c:marker>
            <c:symbol val="diamond"/>
            <c:size val="4"/>
            <c:spPr>
              <a:solidFill>
                <a:schemeClr val="accent1"/>
              </a:solidFill>
              <a:ln>
                <a:solidFill>
                  <a:srgbClr val="4F81BD">
                    <a:shade val="58000"/>
                    <a:shade val="95000"/>
                    <a:satMod val="105000"/>
                  </a:srgbClr>
                </a:solidFill>
              </a:ln>
            </c:spPr>
          </c:marker>
          <c:xVal>
            <c:numRef>
              <c:f>'CVDC-6(TH-24)'!$AF$17:$AF$24</c:f>
              <c:numCache>
                <c:formatCode>0.00</c:formatCode>
                <c:ptCount val="8"/>
                <c:pt idx="0">
                  <c:v>2.76</c:v>
                </c:pt>
                <c:pt idx="1">
                  <c:v>2.35</c:v>
                </c:pt>
                <c:pt idx="2">
                  <c:v>2.74</c:v>
                </c:pt>
                <c:pt idx="4">
                  <c:v>3.47</c:v>
                </c:pt>
                <c:pt idx="5">
                  <c:v>3.55</c:v>
                </c:pt>
                <c:pt idx="6">
                  <c:v>2.0699999999999998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1"/>
          <c:order val="28"/>
          <c:tx>
            <c:strRef>
              <c:f>'CVDC-6(TH-24)'!$AG$16</c:f>
              <c:strCache>
                <c:ptCount val="1"/>
                <c:pt idx="0">
                  <c:v>24-Sep-07</c:v>
                </c:pt>
              </c:strCache>
            </c:strRef>
          </c:tx>
          <c:spPr>
            <a:ln w="19050"/>
          </c:spPr>
          <c:marker>
            <c:symbol val="square"/>
            <c:size val="4"/>
          </c:marker>
          <c:xVal>
            <c:numRef>
              <c:f>'CVDC-6(TH-24)'!$AG$17:$AG$24</c:f>
              <c:numCache>
                <c:formatCode>0.00</c:formatCode>
                <c:ptCount val="8"/>
                <c:pt idx="0">
                  <c:v>2.78</c:v>
                </c:pt>
                <c:pt idx="1">
                  <c:v>2.12</c:v>
                </c:pt>
                <c:pt idx="2">
                  <c:v>2.63</c:v>
                </c:pt>
                <c:pt idx="4">
                  <c:v>3.4</c:v>
                </c:pt>
                <c:pt idx="5">
                  <c:v>3.43</c:v>
                </c:pt>
                <c:pt idx="6">
                  <c:v>2.14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"/>
          <c:order val="29"/>
          <c:tx>
            <c:strRef>
              <c:f>'CVDC-6(TH-24)'!$AH$16</c:f>
              <c:strCache>
                <c:ptCount val="1"/>
                <c:pt idx="0">
                  <c:v>24-Jun-08</c:v>
                </c:pt>
              </c:strCache>
            </c:strRef>
          </c:tx>
          <c:spPr>
            <a:ln w="15875"/>
          </c:spPr>
          <c:marker>
            <c:symbol val="triangle"/>
            <c:size val="4"/>
            <c:spPr>
              <a:solidFill>
                <a:srgbClr val="4F81BD"/>
              </a:solidFill>
            </c:spPr>
          </c:marker>
          <c:xVal>
            <c:numRef>
              <c:f>'CVDC-6(TH-24)'!$AH$17:$AH$24</c:f>
              <c:numCache>
                <c:formatCode>0.00</c:formatCode>
                <c:ptCount val="8"/>
                <c:pt idx="0">
                  <c:v>2.67</c:v>
                </c:pt>
                <c:pt idx="1">
                  <c:v>2.29</c:v>
                </c:pt>
                <c:pt idx="2">
                  <c:v>2.7</c:v>
                </c:pt>
                <c:pt idx="4">
                  <c:v>3.49</c:v>
                </c:pt>
                <c:pt idx="5">
                  <c:v>3.55</c:v>
                </c:pt>
                <c:pt idx="6">
                  <c:v>2.13</c:v>
                </c:pt>
              </c:numCache>
            </c:numRef>
          </c:xVal>
          <c:yVal>
            <c:numRef>
              <c:f>'CVDC-6(TH-24)'!$B$17:$B$23</c:f>
              <c:numCache>
                <c:formatCode>0.0</c:formatCode>
                <c:ptCount val="7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</c:numCache>
            </c:numRef>
          </c:yVal>
        </c:ser>
        <c:ser>
          <c:idx val="23"/>
          <c:order val="30"/>
          <c:tx>
            <c:strRef>
              <c:f>'CVDC-6(TH-24)'!$AI$16</c:f>
              <c:strCache>
                <c:ptCount val="1"/>
                <c:pt idx="0">
                  <c:v>24-Sep-08</c:v>
                </c:pt>
              </c:strCache>
            </c:strRef>
          </c:tx>
          <c:spPr>
            <a:ln w="15875">
              <a:solidFill>
                <a:srgbClr val="9BBB59">
                  <a:shade val="58000"/>
                  <a:shade val="95000"/>
                  <a:satMod val="105000"/>
                </a:srgbClr>
              </a:solidFill>
              <a:prstDash val="dash"/>
            </a:ln>
          </c:spPr>
          <c:marker>
            <c:symbol val="circle"/>
            <c:size val="4"/>
            <c:spPr>
              <a:solidFill>
                <a:srgbClr val="4F81BD"/>
              </a:solidFill>
              <a:ln>
                <a:solidFill>
                  <a:srgbClr val="9BBB59">
                    <a:shade val="58000"/>
                    <a:shade val="95000"/>
                    <a:satMod val="105000"/>
                  </a:srgbClr>
                </a:solidFill>
              </a:ln>
            </c:spPr>
          </c:marker>
          <c:xVal>
            <c:numRef>
              <c:f>'CVDC-6(TH-24)'!$AI$17:$AI$24</c:f>
              <c:numCache>
                <c:formatCode>0.00</c:formatCode>
                <c:ptCount val="8"/>
                <c:pt idx="0">
                  <c:v>2.41</c:v>
                </c:pt>
                <c:pt idx="1">
                  <c:v>1.57</c:v>
                </c:pt>
                <c:pt idx="2">
                  <c:v>2.46</c:v>
                </c:pt>
                <c:pt idx="4">
                  <c:v>3.4</c:v>
                </c:pt>
                <c:pt idx="5">
                  <c:v>3.46</c:v>
                </c:pt>
                <c:pt idx="6">
                  <c:v>2.11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4"/>
          <c:order val="31"/>
          <c:tx>
            <c:strRef>
              <c:f>'CVDC-6(TH-24)'!$AK$16</c:f>
              <c:strCache>
                <c:ptCount val="1"/>
                <c:pt idx="0">
                  <c:v>13-Apr-09</c:v>
                </c:pt>
              </c:strCache>
            </c:strRef>
          </c:tx>
          <c:spPr>
            <a:ln w="15875">
              <a:solidFill>
                <a:prstClr val="black"/>
              </a:solidFill>
              <a:prstDash val="dash"/>
            </a:ln>
          </c:spPr>
          <c:marker>
            <c:symbol val="plus"/>
            <c:size val="5"/>
            <c:spPr>
              <a:ln>
                <a:solidFill>
                  <a:prstClr val="black"/>
                </a:solidFill>
              </a:ln>
            </c:spPr>
          </c:marker>
          <c:xVal>
            <c:numRef>
              <c:f>'CVDC-6(TH-24)'!$AK$17:$AK$24</c:f>
              <c:numCache>
                <c:formatCode>0.00</c:formatCode>
                <c:ptCount val="8"/>
                <c:pt idx="0">
                  <c:v>2.88</c:v>
                </c:pt>
                <c:pt idx="1">
                  <c:v>2.44</c:v>
                </c:pt>
                <c:pt idx="2">
                  <c:v>2.76</c:v>
                </c:pt>
                <c:pt idx="4">
                  <c:v>3.62</c:v>
                </c:pt>
                <c:pt idx="5">
                  <c:v>3.71</c:v>
                </c:pt>
                <c:pt idx="6">
                  <c:v>2.17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40"/>
          <c:order val="32"/>
          <c:tx>
            <c:strRef>
              <c:f>'CVDC-6(TH-24)'!$AL$16</c:f>
              <c:strCache>
                <c:ptCount val="1"/>
                <c:pt idx="0">
                  <c:v>20-Apr-09</c:v>
                </c:pt>
              </c:strCache>
            </c:strRef>
          </c:tx>
          <c:xVal>
            <c:numRef>
              <c:f>'CVDC-6(TH-24)'!$AL$17:$AL$24</c:f>
              <c:numCache>
                <c:formatCode>0.00</c:formatCode>
                <c:ptCount val="8"/>
                <c:pt idx="0">
                  <c:v>2.92</c:v>
                </c:pt>
                <c:pt idx="1">
                  <c:v>2.46</c:v>
                </c:pt>
                <c:pt idx="2">
                  <c:v>2.79</c:v>
                </c:pt>
                <c:pt idx="4">
                  <c:v>3.64</c:v>
                </c:pt>
                <c:pt idx="5">
                  <c:v>3.73</c:v>
                </c:pt>
                <c:pt idx="6">
                  <c:v>2.1800000000000002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5"/>
          <c:order val="33"/>
          <c:tx>
            <c:strRef>
              <c:f>'CVDC-6(TH-24)'!$AM$16</c:f>
              <c:strCache>
                <c:ptCount val="1"/>
                <c:pt idx="0">
                  <c:v>27-Apr-09</c:v>
                </c:pt>
              </c:strCache>
            </c:strRef>
          </c:tx>
          <c:spPr>
            <a:ln w="25400"/>
          </c:spPr>
          <c:xVal>
            <c:numRef>
              <c:f>'CVDC-6(TH-24)'!$AM$17:$AM$24</c:f>
              <c:numCache>
                <c:formatCode>0.00</c:formatCode>
                <c:ptCount val="8"/>
                <c:pt idx="0">
                  <c:v>2.94</c:v>
                </c:pt>
                <c:pt idx="1">
                  <c:v>2.4900000000000002</c:v>
                </c:pt>
                <c:pt idx="2">
                  <c:v>2.81</c:v>
                </c:pt>
                <c:pt idx="4">
                  <c:v>3.67</c:v>
                </c:pt>
                <c:pt idx="5">
                  <c:v>3.76</c:v>
                </c:pt>
                <c:pt idx="6">
                  <c:v>2.21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6"/>
          <c:order val="34"/>
          <c:tx>
            <c:strRef>
              <c:f>'CVDC-6(TH-24)'!$AO$16</c:f>
              <c:strCache>
                <c:ptCount val="1"/>
                <c:pt idx="0">
                  <c:v>19-May-09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pPr>
              <a:ln>
                <a:solidFill>
                  <a:prstClr val="black"/>
                </a:solidFill>
              </a:ln>
            </c:spPr>
          </c:marker>
          <c:xVal>
            <c:numRef>
              <c:f>'CVDC-6(TH-24)'!$AO$17:$AO$24</c:f>
              <c:numCache>
                <c:formatCode>0.00</c:formatCode>
                <c:ptCount val="8"/>
                <c:pt idx="0">
                  <c:v>2.92</c:v>
                </c:pt>
                <c:pt idx="1">
                  <c:v>2.5</c:v>
                </c:pt>
                <c:pt idx="2">
                  <c:v>2.84</c:v>
                </c:pt>
                <c:pt idx="4">
                  <c:v>3.7</c:v>
                </c:pt>
                <c:pt idx="5">
                  <c:v>3.79</c:v>
                </c:pt>
                <c:pt idx="6">
                  <c:v>2.2400000000000002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7"/>
          <c:order val="35"/>
          <c:tx>
            <c:strRef>
              <c:f>'CVDC-6(TH-24)'!$AP$16</c:f>
              <c:strCache>
                <c:ptCount val="1"/>
                <c:pt idx="0">
                  <c:v>29-Jun-09</c:v>
                </c:pt>
              </c:strCache>
            </c:strRef>
          </c:tx>
          <c:spPr>
            <a:ln w="15875">
              <a:solidFill>
                <a:prstClr val="black"/>
              </a:solidFill>
              <a:prstDash val="dash"/>
            </a:ln>
          </c:spPr>
          <c:marker>
            <c:symbol val="diamond"/>
            <c:size val="4"/>
            <c:spPr>
              <a:ln>
                <a:solidFill>
                  <a:prstClr val="black"/>
                </a:solidFill>
              </a:ln>
            </c:spPr>
          </c:marker>
          <c:xVal>
            <c:numRef>
              <c:f>'CVDC-6(TH-24)'!$AP$17:$AP$24</c:f>
              <c:numCache>
                <c:formatCode>0.00</c:formatCode>
                <c:ptCount val="8"/>
                <c:pt idx="0">
                  <c:v>2.71</c:v>
                </c:pt>
                <c:pt idx="1">
                  <c:v>2.36</c:v>
                </c:pt>
                <c:pt idx="2">
                  <c:v>2.74</c:v>
                </c:pt>
                <c:pt idx="4">
                  <c:v>3.61</c:v>
                </c:pt>
                <c:pt idx="5">
                  <c:v>3.7</c:v>
                </c:pt>
                <c:pt idx="6">
                  <c:v>2.14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8"/>
          <c:order val="36"/>
          <c:tx>
            <c:strRef>
              <c:f>'CVDC-6(TH-24)'!$AQ$16</c:f>
              <c:strCache>
                <c:ptCount val="1"/>
                <c:pt idx="0">
                  <c:v>15-Sep-09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xVal>
            <c:numRef>
              <c:f>'CVDC-6(TH-24)'!$AP$17:$AP$24</c:f>
              <c:numCache>
                <c:formatCode>0.00</c:formatCode>
                <c:ptCount val="8"/>
                <c:pt idx="0">
                  <c:v>2.71</c:v>
                </c:pt>
                <c:pt idx="1">
                  <c:v>2.36</c:v>
                </c:pt>
                <c:pt idx="2">
                  <c:v>2.74</c:v>
                </c:pt>
                <c:pt idx="4">
                  <c:v>3.61</c:v>
                </c:pt>
                <c:pt idx="5">
                  <c:v>3.7</c:v>
                </c:pt>
                <c:pt idx="6">
                  <c:v>2.14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29"/>
          <c:order val="37"/>
          <c:tx>
            <c:strRef>
              <c:f>'CVDC-6(TH-24)'!$AR$16</c:f>
              <c:strCache>
                <c:ptCount val="1"/>
                <c:pt idx="0">
                  <c:v>20-May-10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x"/>
            <c:size val="4"/>
            <c:spPr>
              <a:solidFill>
                <a:schemeClr val="tx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'CVDC-6(TH-24)'!$AR$17:$AR$24</c:f>
              <c:numCache>
                <c:formatCode>0.00</c:formatCode>
                <c:ptCount val="8"/>
                <c:pt idx="0">
                  <c:v>2.9794809265713553</c:v>
                </c:pt>
                <c:pt idx="1">
                  <c:v>2.593603383709798</c:v>
                </c:pt>
                <c:pt idx="2">
                  <c:v>2.9169292940472786</c:v>
                </c:pt>
                <c:pt idx="4">
                  <c:v>3.8712436499319125</c:v>
                </c:pt>
                <c:pt idx="6">
                  <c:v>2.4011089597943496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30"/>
          <c:order val="38"/>
          <c:tx>
            <c:strRef>
              <c:f>'CVDC-6(TH-24)'!$AS$16</c:f>
              <c:strCache>
                <c:ptCount val="1"/>
                <c:pt idx="0">
                  <c:v>02-Jun-10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'CVDC-6(TH-24)'!$AS$17:$AS$24</c:f>
              <c:numCache>
                <c:formatCode>0.00</c:formatCode>
                <c:ptCount val="8"/>
                <c:pt idx="0">
                  <c:v>2.1689528504305713</c:v>
                </c:pt>
                <c:pt idx="1">
                  <c:v>2.6091981602134737</c:v>
                </c:pt>
                <c:pt idx="2">
                  <c:v>2.9487109087100194</c:v>
                </c:pt>
                <c:pt idx="4">
                  <c:v>3.9207228764645095</c:v>
                </c:pt>
                <c:pt idx="5">
                  <c:v>4.0100688653426957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ser>
          <c:idx val="31"/>
          <c:order val="39"/>
          <c:tx>
            <c:strRef>
              <c:f>'CVDC-6(TH-24)'!$AT$16</c:f>
              <c:strCache>
                <c:ptCount val="1"/>
                <c:pt idx="0">
                  <c:v>10-Sep-10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diamond"/>
            <c:size val="4"/>
            <c:spPr>
              <a:solidFill>
                <a:sysClr val="windowText" lastClr="00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'CVDC-6(TH-24)'!$AT$17:$AT$24</c:f>
              <c:numCache>
                <c:formatCode>0.00</c:formatCode>
                <c:ptCount val="8"/>
                <c:pt idx="0">
                  <c:v>2.8528330155027888</c:v>
                </c:pt>
                <c:pt idx="1">
                  <c:v>2.5468850018266167</c:v>
                </c:pt>
                <c:pt idx="2">
                  <c:v>2.9646188561773883</c:v>
                </c:pt>
                <c:pt idx="4">
                  <c:v>3.9703135846381343</c:v>
                </c:pt>
                <c:pt idx="5">
                  <c:v>4.0100688653426957</c:v>
                </c:pt>
                <c:pt idx="6">
                  <c:v>2.520830330274606</c:v>
                </c:pt>
              </c:numCache>
            </c:numRef>
          </c:xVal>
          <c:yVal>
            <c:numRef>
              <c:f>'CVDC-6(TH-24)'!$B$17:$B$24</c:f>
              <c:numCache>
                <c:formatCode>0.0</c:formatCode>
                <c:ptCount val="8"/>
                <c:pt idx="0">
                  <c:v>-15</c:v>
                </c:pt>
                <c:pt idx="1">
                  <c:v>-17</c:v>
                </c:pt>
                <c:pt idx="2">
                  <c:v>-19</c:v>
                </c:pt>
                <c:pt idx="3">
                  <c:v>-21</c:v>
                </c:pt>
                <c:pt idx="4">
                  <c:v>-23</c:v>
                </c:pt>
                <c:pt idx="5">
                  <c:v>-25</c:v>
                </c:pt>
                <c:pt idx="6">
                  <c:v>-27</c:v>
                </c:pt>
                <c:pt idx="7">
                  <c:v>-29</c:v>
                </c:pt>
              </c:numCache>
            </c:numRef>
          </c:yVal>
        </c:ser>
        <c:axId val="102079872"/>
        <c:axId val="102098816"/>
      </c:scatterChart>
      <c:valAx>
        <c:axId val="102079872"/>
        <c:scaling>
          <c:orientation val="minMax"/>
          <c:max val="5"/>
          <c:min val="-1"/>
        </c:scaling>
        <c:axPos val="b"/>
        <c:majorGridlines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Temperature (</a:t>
                </a:r>
                <a:r>
                  <a:rPr lang="en-US" sz="800" baseline="30000">
                    <a:latin typeface="Arial" pitchFamily="34" charset="0"/>
                    <a:cs typeface="Arial" pitchFamily="34" charset="0"/>
                  </a:rPr>
                  <a:t>o</a:t>
                </a:r>
                <a:r>
                  <a:rPr lang="en-US" sz="800">
                    <a:latin typeface="Arial" pitchFamily="34" charset="0"/>
                    <a:cs typeface="Arial" pitchFamily="34" charset="0"/>
                  </a:rPr>
                  <a:t>C)</a:t>
                </a:r>
              </a:p>
            </c:rich>
          </c:tx>
          <c:layout/>
        </c:title>
        <c:numFmt formatCode="0.00" sourceLinked="1"/>
        <c:tickLblPos val="nextTo"/>
        <c:crossAx val="102098816"/>
        <c:crossesAt val="-30"/>
        <c:crossBetween val="midCat"/>
      </c:valAx>
      <c:valAx>
        <c:axId val="102098816"/>
        <c:scaling>
          <c:orientation val="minMax"/>
          <c:max val="-14"/>
          <c:min val="-2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
Depth (m)</a:t>
                </a:r>
              </a:p>
            </c:rich>
          </c:tx>
          <c:layout/>
        </c:title>
        <c:numFmt formatCode="0.0" sourceLinked="1"/>
        <c:tickLblPos val="nextTo"/>
        <c:crossAx val="102079872"/>
        <c:crossesAt val="-30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egendEntry>
        <c:idx val="22"/>
        <c:txPr>
          <a:bodyPr/>
          <a:lstStyle/>
          <a:p>
            <a:pPr>
              <a:defRPr sz="80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egendEntry>
        <c:idx val="23"/>
        <c:txPr>
          <a:bodyPr/>
          <a:lstStyle/>
          <a:p>
            <a:pPr>
              <a:defRPr sz="80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egendEntry>
        <c:idx val="24"/>
        <c:txPr>
          <a:bodyPr/>
          <a:lstStyle/>
          <a:p>
            <a:pPr>
              <a:defRPr sz="80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egendEntry>
        <c:idx val="25"/>
        <c:txPr>
          <a:bodyPr/>
          <a:lstStyle/>
          <a:p>
            <a:pPr>
              <a:defRPr sz="80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egendEntry>
        <c:idx val="26"/>
        <c:txPr>
          <a:bodyPr/>
          <a:lstStyle/>
          <a:p>
            <a:pPr>
              <a:defRPr sz="80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5899280930755834E-2"/>
          <c:y val="0.79965733696928665"/>
          <c:w val="0.91810242952397669"/>
          <c:h val="0.18711956203741981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462931117035815"/>
          <c:y val="2.3996698727281624E-2"/>
          <c:w val="0.84268078307226657"/>
          <c:h val="0.70478572803341"/>
        </c:manualLayout>
      </c:layout>
      <c:scatterChart>
        <c:scatterStyle val="lineMarker"/>
        <c:ser>
          <c:idx val="0"/>
          <c:order val="0"/>
          <c:tx>
            <c:strRef>
              <c:f>'BH 88-4(TH-25)'!$C$14</c:f>
              <c:strCache>
                <c:ptCount val="1"/>
                <c:pt idx="0">
                  <c:v>10-Dec-91</c:v>
                </c:pt>
              </c:strCache>
            </c:strRef>
          </c:tx>
          <c:spPr>
            <a:ln w="15875"/>
          </c:spPr>
          <c:marker>
            <c:symbol val="diamond"/>
            <c:size val="4"/>
            <c:spPr>
              <a:noFill/>
            </c:spPr>
          </c:marker>
          <c:xVal>
            <c:numRef>
              <c:f>'BH 88-4(TH-25)'!$C$15:$C$20</c:f>
              <c:numCache>
                <c:formatCode>0.00</c:formatCode>
                <c:ptCount val="6"/>
                <c:pt idx="0">
                  <c:v>-3.1</c:v>
                </c:pt>
                <c:pt idx="1">
                  <c:v>-0.67</c:v>
                </c:pt>
                <c:pt idx="2">
                  <c:v>-0.7</c:v>
                </c:pt>
                <c:pt idx="3">
                  <c:v>1.1499999999999999</c:v>
                </c:pt>
                <c:pt idx="4">
                  <c:v>2.2200000000000002</c:v>
                </c:pt>
                <c:pt idx="5">
                  <c:v>3.07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"/>
          <c:order val="1"/>
          <c:tx>
            <c:strRef>
              <c:f>'BH 88-4(TH-25)'!$D$14</c:f>
              <c:strCache>
                <c:ptCount val="1"/>
                <c:pt idx="0">
                  <c:v>24-Jan-92</c:v>
                </c:pt>
              </c:strCache>
            </c:strRef>
          </c:tx>
          <c:spPr>
            <a:ln w="15875"/>
          </c:spPr>
          <c:marker>
            <c:symbol val="square"/>
            <c:size val="3"/>
            <c:spPr>
              <a:noFill/>
            </c:spPr>
          </c:marker>
          <c:xVal>
            <c:numRef>
              <c:f>'BH 88-4(TH-25)'!$D$15:$D$20</c:f>
              <c:numCache>
                <c:formatCode>0.00</c:formatCode>
                <c:ptCount val="6"/>
                <c:pt idx="0">
                  <c:v>-4.6100000000000003</c:v>
                </c:pt>
                <c:pt idx="1">
                  <c:v>-2.67</c:v>
                </c:pt>
                <c:pt idx="2">
                  <c:v>-1.96</c:v>
                </c:pt>
                <c:pt idx="3">
                  <c:v>0.03</c:v>
                </c:pt>
                <c:pt idx="4">
                  <c:v>1.01</c:v>
                </c:pt>
                <c:pt idx="5">
                  <c:v>1.86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"/>
          <c:order val="2"/>
          <c:tx>
            <c:strRef>
              <c:f>'BH 88-4(TH-25)'!$E$14</c:f>
              <c:strCache>
                <c:ptCount val="1"/>
                <c:pt idx="0">
                  <c:v>30-May-94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4"/>
            <c:spPr>
              <a:solidFill>
                <a:srgbClr val="FF0000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'BH 88-4(TH-25)'!$E$15:$E$20</c:f>
              <c:numCache>
                <c:formatCode>0.00</c:formatCode>
                <c:ptCount val="6"/>
                <c:pt idx="0">
                  <c:v>3.1</c:v>
                </c:pt>
                <c:pt idx="1">
                  <c:v>0.76</c:v>
                </c:pt>
                <c:pt idx="2">
                  <c:v>-2.08</c:v>
                </c:pt>
                <c:pt idx="3">
                  <c:v>-0.52</c:v>
                </c:pt>
                <c:pt idx="4">
                  <c:v>-0.16</c:v>
                </c:pt>
                <c:pt idx="5">
                  <c:v>0.33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"/>
          <c:order val="3"/>
          <c:tx>
            <c:strRef>
              <c:f>'BH 88-4(TH-25)'!$F$14</c:f>
              <c:strCache>
                <c:ptCount val="1"/>
                <c:pt idx="0">
                  <c:v>15-Sep-94</c:v>
                </c:pt>
              </c:strCache>
            </c:strRef>
          </c:tx>
          <c:spPr>
            <a:ln w="12700">
              <a:solidFill>
                <a:schemeClr val="tx2"/>
              </a:solidFill>
            </a:ln>
          </c:spPr>
          <c:marker>
            <c:symbol val="x"/>
            <c:size val="4"/>
            <c:spPr>
              <a:ln>
                <a:solidFill>
                  <a:srgbClr val="1F497D"/>
                </a:solidFill>
              </a:ln>
            </c:spPr>
          </c:marker>
          <c:xVal>
            <c:numRef>
              <c:f>'BH 88-4(TH-25)'!$F$15:$F$20</c:f>
              <c:numCache>
                <c:formatCode>0.00</c:formatCode>
                <c:ptCount val="6"/>
                <c:pt idx="0">
                  <c:v>7.77</c:v>
                </c:pt>
                <c:pt idx="1">
                  <c:v>8.6199999999999992</c:v>
                </c:pt>
                <c:pt idx="2">
                  <c:v>7.28</c:v>
                </c:pt>
                <c:pt idx="3">
                  <c:v>8.93</c:v>
                </c:pt>
                <c:pt idx="4">
                  <c:v>8.1199999999999992</c:v>
                </c:pt>
                <c:pt idx="5">
                  <c:v>6.74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4"/>
          <c:order val="4"/>
          <c:tx>
            <c:strRef>
              <c:f>'BH 88-4(TH-25)'!$G$14</c:f>
              <c:strCache>
                <c:ptCount val="1"/>
                <c:pt idx="0">
                  <c:v>22-Sep-95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star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88-4(TH-25)'!$G$15:$G$20</c:f>
              <c:numCache>
                <c:formatCode>0.00</c:formatCode>
                <c:ptCount val="6"/>
                <c:pt idx="0">
                  <c:v>7.47</c:v>
                </c:pt>
                <c:pt idx="1">
                  <c:v>7.12</c:v>
                </c:pt>
                <c:pt idx="2">
                  <c:v>5.26</c:v>
                </c:pt>
                <c:pt idx="3">
                  <c:v>6.74</c:v>
                </c:pt>
                <c:pt idx="4">
                  <c:v>6.1</c:v>
                </c:pt>
                <c:pt idx="5">
                  <c:v>5.23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5"/>
          <c:order val="5"/>
          <c:tx>
            <c:strRef>
              <c:f>'BH 88-4(TH-25)'!$H$14</c:f>
              <c:strCache>
                <c:ptCount val="1"/>
                <c:pt idx="0">
                  <c:v>13-Sep-96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noFill/>
            </c:spPr>
          </c:marker>
          <c:xVal>
            <c:numRef>
              <c:f>'BH 88-4(TH-25)'!$H$15:$H$20</c:f>
              <c:numCache>
                <c:formatCode>0.00</c:formatCode>
                <c:ptCount val="6"/>
                <c:pt idx="0">
                  <c:v>7.27</c:v>
                </c:pt>
                <c:pt idx="1">
                  <c:v>6.92</c:v>
                </c:pt>
                <c:pt idx="2">
                  <c:v>4.37</c:v>
                </c:pt>
                <c:pt idx="3">
                  <c:v>6.09</c:v>
                </c:pt>
                <c:pt idx="4">
                  <c:v>5.16</c:v>
                </c:pt>
                <c:pt idx="5">
                  <c:v>4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6"/>
          <c:order val="6"/>
          <c:tx>
            <c:strRef>
              <c:f>'BH 88-4(TH-25)'!$I$14</c:f>
              <c:strCache>
                <c:ptCount val="1"/>
                <c:pt idx="0">
                  <c:v>05-May-97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plus"/>
            <c:size val="5"/>
            <c:spPr>
              <a:ln>
                <a:solidFill>
                  <a:srgbClr val="9BBB59"/>
                </a:solidFill>
              </a:ln>
            </c:spPr>
          </c:marker>
          <c:xVal>
            <c:numRef>
              <c:f>'BH 88-4(TH-25)'!$I$15:$I$20</c:f>
              <c:numCache>
                <c:formatCode>0.00</c:formatCode>
                <c:ptCount val="6"/>
                <c:pt idx="0">
                  <c:v>-0.44</c:v>
                </c:pt>
                <c:pt idx="1">
                  <c:v>-1.1499999999999999</c:v>
                </c:pt>
                <c:pt idx="2">
                  <c:v>-3.97</c:v>
                </c:pt>
                <c:pt idx="3">
                  <c:v>-1.52</c:v>
                </c:pt>
                <c:pt idx="4">
                  <c:v>-1.19</c:v>
                </c:pt>
                <c:pt idx="5">
                  <c:v>-0.43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7"/>
          <c:order val="7"/>
          <c:tx>
            <c:strRef>
              <c:f>'BH 88-4(TH-25)'!$J$14</c:f>
              <c:strCache>
                <c:ptCount val="1"/>
                <c:pt idx="0">
                  <c:v>20-Nov-97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6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4"/>
            <c:marker>
              <c:spPr>
                <a:solidFill>
                  <a:schemeClr val="tx1"/>
                </a:solidFill>
                <a:ln>
                  <a:solidFill>
                    <a:prstClr val="black"/>
                  </a:solidFill>
                </a:ln>
              </c:spPr>
            </c:marker>
          </c:dPt>
          <c:xVal>
            <c:numRef>
              <c:f>'BH 88-4(TH-25)'!$J$15:$J$20</c:f>
              <c:numCache>
                <c:formatCode>0.00</c:formatCode>
                <c:ptCount val="6"/>
                <c:pt idx="0">
                  <c:v>-0.5</c:v>
                </c:pt>
                <c:pt idx="1">
                  <c:v>0.34</c:v>
                </c:pt>
                <c:pt idx="2">
                  <c:v>-1.56</c:v>
                </c:pt>
                <c:pt idx="3">
                  <c:v>1.65</c:v>
                </c:pt>
                <c:pt idx="4">
                  <c:v>2.48</c:v>
                </c:pt>
                <c:pt idx="5">
                  <c:v>3.09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8"/>
          <c:order val="8"/>
          <c:tx>
            <c:strRef>
              <c:f>'BH 88-4(TH-25)'!$K$14</c:f>
              <c:strCache>
                <c:ptCount val="1"/>
                <c:pt idx="0">
                  <c:v>26-May-98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triangle"/>
            <c:size val="4"/>
            <c:spPr>
              <a:noFill/>
              <a:ln>
                <a:solidFill>
                  <a:srgbClr val="00B0F0"/>
                </a:solidFill>
              </a:ln>
            </c:spPr>
          </c:marker>
          <c:xVal>
            <c:numRef>
              <c:f>'BH 88-4(TH-25)'!$K$15:$K$20</c:f>
              <c:numCache>
                <c:formatCode>0.00</c:formatCode>
                <c:ptCount val="6"/>
                <c:pt idx="0">
                  <c:v>2.64</c:v>
                </c:pt>
                <c:pt idx="1">
                  <c:v>-0.42</c:v>
                </c:pt>
                <c:pt idx="2">
                  <c:v>-3.34</c:v>
                </c:pt>
                <c:pt idx="3">
                  <c:v>-0.65</c:v>
                </c:pt>
                <c:pt idx="4">
                  <c:v>-0.28999999999999998</c:v>
                </c:pt>
                <c:pt idx="5">
                  <c:v>0.22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9"/>
          <c:order val="9"/>
          <c:tx>
            <c:strRef>
              <c:f>'BH 88-4(TH-25)'!$L$14</c:f>
              <c:strCache>
                <c:ptCount val="1"/>
                <c:pt idx="0">
                  <c:v>12-Nov-98</c:v>
                </c:pt>
              </c:strCache>
            </c:strRef>
          </c:tx>
          <c:spPr>
            <a:ln w="22225"/>
          </c:spPr>
          <c:marker>
            <c:symbol val="diamond"/>
            <c:size val="4"/>
            <c:spPr>
              <a:noFill/>
            </c:spPr>
          </c:marker>
          <c:xVal>
            <c:numRef>
              <c:f>'BH 88-4(TH-25)'!$L$15:$L$20</c:f>
              <c:numCache>
                <c:formatCode>0.00</c:formatCode>
                <c:ptCount val="6"/>
                <c:pt idx="0">
                  <c:v>-2.2200000000000002</c:v>
                </c:pt>
                <c:pt idx="1">
                  <c:v>0.55000000000000004</c:v>
                </c:pt>
                <c:pt idx="2">
                  <c:v>-1.33</c:v>
                </c:pt>
                <c:pt idx="3">
                  <c:v>2.56</c:v>
                </c:pt>
                <c:pt idx="4">
                  <c:v>3.6</c:v>
                </c:pt>
                <c:pt idx="5">
                  <c:v>4.2699999999999996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0"/>
          <c:order val="10"/>
          <c:tx>
            <c:strRef>
              <c:f>'BH 88-4(TH-25)'!$M$14</c:f>
              <c:strCache>
                <c:ptCount val="1"/>
                <c:pt idx="0">
                  <c:v>28-May-99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88-4(TH-25)'!$M$15:$M$20</c:f>
              <c:numCache>
                <c:formatCode>0.00</c:formatCode>
                <c:ptCount val="6"/>
                <c:pt idx="0">
                  <c:v>1.83</c:v>
                </c:pt>
                <c:pt idx="1">
                  <c:v>-0.43</c:v>
                </c:pt>
                <c:pt idx="2">
                  <c:v>-3.92</c:v>
                </c:pt>
                <c:pt idx="3">
                  <c:v>-0.72</c:v>
                </c:pt>
                <c:pt idx="4">
                  <c:v>-0.45</c:v>
                </c:pt>
                <c:pt idx="5">
                  <c:v>0.06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1"/>
          <c:order val="11"/>
          <c:tx>
            <c:strRef>
              <c:f>'BH 88-4(TH-25)'!$N$14</c:f>
              <c:strCache>
                <c:ptCount val="1"/>
                <c:pt idx="0">
                  <c:v>20-Sep-99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88-4(TH-25)'!$N$15:$N$20</c:f>
              <c:numCache>
                <c:formatCode>0.00</c:formatCode>
                <c:ptCount val="6"/>
                <c:pt idx="0">
                  <c:v>7.66</c:v>
                </c:pt>
                <c:pt idx="1">
                  <c:v>7.25</c:v>
                </c:pt>
                <c:pt idx="2">
                  <c:v>3.4</c:v>
                </c:pt>
                <c:pt idx="3">
                  <c:v>6.55</c:v>
                </c:pt>
                <c:pt idx="4">
                  <c:v>5.78</c:v>
                </c:pt>
                <c:pt idx="5">
                  <c:v>4.75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2"/>
          <c:order val="12"/>
          <c:tx>
            <c:strRef>
              <c:f>'BH 88-4(TH-25)'!$O$14</c:f>
              <c:strCache>
                <c:ptCount val="1"/>
                <c:pt idx="0">
                  <c:v>07-Jun-00</c:v>
                </c:pt>
              </c:strCache>
            </c:strRef>
          </c:tx>
          <c:spPr>
            <a:ln w="15875">
              <a:solidFill>
                <a:prstClr val="black"/>
              </a:solidFill>
              <a:prstDash val="dash"/>
            </a:ln>
          </c:spPr>
          <c:marker>
            <c:symbol val="x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88-4(TH-25)'!$O$15:$O$20</c:f>
              <c:numCache>
                <c:formatCode>0.00</c:formatCode>
                <c:ptCount val="6"/>
                <c:pt idx="0">
                  <c:v>4.47</c:v>
                </c:pt>
                <c:pt idx="1">
                  <c:v>0.53</c:v>
                </c:pt>
                <c:pt idx="2">
                  <c:v>-4.03</c:v>
                </c:pt>
                <c:pt idx="3">
                  <c:v>-0.68</c:v>
                </c:pt>
                <c:pt idx="4">
                  <c:v>-0.42</c:v>
                </c:pt>
                <c:pt idx="5">
                  <c:v>0.02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3"/>
          <c:order val="13"/>
          <c:tx>
            <c:strRef>
              <c:f>'BH 88-4(TH-25)'!$P$14</c:f>
              <c:strCache>
                <c:ptCount val="1"/>
                <c:pt idx="0">
                  <c:v>05-Sep-00</c:v>
                </c:pt>
              </c:strCache>
            </c:strRef>
          </c:tx>
          <c:spPr>
            <a:ln w="12700">
              <a:solidFill>
                <a:prstClr val="black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88-4(TH-25)'!$P$15:$P$20</c:f>
              <c:numCache>
                <c:formatCode>0.00</c:formatCode>
                <c:ptCount val="6"/>
                <c:pt idx="0">
                  <c:v>6.46</c:v>
                </c:pt>
                <c:pt idx="1">
                  <c:v>6.38</c:v>
                </c:pt>
                <c:pt idx="2">
                  <c:v>2.65</c:v>
                </c:pt>
                <c:pt idx="3">
                  <c:v>5.85</c:v>
                </c:pt>
                <c:pt idx="4">
                  <c:v>4.96</c:v>
                </c:pt>
                <c:pt idx="5">
                  <c:v>3.86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4"/>
          <c:order val="14"/>
          <c:tx>
            <c:strRef>
              <c:f>'BH 88-4(TH-25)'!$Q$14</c:f>
              <c:strCache>
                <c:ptCount val="1"/>
                <c:pt idx="0">
                  <c:v>26-Jun-01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rgbClr val="4F81BD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'BH 88-4(TH-25)'!$Q$15:$Q$20</c:f>
              <c:numCache>
                <c:formatCode>0.00</c:formatCode>
                <c:ptCount val="6"/>
                <c:pt idx="0">
                  <c:v>6.25</c:v>
                </c:pt>
                <c:pt idx="1">
                  <c:v>3.25</c:v>
                </c:pt>
                <c:pt idx="2">
                  <c:v>-3.37</c:v>
                </c:pt>
                <c:pt idx="3">
                  <c:v>-0.61</c:v>
                </c:pt>
                <c:pt idx="4">
                  <c:v>-0.21</c:v>
                </c:pt>
                <c:pt idx="5">
                  <c:v>0.15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5"/>
          <c:order val="15"/>
          <c:tx>
            <c:strRef>
              <c:f>'BH 88-4(TH-25)'!$R$14</c:f>
              <c:strCache>
                <c:ptCount val="1"/>
                <c:pt idx="0">
                  <c:v>14-Sep-01</c:v>
                </c:pt>
              </c:strCache>
            </c:strRef>
          </c:tx>
          <c:spPr>
            <a:ln w="15875">
              <a:solidFill>
                <a:srgbClr val="C00000"/>
              </a:solidFill>
              <a:prstDash val="lgDash"/>
            </a:ln>
          </c:spPr>
          <c:marker>
            <c:symbol val="plus"/>
            <c:size val="5"/>
            <c:spPr>
              <a:noFill/>
              <a:ln>
                <a:solidFill>
                  <a:srgbClr val="C00000"/>
                </a:solidFill>
              </a:ln>
            </c:spPr>
          </c:marker>
          <c:xVal>
            <c:numRef>
              <c:f>'BH 88-4(TH-25)'!$R$15:$R$20</c:f>
              <c:numCache>
                <c:formatCode>0.00</c:formatCode>
                <c:ptCount val="6"/>
                <c:pt idx="0">
                  <c:v>7.29</c:v>
                </c:pt>
                <c:pt idx="1">
                  <c:v>7.23</c:v>
                </c:pt>
                <c:pt idx="2">
                  <c:v>3.57</c:v>
                </c:pt>
                <c:pt idx="3">
                  <c:v>6.8</c:v>
                </c:pt>
                <c:pt idx="4">
                  <c:v>6.15</c:v>
                </c:pt>
                <c:pt idx="5">
                  <c:v>4.9400000000000004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6"/>
          <c:order val="16"/>
          <c:tx>
            <c:strRef>
              <c:f>'BH 88-4(TH-25)'!$S$14</c:f>
              <c:strCache>
                <c:ptCount val="1"/>
                <c:pt idx="0">
                  <c:v>18-Oct-01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accent6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'BH 88-4(TH-25)'!$S$15:$S$20</c:f>
              <c:numCache>
                <c:formatCode>0.00</c:formatCode>
                <c:ptCount val="6"/>
                <c:pt idx="0">
                  <c:v>2.3199999999999998</c:v>
                </c:pt>
                <c:pt idx="1">
                  <c:v>3.4</c:v>
                </c:pt>
                <c:pt idx="2">
                  <c:v>0.7</c:v>
                </c:pt>
                <c:pt idx="3">
                  <c:v>4.55</c:v>
                </c:pt>
                <c:pt idx="4">
                  <c:v>5.1100000000000003</c:v>
                </c:pt>
                <c:pt idx="5">
                  <c:v>4.96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7"/>
          <c:order val="17"/>
          <c:tx>
            <c:strRef>
              <c:f>'BH 88-4(TH-25)'!$T$14</c:f>
              <c:strCache>
                <c:ptCount val="1"/>
                <c:pt idx="0">
                  <c:v>01-May-02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88-4(TH-25)'!$T$15:$T$20</c:f>
              <c:numCache>
                <c:formatCode>0.00</c:formatCode>
                <c:ptCount val="6"/>
                <c:pt idx="0">
                  <c:v>-1.6</c:v>
                </c:pt>
                <c:pt idx="1">
                  <c:v>-2.2799999999999998</c:v>
                </c:pt>
                <c:pt idx="2">
                  <c:v>-5.52</c:v>
                </c:pt>
                <c:pt idx="3">
                  <c:v>-1.98</c:v>
                </c:pt>
                <c:pt idx="4">
                  <c:v>-0.46</c:v>
                </c:pt>
                <c:pt idx="5">
                  <c:v>0.14000000000000001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8"/>
          <c:order val="18"/>
          <c:tx>
            <c:strRef>
              <c:f>'BH 88-4(TH-25)'!$U$14</c:f>
              <c:strCache>
                <c:ptCount val="1"/>
                <c:pt idx="0">
                  <c:v>12-Jun-02</c:v>
                </c:pt>
              </c:strCache>
            </c:strRef>
          </c:tx>
          <c:spPr>
            <a:ln w="15875">
              <a:solidFill>
                <a:prstClr val="black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88-4(TH-25)'!$U$15:$U$20</c:f>
              <c:numCache>
                <c:formatCode>0.00</c:formatCode>
                <c:ptCount val="6"/>
                <c:pt idx="0">
                  <c:v>5.66</c:v>
                </c:pt>
                <c:pt idx="1">
                  <c:v>2.2400000000000002</c:v>
                </c:pt>
                <c:pt idx="2">
                  <c:v>-4.0199999999999996</c:v>
                </c:pt>
                <c:pt idx="3">
                  <c:v>-1.08</c:v>
                </c:pt>
                <c:pt idx="4">
                  <c:v>-0.47</c:v>
                </c:pt>
                <c:pt idx="5">
                  <c:v>-0.04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19"/>
          <c:order val="19"/>
          <c:tx>
            <c:strRef>
              <c:f>'BH 88-4(TH-25)'!$V$14</c:f>
              <c:strCache>
                <c:ptCount val="1"/>
                <c:pt idx="0">
                  <c:v>17-Jul-02</c:v>
                </c:pt>
              </c:strCache>
            </c:strRef>
          </c:tx>
          <c:spPr>
            <a:ln w="22225"/>
          </c:spPr>
          <c:marker>
            <c:symbol val="square"/>
            <c:size val="3"/>
          </c:marker>
          <c:xVal>
            <c:numRef>
              <c:f>'BH 88-4(TH-25)'!$V$15:$V$20</c:f>
              <c:numCache>
                <c:formatCode>0.00</c:formatCode>
                <c:ptCount val="6"/>
                <c:pt idx="0">
                  <c:v>9.77</c:v>
                </c:pt>
                <c:pt idx="1">
                  <c:v>6.76</c:v>
                </c:pt>
                <c:pt idx="2">
                  <c:v>0.46</c:v>
                </c:pt>
                <c:pt idx="3">
                  <c:v>1.41</c:v>
                </c:pt>
                <c:pt idx="4">
                  <c:v>-0.42</c:v>
                </c:pt>
                <c:pt idx="5">
                  <c:v>-0.02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0"/>
          <c:order val="20"/>
          <c:tx>
            <c:strRef>
              <c:f>'BH 88-4(TH-25)'!$W$14</c:f>
              <c:strCache>
                <c:ptCount val="1"/>
                <c:pt idx="0">
                  <c:v>09-Sep-02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88-4(TH-25)'!$W$15:$W$20</c:f>
              <c:numCache>
                <c:formatCode>0.00</c:formatCode>
                <c:ptCount val="6"/>
                <c:pt idx="0">
                  <c:v>8.1300000000000008</c:v>
                </c:pt>
                <c:pt idx="1">
                  <c:v>7.37</c:v>
                </c:pt>
                <c:pt idx="2">
                  <c:v>3.05</c:v>
                </c:pt>
                <c:pt idx="3">
                  <c:v>5.66</c:v>
                </c:pt>
                <c:pt idx="4">
                  <c:v>5.24</c:v>
                </c:pt>
                <c:pt idx="5">
                  <c:v>4.13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1"/>
          <c:order val="21"/>
          <c:tx>
            <c:strRef>
              <c:f>'BH 88-4(TH-25)'!$W$14</c:f>
              <c:strCache>
                <c:ptCount val="1"/>
                <c:pt idx="0">
                  <c:v>09-Sep-02</c:v>
                </c:pt>
              </c:strCache>
            </c:strRef>
          </c:tx>
          <c:spPr>
            <a:ln w="15875">
              <a:solidFill>
                <a:prstClr val="black"/>
              </a:solidFill>
            </a:ln>
          </c:spPr>
          <c:marker>
            <c:symbol val="x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88-4(TH-25)'!$W$15:$W$20</c:f>
              <c:numCache>
                <c:formatCode>0.00</c:formatCode>
                <c:ptCount val="6"/>
                <c:pt idx="0">
                  <c:v>8.1300000000000008</c:v>
                </c:pt>
                <c:pt idx="1">
                  <c:v>7.37</c:v>
                </c:pt>
                <c:pt idx="2">
                  <c:v>3.05</c:v>
                </c:pt>
                <c:pt idx="3">
                  <c:v>5.66</c:v>
                </c:pt>
                <c:pt idx="4">
                  <c:v>5.24</c:v>
                </c:pt>
                <c:pt idx="5">
                  <c:v>4.13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2"/>
          <c:order val="22"/>
          <c:tx>
            <c:strRef>
              <c:f>'BH 88-4(TH-25)'!$X$14</c:f>
              <c:strCache>
                <c:ptCount val="1"/>
                <c:pt idx="0">
                  <c:v>23-Apr-03</c:v>
                </c:pt>
              </c:strCache>
            </c:strRef>
          </c:tx>
          <c:spPr>
            <a:ln w="15875">
              <a:solidFill>
                <a:prstClr val="black"/>
              </a:solidFill>
              <a:prstDash val="lgDash"/>
            </a:ln>
          </c:spPr>
          <c:marker>
            <c:symbol val="star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88-4(TH-25)'!$X$15:$X$20</c:f>
              <c:numCache>
                <c:formatCode>0.00</c:formatCode>
                <c:ptCount val="6"/>
                <c:pt idx="0">
                  <c:v>-1.62</c:v>
                </c:pt>
                <c:pt idx="1">
                  <c:v>-1.95</c:v>
                </c:pt>
                <c:pt idx="2">
                  <c:v>-5.1100000000000003</c:v>
                </c:pt>
                <c:pt idx="3">
                  <c:v>-1.81</c:v>
                </c:pt>
                <c:pt idx="4">
                  <c:v>-0.22</c:v>
                </c:pt>
                <c:pt idx="5">
                  <c:v>0.31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3"/>
          <c:order val="23"/>
          <c:tx>
            <c:strRef>
              <c:f>'BH 88-4(TH-25)'!$Y$14</c:f>
              <c:strCache>
                <c:ptCount val="1"/>
                <c:pt idx="0">
                  <c:v>07-May-03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'BH 88-4(TH-25)'!$Y$15:$Y$20</c:f>
              <c:numCache>
                <c:formatCode>0.00</c:formatCode>
                <c:ptCount val="6"/>
                <c:pt idx="0">
                  <c:v>-0.3</c:v>
                </c:pt>
                <c:pt idx="1">
                  <c:v>-0.89</c:v>
                </c:pt>
                <c:pt idx="2">
                  <c:v>-4.46</c:v>
                </c:pt>
                <c:pt idx="3">
                  <c:v>-1.52</c:v>
                </c:pt>
                <c:pt idx="4">
                  <c:v>-0.27</c:v>
                </c:pt>
                <c:pt idx="5">
                  <c:v>0.22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4"/>
          <c:order val="24"/>
          <c:tx>
            <c:strRef>
              <c:f>'BH 88-4(TH-25)'!$Z$14</c:f>
              <c:strCache>
                <c:ptCount val="1"/>
                <c:pt idx="0">
                  <c:v>11-Jun-03</c:v>
                </c:pt>
              </c:strCache>
            </c:strRef>
          </c:tx>
          <c:spPr>
            <a:ln w="15875">
              <a:solidFill>
                <a:schemeClr val="tx1"/>
              </a:solidFill>
              <a:prstDash val="lgDash"/>
            </a:ln>
          </c:spPr>
          <c:marker>
            <c:symbol val="plus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88-4(TH-25)'!$Z$15:$Z$20</c:f>
              <c:numCache>
                <c:formatCode>0.00</c:formatCode>
                <c:ptCount val="6"/>
                <c:pt idx="0">
                  <c:v>4.82</c:v>
                </c:pt>
                <c:pt idx="1">
                  <c:v>1.69</c:v>
                </c:pt>
                <c:pt idx="2">
                  <c:v>-4.07</c:v>
                </c:pt>
                <c:pt idx="3">
                  <c:v>-1.32</c:v>
                </c:pt>
                <c:pt idx="4">
                  <c:v>-0.28999999999999998</c:v>
                </c:pt>
                <c:pt idx="5">
                  <c:v>0.09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5"/>
          <c:order val="25"/>
          <c:tx>
            <c:strRef>
              <c:f>'BH 88-4(TH-25)'!$AA$14</c:f>
              <c:strCache>
                <c:ptCount val="1"/>
                <c:pt idx="0">
                  <c:v>15-Jul-03</c:v>
                </c:pt>
              </c:strCache>
            </c:strRef>
          </c:tx>
          <c:spPr>
            <a:ln w="15875">
              <a:solidFill>
                <a:prstClr val="black"/>
              </a:solidFill>
              <a:prstDash val="dash"/>
            </a:ln>
          </c:spPr>
          <c:marker>
            <c:symbol val="dot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88-4(TH-25)'!$AA$15:$AA$20</c:f>
              <c:numCache>
                <c:formatCode>0.00</c:formatCode>
                <c:ptCount val="6"/>
                <c:pt idx="0">
                  <c:v>10.17</c:v>
                </c:pt>
                <c:pt idx="1">
                  <c:v>6.62</c:v>
                </c:pt>
                <c:pt idx="2">
                  <c:v>-0.08</c:v>
                </c:pt>
                <c:pt idx="3">
                  <c:v>0.5</c:v>
                </c:pt>
                <c:pt idx="4">
                  <c:v>-0.23</c:v>
                </c:pt>
                <c:pt idx="5">
                  <c:v>0.13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6"/>
          <c:order val="26"/>
          <c:tx>
            <c:strRef>
              <c:f>'BH 88-4(TH-25)'!$AB$14</c:f>
              <c:strCache>
                <c:ptCount val="1"/>
                <c:pt idx="0">
                  <c:v>10-Sep-03</c:v>
                </c:pt>
              </c:strCache>
            </c:strRef>
          </c:tx>
          <c:spPr>
            <a:ln w="15875">
              <a:solidFill>
                <a:prstClr val="black"/>
              </a:solidFill>
              <a:prstDash val="lgDash"/>
            </a:ln>
          </c:spPr>
          <c:marker>
            <c:symbol val="dash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88-4(TH-25)'!$AB$15:$AB$20</c:f>
              <c:numCache>
                <c:formatCode>0.00</c:formatCode>
                <c:ptCount val="6"/>
                <c:pt idx="0">
                  <c:v>8.3000000000000007</c:v>
                </c:pt>
                <c:pt idx="1">
                  <c:v>7.89</c:v>
                </c:pt>
                <c:pt idx="2">
                  <c:v>3.74</c:v>
                </c:pt>
                <c:pt idx="3">
                  <c:v>6.15</c:v>
                </c:pt>
                <c:pt idx="4">
                  <c:v>5.98</c:v>
                </c:pt>
                <c:pt idx="5">
                  <c:v>4.72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7"/>
          <c:order val="27"/>
          <c:tx>
            <c:strRef>
              <c:f>'BH 88-4(TH-25)'!$AC$14</c:f>
              <c:strCache>
                <c:ptCount val="1"/>
                <c:pt idx="0">
                  <c:v>29-Apr-04</c:v>
                </c:pt>
              </c:strCache>
            </c:strRef>
          </c:tx>
          <c:spPr>
            <a:ln w="15875">
              <a:solidFill>
                <a:prstClr val="black"/>
              </a:solidFill>
            </a:ln>
          </c:spPr>
          <c:marker>
            <c:symbol val="diamond"/>
            <c:size val="4"/>
            <c:spPr>
              <a:solidFill>
                <a:srgbClr val="4F81BD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'BH 88-4(TH-25)'!$AC$15:$AC$20</c:f>
              <c:numCache>
                <c:formatCode>0.00</c:formatCode>
                <c:ptCount val="6"/>
                <c:pt idx="0">
                  <c:v>-0.81</c:v>
                </c:pt>
                <c:pt idx="1">
                  <c:v>-1.2</c:v>
                </c:pt>
                <c:pt idx="2">
                  <c:v>-4.54</c:v>
                </c:pt>
                <c:pt idx="3">
                  <c:v>-1.62</c:v>
                </c:pt>
                <c:pt idx="4">
                  <c:v>-0.09</c:v>
                </c:pt>
                <c:pt idx="5">
                  <c:v>0.41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8"/>
          <c:order val="28"/>
          <c:tx>
            <c:strRef>
              <c:f>'BH 88-4(TH-25)'!$AD$14</c:f>
              <c:strCache>
                <c:ptCount val="1"/>
                <c:pt idx="0">
                  <c:v>19-Jul-04</c:v>
                </c:pt>
              </c:strCache>
            </c:strRef>
          </c:tx>
          <c:spPr>
            <a:ln w="15875">
              <a:solidFill>
                <a:schemeClr val="accent2"/>
              </a:solidFill>
              <a:prstDash val="solid"/>
            </a:ln>
          </c:spPr>
          <c:marker>
            <c:symbol val="square"/>
            <c:size val="3"/>
            <c:spPr>
              <a:solidFill>
                <a:sysClr val="windowText" lastClr="000000"/>
              </a:solidFill>
            </c:spPr>
          </c:marker>
          <c:xVal>
            <c:numRef>
              <c:f>'BH 88-4(TH-25)'!$AD$15:$AD$20</c:f>
              <c:numCache>
                <c:formatCode>0.00</c:formatCode>
                <c:ptCount val="6"/>
                <c:pt idx="0">
                  <c:v>12.04</c:v>
                </c:pt>
                <c:pt idx="1">
                  <c:v>9.61</c:v>
                </c:pt>
                <c:pt idx="2">
                  <c:v>3.75</c:v>
                </c:pt>
                <c:pt idx="3">
                  <c:v>4.99</c:v>
                </c:pt>
                <c:pt idx="4">
                  <c:v>3.98</c:v>
                </c:pt>
                <c:pt idx="5">
                  <c:v>2.35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29"/>
          <c:order val="29"/>
          <c:tx>
            <c:strRef>
              <c:f>'BH 88-4(TH-25)'!$AE$14</c:f>
              <c:strCache>
                <c:ptCount val="1"/>
                <c:pt idx="0">
                  <c:v>26-Aug-04</c:v>
                </c:pt>
              </c:strCache>
            </c:strRef>
          </c:tx>
          <c:spPr>
            <a:ln w="15875">
              <a:solidFill>
                <a:schemeClr val="tx2"/>
              </a:solidFill>
            </a:ln>
          </c:spPr>
          <c:marker>
            <c:symbol val="triangle"/>
            <c:size val="4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'BH 88-4(TH-25)'!$AD$15:$AD$20</c:f>
              <c:numCache>
                <c:formatCode>0.00</c:formatCode>
                <c:ptCount val="6"/>
                <c:pt idx="0">
                  <c:v>12.04</c:v>
                </c:pt>
                <c:pt idx="1">
                  <c:v>9.61</c:v>
                </c:pt>
                <c:pt idx="2">
                  <c:v>3.75</c:v>
                </c:pt>
                <c:pt idx="3">
                  <c:v>4.99</c:v>
                </c:pt>
                <c:pt idx="4">
                  <c:v>3.98</c:v>
                </c:pt>
                <c:pt idx="5">
                  <c:v>2.35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0"/>
          <c:order val="30"/>
          <c:tx>
            <c:strRef>
              <c:f>'BH 88-4(TH-25)'!$AF$14</c:f>
              <c:strCache>
                <c:ptCount val="1"/>
                <c:pt idx="0">
                  <c:v>09-Sep-04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x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88-4(TH-25)'!$AF$15:$AF$20</c:f>
              <c:numCache>
                <c:formatCode>0.00</c:formatCode>
                <c:ptCount val="6"/>
                <c:pt idx="0">
                  <c:v>7.68</c:v>
                </c:pt>
                <c:pt idx="1">
                  <c:v>8.49</c:v>
                </c:pt>
                <c:pt idx="2">
                  <c:v>4.83</c:v>
                </c:pt>
                <c:pt idx="3">
                  <c:v>7.36</c:v>
                </c:pt>
                <c:pt idx="4">
                  <c:v>7.52</c:v>
                </c:pt>
                <c:pt idx="5">
                  <c:v>6.17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1"/>
          <c:order val="31"/>
          <c:tx>
            <c:strRef>
              <c:f>'BH 88-4(TH-25)'!$AG$14</c:f>
              <c:strCache>
                <c:ptCount val="1"/>
                <c:pt idx="0">
                  <c:v>26-May-05</c:v>
                </c:pt>
              </c:strCache>
            </c:strRef>
          </c:tx>
          <c:spPr>
            <a:ln w="19050">
              <a:solidFill>
                <a:prstClr val="black"/>
              </a:solidFill>
            </a:ln>
          </c:spPr>
          <c:marker>
            <c:symbol val="star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88-4(TH-25)'!$AG$15:$AG$20</c:f>
              <c:numCache>
                <c:formatCode>0.00</c:formatCode>
                <c:ptCount val="6"/>
                <c:pt idx="0">
                  <c:v>3.73</c:v>
                </c:pt>
                <c:pt idx="1">
                  <c:v>0.39</c:v>
                </c:pt>
                <c:pt idx="2">
                  <c:v>-4.17</c:v>
                </c:pt>
                <c:pt idx="3">
                  <c:v>-1.6</c:v>
                </c:pt>
                <c:pt idx="4">
                  <c:v>-0.1</c:v>
                </c:pt>
                <c:pt idx="5">
                  <c:v>0.41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2"/>
          <c:order val="32"/>
          <c:tx>
            <c:strRef>
              <c:f>'BH 88-4(TH-25)'!$AH$14</c:f>
              <c:strCache>
                <c:ptCount val="1"/>
                <c:pt idx="0">
                  <c:v>12-Oct-05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'BH 88-4(TH-25)'!$AH$15:$AH$20</c:f>
              <c:numCache>
                <c:formatCode>0.00</c:formatCode>
                <c:ptCount val="6"/>
                <c:pt idx="0">
                  <c:v>3.94</c:v>
                </c:pt>
                <c:pt idx="1">
                  <c:v>4.6900000000000004</c:v>
                </c:pt>
                <c:pt idx="2">
                  <c:v>1.57</c:v>
                </c:pt>
                <c:pt idx="3">
                  <c:v>4.5599999999999996</c:v>
                </c:pt>
                <c:pt idx="4">
                  <c:v>6.07</c:v>
                </c:pt>
                <c:pt idx="5">
                  <c:v>5.8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3"/>
          <c:order val="33"/>
          <c:tx>
            <c:strRef>
              <c:f>'BH 88-4(TH-25)'!$AI$14</c:f>
              <c:strCache>
                <c:ptCount val="1"/>
                <c:pt idx="0">
                  <c:v>14-Jun-06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plus"/>
            <c:size val="4"/>
            <c:spPr>
              <a:solidFill>
                <a:srgbClr val="FFC000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'BH 88-4(TH-25)'!$AI$15:$AI$20</c:f>
              <c:numCache>
                <c:formatCode>0.00</c:formatCode>
                <c:ptCount val="6"/>
                <c:pt idx="0">
                  <c:v>8.18</c:v>
                </c:pt>
                <c:pt idx="1">
                  <c:v>3.08</c:v>
                </c:pt>
                <c:pt idx="2">
                  <c:v>-4.21</c:v>
                </c:pt>
                <c:pt idx="3">
                  <c:v>-1.89</c:v>
                </c:pt>
                <c:pt idx="4">
                  <c:v>-0.51</c:v>
                </c:pt>
                <c:pt idx="5">
                  <c:v>-0.09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4"/>
          <c:order val="34"/>
          <c:tx>
            <c:strRef>
              <c:f>'BH 88-4(TH-25)'!$AJ$14</c:f>
              <c:strCache>
                <c:ptCount val="1"/>
                <c:pt idx="0">
                  <c:v>04-Oct-06</c:v>
                </c:pt>
              </c:strCache>
            </c:strRef>
          </c:tx>
          <c:spPr>
            <a:ln w="15875">
              <a:solidFill>
                <a:prstClr val="black"/>
              </a:solidFill>
            </a:ln>
          </c:spPr>
          <c:marker>
            <c:symbol val="dot"/>
            <c:size val="6"/>
            <c:spPr>
              <a:noFill/>
              <a:ln>
                <a:solidFill>
                  <a:srgbClr val="92D050"/>
                </a:solidFill>
              </a:ln>
            </c:spPr>
          </c:marker>
          <c:xVal>
            <c:numRef>
              <c:f>'BH 88-4(TH-25)'!$AJ$15:$AJ$20</c:f>
              <c:numCache>
                <c:formatCode>0.00</c:formatCode>
                <c:ptCount val="6"/>
                <c:pt idx="0">
                  <c:v>4.8</c:v>
                </c:pt>
                <c:pt idx="1">
                  <c:v>5.28</c:v>
                </c:pt>
                <c:pt idx="2">
                  <c:v>1.7</c:v>
                </c:pt>
                <c:pt idx="3">
                  <c:v>4.3600000000000003</c:v>
                </c:pt>
                <c:pt idx="4">
                  <c:v>5.38</c:v>
                </c:pt>
                <c:pt idx="5">
                  <c:v>4.75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5"/>
          <c:order val="35"/>
          <c:tx>
            <c:strRef>
              <c:f>'BH 88-4(TH-25)'!$AK$14</c:f>
              <c:strCache>
                <c:ptCount val="1"/>
                <c:pt idx="0">
                  <c:v>09-May-07</c:v>
                </c:pt>
              </c:strCache>
            </c:strRef>
          </c:tx>
          <c:spPr>
            <a:ln w="22225">
              <a:solidFill>
                <a:srgbClr val="92D050"/>
              </a:solidFill>
            </a:ln>
          </c:spPr>
          <c:marker>
            <c:symbol val="dash"/>
            <c:size val="7"/>
            <c:spPr>
              <a:noFill/>
              <a:ln>
                <a:solidFill>
                  <a:srgbClr val="92D050"/>
                </a:solidFill>
              </a:ln>
            </c:spPr>
          </c:marker>
          <c:xVal>
            <c:numRef>
              <c:f>'BH 88-4(TH-25)'!$AK$15:$AK$20</c:f>
              <c:numCache>
                <c:formatCode>0.00</c:formatCode>
                <c:ptCount val="6"/>
                <c:pt idx="0">
                  <c:v>-0.22</c:v>
                </c:pt>
                <c:pt idx="1">
                  <c:v>-1</c:v>
                </c:pt>
                <c:pt idx="2">
                  <c:v>-4.9000000000000004</c:v>
                </c:pt>
                <c:pt idx="3">
                  <c:v>-2.4500000000000002</c:v>
                </c:pt>
                <c:pt idx="4">
                  <c:v>-0.96</c:v>
                </c:pt>
                <c:pt idx="5">
                  <c:v>-0.41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6"/>
          <c:order val="36"/>
          <c:tx>
            <c:strRef>
              <c:f>'BH 88-4(TH-25)'!$AL$14</c:f>
              <c:strCache>
                <c:ptCount val="1"/>
                <c:pt idx="0">
                  <c:v>24-Sep-07</c:v>
                </c:pt>
              </c:strCache>
            </c:strRef>
          </c:tx>
          <c:spPr>
            <a:ln w="19050">
              <a:solidFill>
                <a:srgbClr val="92D050"/>
              </a:solidFill>
            </a:ln>
          </c:spPr>
          <c:marker>
            <c:symbol val="diamond"/>
            <c:size val="4"/>
            <c:spPr>
              <a:solidFill>
                <a:srgbClr val="FFC00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'BH 88-4(TH-25)'!$AL$15:$AL$20</c:f>
              <c:numCache>
                <c:formatCode>0.00</c:formatCode>
                <c:ptCount val="6"/>
                <c:pt idx="0">
                  <c:v>5.12</c:v>
                </c:pt>
                <c:pt idx="1">
                  <c:v>5.95</c:v>
                </c:pt>
                <c:pt idx="2">
                  <c:v>2.31</c:v>
                </c:pt>
                <c:pt idx="3">
                  <c:v>4.75</c:v>
                </c:pt>
                <c:pt idx="4">
                  <c:v>5.27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7"/>
          <c:order val="37"/>
          <c:tx>
            <c:strRef>
              <c:f>'BH 88-4(TH-25)'!$AM$14</c:f>
              <c:strCache>
                <c:ptCount val="1"/>
                <c:pt idx="0">
                  <c:v>24-Jun-08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square"/>
            <c:size val="4"/>
            <c:spPr>
              <a:solidFill>
                <a:schemeClr val="accent1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'BH 88-4(TH-25)'!$AM$15:$AM$20</c:f>
              <c:numCache>
                <c:formatCode>0.00</c:formatCode>
                <c:ptCount val="6"/>
                <c:pt idx="0">
                  <c:v>7.07</c:v>
                </c:pt>
                <c:pt idx="1">
                  <c:v>4.0199999999999996</c:v>
                </c:pt>
                <c:pt idx="2">
                  <c:v>-2.5099999999999998</c:v>
                </c:pt>
                <c:pt idx="3">
                  <c:v>-1.73</c:v>
                </c:pt>
                <c:pt idx="4">
                  <c:v>-0.32</c:v>
                </c:pt>
                <c:pt idx="5">
                  <c:v>0.03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8"/>
          <c:order val="38"/>
          <c:tx>
            <c:strRef>
              <c:f>'BH 88-4(TH-25)'!$AN$14</c:f>
              <c:strCache>
                <c:ptCount val="1"/>
                <c:pt idx="0">
                  <c:v>24-Sep-08</c:v>
                </c:pt>
              </c:strCache>
            </c:strRef>
          </c:tx>
          <c:spPr>
            <a:ln w="19050">
              <a:solidFill>
                <a:schemeClr val="tx1"/>
              </a:solidFill>
              <a:prstDash val="lgDashDotDot"/>
            </a:ln>
          </c:spPr>
          <c:marker>
            <c:symbol val="triangle"/>
            <c:size val="3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88-4(TH-25)'!$AN$15:$AN$20</c:f>
              <c:numCache>
                <c:formatCode>0.00</c:formatCode>
                <c:ptCount val="6"/>
                <c:pt idx="0">
                  <c:v>5.74</c:v>
                </c:pt>
                <c:pt idx="1">
                  <c:v>6.07</c:v>
                </c:pt>
                <c:pt idx="2">
                  <c:v>2.17</c:v>
                </c:pt>
                <c:pt idx="3">
                  <c:v>4.72</c:v>
                </c:pt>
                <c:pt idx="4">
                  <c:v>5.51</c:v>
                </c:pt>
                <c:pt idx="5">
                  <c:v>4.6900000000000004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39"/>
          <c:order val="39"/>
          <c:tx>
            <c:strRef>
              <c:f>'BH 88-4(TH-25)'!$AO$14</c:f>
              <c:strCache>
                <c:ptCount val="1"/>
                <c:pt idx="0">
                  <c:v>13-Apr-09</c:v>
                </c:pt>
              </c:strCache>
            </c:strRef>
          </c:tx>
          <c:spPr>
            <a:ln w="15875">
              <a:solidFill>
                <a:prstClr val="black"/>
              </a:solidFill>
            </a:ln>
          </c:spPr>
          <c:marker>
            <c:symbol val="x"/>
            <c:size val="4"/>
            <c:spPr>
              <a:solidFill>
                <a:srgbClr val="FFFF00"/>
              </a:solidFill>
              <a:ln>
                <a:solidFill>
                  <a:prstClr val="black"/>
                </a:solidFill>
              </a:ln>
            </c:spPr>
          </c:marker>
          <c:xVal>
            <c:numRef>
              <c:f>'BH 88-4(TH-25)'!$AO$15:$AO$20</c:f>
              <c:numCache>
                <c:formatCode>0.00</c:formatCode>
                <c:ptCount val="6"/>
                <c:pt idx="0">
                  <c:v>-4.17</c:v>
                </c:pt>
                <c:pt idx="1">
                  <c:v>-3.93</c:v>
                </c:pt>
                <c:pt idx="2">
                  <c:v>-6.89</c:v>
                </c:pt>
                <c:pt idx="3">
                  <c:v>-3.71</c:v>
                </c:pt>
                <c:pt idx="4">
                  <c:v>-1.18</c:v>
                </c:pt>
                <c:pt idx="5">
                  <c:v>-0.16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40"/>
          <c:order val="40"/>
          <c:tx>
            <c:strRef>
              <c:f>'BH 88-4(TH-25)'!$AP$14</c:f>
              <c:strCache>
                <c:ptCount val="1"/>
                <c:pt idx="0">
                  <c:v>20-Apr-09</c:v>
                </c:pt>
              </c:strCache>
            </c:strRef>
          </c:tx>
          <c:spPr>
            <a:ln w="15875"/>
          </c:spPr>
          <c:marker>
            <c:symbol val="star"/>
            <c:size val="4"/>
            <c:spPr>
              <a:solidFill>
                <a:srgbClr val="FFFF00"/>
              </a:solidFill>
            </c:spPr>
          </c:marker>
          <c:xVal>
            <c:numRef>
              <c:f>'BH 88-4(TH-25)'!$AP$15:$AP$20</c:f>
              <c:numCache>
                <c:formatCode>0.00</c:formatCode>
                <c:ptCount val="6"/>
                <c:pt idx="0">
                  <c:v>-3.4</c:v>
                </c:pt>
                <c:pt idx="1">
                  <c:v>-3.42</c:v>
                </c:pt>
                <c:pt idx="2">
                  <c:v>-6.6</c:v>
                </c:pt>
                <c:pt idx="3">
                  <c:v>-3.53</c:v>
                </c:pt>
                <c:pt idx="4">
                  <c:v>-1.2</c:v>
                </c:pt>
                <c:pt idx="5">
                  <c:v>-0.24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41"/>
          <c:order val="41"/>
          <c:tx>
            <c:strRef>
              <c:f>'BH 88-4(TH-25)'!$AQ$14</c:f>
              <c:strCache>
                <c:ptCount val="1"/>
                <c:pt idx="0">
                  <c:v>27-Apr-09</c:v>
                </c:pt>
              </c:strCache>
            </c:strRef>
          </c:tx>
          <c:spPr>
            <a:ln w="19050">
              <a:solidFill>
                <a:prstClr val="black"/>
              </a:solidFill>
              <a:prstDash val="dashDot"/>
            </a:ln>
          </c:spPr>
          <c:marker>
            <c:symbol val="circle"/>
            <c:size val="4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'BH 88-4(TH-25)'!$AQ$15:$AQ$20</c:f>
              <c:numCache>
                <c:formatCode>0.00</c:formatCode>
                <c:ptCount val="6"/>
                <c:pt idx="0">
                  <c:v>-2.9</c:v>
                </c:pt>
                <c:pt idx="1">
                  <c:v>-2.96</c:v>
                </c:pt>
                <c:pt idx="2">
                  <c:v>-6.23</c:v>
                </c:pt>
                <c:pt idx="3">
                  <c:v>-3.3</c:v>
                </c:pt>
                <c:pt idx="4">
                  <c:v>-1.1399999999999999</c:v>
                </c:pt>
                <c:pt idx="5">
                  <c:v>-0.26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42"/>
          <c:order val="42"/>
          <c:tx>
            <c:strRef>
              <c:f>'BH 88-4(TH-25)'!$AS$14</c:f>
              <c:strCache>
                <c:ptCount val="1"/>
                <c:pt idx="0">
                  <c:v>19-May-09</c:v>
                </c:pt>
              </c:strCache>
            </c:strRef>
          </c:tx>
          <c:spPr>
            <a:ln w="15875">
              <a:solidFill>
                <a:srgbClr val="C00000"/>
              </a:solidFill>
            </a:ln>
          </c:spPr>
          <c:marker>
            <c:symbol val="plus"/>
            <c:size val="7"/>
            <c:spPr>
              <a:noFill/>
              <a:ln>
                <a:solidFill>
                  <a:srgbClr val="C00000"/>
                </a:solidFill>
              </a:ln>
            </c:spPr>
          </c:marker>
          <c:xVal>
            <c:numRef>
              <c:f>'BH 88-4(TH-25)'!$AS$15:$AS$20</c:f>
              <c:numCache>
                <c:formatCode>0.00</c:formatCode>
                <c:ptCount val="6"/>
                <c:pt idx="0">
                  <c:v>0.51</c:v>
                </c:pt>
                <c:pt idx="1">
                  <c:v>-0.81</c:v>
                </c:pt>
                <c:pt idx="2">
                  <c:v>-4.76</c:v>
                </c:pt>
                <c:pt idx="3">
                  <c:v>-2.33</c:v>
                </c:pt>
                <c:pt idx="4">
                  <c:v>-0.84</c:v>
                </c:pt>
                <c:pt idx="5">
                  <c:v>-0.34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43"/>
          <c:order val="43"/>
          <c:tx>
            <c:strRef>
              <c:f>'BH 88-4(TH-25)'!$AT$14</c:f>
              <c:strCache>
                <c:ptCount val="1"/>
                <c:pt idx="0">
                  <c:v>29-Jun-09</c:v>
                </c:pt>
              </c:strCache>
            </c:strRef>
          </c:tx>
          <c:spPr>
            <a:ln w="28575"/>
          </c:spPr>
          <c:xVal>
            <c:numRef>
              <c:f>'BH 88-4(TH-25)'!$AT$15:$AT$20</c:f>
              <c:numCache>
                <c:formatCode>0.00</c:formatCode>
                <c:ptCount val="6"/>
                <c:pt idx="0">
                  <c:v>7.6</c:v>
                </c:pt>
                <c:pt idx="1">
                  <c:v>5.0199999999999996</c:v>
                </c:pt>
                <c:pt idx="2">
                  <c:v>-1.46</c:v>
                </c:pt>
                <c:pt idx="3">
                  <c:v>-1.2</c:v>
                </c:pt>
                <c:pt idx="4">
                  <c:v>-0.59</c:v>
                </c:pt>
                <c:pt idx="5">
                  <c:v>-0.33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44"/>
          <c:order val="44"/>
          <c:tx>
            <c:strRef>
              <c:f>'BH 88-4(TH-25)'!$AU$14</c:f>
              <c:strCache>
                <c:ptCount val="1"/>
                <c:pt idx="0">
                  <c:v>15-Sep-09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ash"/>
            </a:ln>
          </c:spPr>
          <c:marker>
            <c:symbol val="dash"/>
            <c:size val="7"/>
            <c:spPr>
              <a:noFill/>
              <a:ln>
                <a:solidFill>
                  <a:srgbClr val="1F497D"/>
                </a:solidFill>
              </a:ln>
            </c:spPr>
          </c:marker>
          <c:xVal>
            <c:numRef>
              <c:f>'BH 88-4(TH-25)'!$AU$15:$AU$20</c:f>
              <c:numCache>
                <c:formatCode>0.00</c:formatCode>
                <c:ptCount val="6"/>
                <c:pt idx="0">
                  <c:v>7.97</c:v>
                </c:pt>
                <c:pt idx="1">
                  <c:v>7.48</c:v>
                </c:pt>
                <c:pt idx="2">
                  <c:v>3.15</c:v>
                </c:pt>
                <c:pt idx="3">
                  <c:v>5.35</c:v>
                </c:pt>
                <c:pt idx="4">
                  <c:v>5.6</c:v>
                </c:pt>
                <c:pt idx="5">
                  <c:v>4.3499999999999996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45"/>
          <c:order val="45"/>
          <c:tx>
            <c:strRef>
              <c:f>'BH 88-4(TH-25)'!$AV$14</c:f>
              <c:strCache>
                <c:ptCount val="1"/>
                <c:pt idx="0">
                  <c:v>18-May-10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solidFill>
                <a:schemeClr val="tx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'BH 88-4(TH-25)'!$AV$15:$AV$20</c:f>
              <c:numCache>
                <c:formatCode>0.00</c:formatCode>
                <c:ptCount val="6"/>
                <c:pt idx="0">
                  <c:v>1.2806687012677713</c:v>
                </c:pt>
                <c:pt idx="1">
                  <c:v>-1.6210626120595961</c:v>
                </c:pt>
                <c:pt idx="2">
                  <c:v>-5.162728841331635</c:v>
                </c:pt>
                <c:pt idx="3">
                  <c:v>-2.6528828078081972</c:v>
                </c:pt>
                <c:pt idx="4">
                  <c:v>-1.1751477565597099</c:v>
                </c:pt>
                <c:pt idx="5">
                  <c:v>-0.70802543668827411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46"/>
          <c:order val="46"/>
          <c:tx>
            <c:strRef>
              <c:f>'BH 88-4(TH-25)'!$AW$14</c:f>
              <c:strCache>
                <c:ptCount val="1"/>
                <c:pt idx="0">
                  <c:v>03-Jun-10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'BH 88-4(TH-25)'!$AW$15:$AW$20</c:f>
              <c:numCache>
                <c:formatCode>0.00</c:formatCode>
                <c:ptCount val="6"/>
                <c:pt idx="0">
                  <c:v>6.2138901294082132</c:v>
                </c:pt>
                <c:pt idx="1">
                  <c:v>1.7931566142514157</c:v>
                </c:pt>
                <c:pt idx="2">
                  <c:v>-4.6577840299910704</c:v>
                </c:pt>
                <c:pt idx="3">
                  <c:v>-2.1919067000678538</c:v>
                </c:pt>
                <c:pt idx="4">
                  <c:v>-0.78972952142836306</c:v>
                </c:pt>
                <c:pt idx="5">
                  <c:v>-0.39001613009871505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ser>
          <c:idx val="47"/>
          <c:order val="47"/>
          <c:tx>
            <c:strRef>
              <c:f>'BH 88-4(TH-25)'!$AX$14</c:f>
              <c:strCache>
                <c:ptCount val="1"/>
                <c:pt idx="0">
                  <c:v>10-Sep-10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'BH 88-4(TH-25)'!$AX$15:$AX$20</c:f>
              <c:numCache>
                <c:formatCode>0.00</c:formatCode>
                <c:ptCount val="6"/>
                <c:pt idx="0">
                  <c:v>9.2710446774307798</c:v>
                </c:pt>
                <c:pt idx="1">
                  <c:v>8.6224034319052194</c:v>
                </c:pt>
                <c:pt idx="2">
                  <c:v>2.5841234307916636</c:v>
                </c:pt>
                <c:pt idx="3">
                  <c:v>4.7507691754148524</c:v>
                </c:pt>
                <c:pt idx="4">
                  <c:v>4.869467663135417</c:v>
                </c:pt>
                <c:pt idx="5">
                  <c:v>3.5657806120065203</c:v>
                </c:pt>
              </c:numCache>
            </c:numRef>
          </c:xVal>
          <c:yVal>
            <c:numRef>
              <c:f>'BH 88-4(TH-25)'!$B$15:$B$20</c:f>
              <c:numCache>
                <c:formatCode>0.0</c:formatCode>
                <c:ptCount val="6"/>
                <c:pt idx="0">
                  <c:v>-0.6</c:v>
                </c:pt>
                <c:pt idx="1">
                  <c:v>-1.4</c:v>
                </c:pt>
                <c:pt idx="2">
                  <c:v>-2</c:v>
                </c:pt>
                <c:pt idx="3">
                  <c:v>-2.5</c:v>
                </c:pt>
                <c:pt idx="4">
                  <c:v>-3.3</c:v>
                </c:pt>
                <c:pt idx="5">
                  <c:v>-4.2</c:v>
                </c:pt>
              </c:numCache>
            </c:numRef>
          </c:yVal>
        </c:ser>
        <c:axId val="102619008"/>
        <c:axId val="102633856"/>
      </c:scatterChart>
      <c:valAx>
        <c:axId val="102619008"/>
        <c:scaling>
          <c:orientation val="minMax"/>
          <c:max val="14"/>
          <c:min val="-8"/>
        </c:scaling>
        <c:axPos val="b"/>
        <c:majorGridlines/>
        <c:title>
          <c:tx>
            <c:rich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Temperature (</a:t>
                </a:r>
                <a:r>
                  <a:rPr lang="en-US" sz="800" baseline="30000">
                    <a:latin typeface="Arial" pitchFamily="34" charset="0"/>
                    <a:cs typeface="Arial" pitchFamily="34" charset="0"/>
                  </a:rPr>
                  <a:t>o</a:t>
                </a:r>
                <a:r>
                  <a:rPr lang="en-US" sz="800">
                    <a:latin typeface="Arial" pitchFamily="34" charset="0"/>
                    <a:cs typeface="Arial" pitchFamily="34" charset="0"/>
                  </a:rPr>
                  <a:t>C)</a:t>
                </a:r>
              </a:p>
            </c:rich>
          </c:tx>
          <c:layout/>
        </c:title>
        <c:numFmt formatCode="0.00" sourceLinked="1"/>
        <c:tickLblPos val="nextTo"/>
        <c:crossAx val="102633856"/>
        <c:crossesAt val="-8"/>
        <c:crossBetween val="midCat"/>
      </c:valAx>
      <c:valAx>
        <c:axId val="102633856"/>
        <c:scaling>
          <c:orientation val="minMax"/>
          <c:min val="-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
Depth (m)</a:t>
                </a:r>
              </a:p>
            </c:rich>
          </c:tx>
          <c:layout/>
        </c:title>
        <c:numFmt formatCode="0.0" sourceLinked="1"/>
        <c:tickLblPos val="nextTo"/>
        <c:crossAx val="102619008"/>
        <c:crossesAt val="-8"/>
        <c:crossBetween val="midCat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6.2400977784195094E-2"/>
          <c:y val="0.80954115435442664"/>
          <c:w val="0.90985160336940796"/>
          <c:h val="0.17834396220919521"/>
        </c:manualLayout>
      </c:layout>
      <c:overlay val="1"/>
      <c:spPr>
        <a:ln>
          <a:solidFill>
            <a:schemeClr val="tx1"/>
          </a:solidFill>
        </a:ln>
      </c:spPr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span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0" workbookViewId="0" zoomToFit="1"/>
  </sheetViews>
  <pageMargins left="0.70866141732283472" right="0.70866141732283472" top="0.94488188976377963" bottom="0.59055118110236227" header="0.31496062992125984" footer="0.31496062992125984"/>
  <pageSetup orientation="landscape" r:id="rId1"/>
  <headerFooter>
    <oddHeader>&amp;L&amp;G&amp;C&amp;"Arial,Bold"&amp;14Figure H-1: Diversion Canal (Canal Dyke)
Thermistor CD-15&amp;R&amp;G</oddHeader>
    <oddFooter xml:space="preserve">&amp;L&amp;6&amp;Z&amp;F&amp;A&amp;R&amp;8Page &amp;P of &amp;N
</oddFoot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0866141732283472" right="0.70866141732283472" top="0.94488188976377963" bottom="0.74803149606299213" header="0.31496062992125984" footer="0.31496062992125984"/>
  <pageSetup orientation="landscape" r:id="rId1"/>
  <headerFooter>
    <oddHeader>&amp;L&amp;G&amp;C&amp;"Arial,Bold"&amp;14Figure H-2: Diversion Canal (Canal Dyke)
Thermistor CD-21&amp;R&amp;G</oddHeader>
    <oddFooter xml:space="preserve">&amp;L&amp;6&amp;Z&amp;F&amp;A&amp;R&amp;8Page &amp;P of &amp;N
</oddFoot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0866141732283472" right="0.70866141732283472" top="0.94488188976377963" bottom="0.74803149606299213" header="0.35433070866141736" footer="0.31496062992125984"/>
  <pageSetup orientation="landscape" r:id="rId1"/>
  <headerFooter>
    <oddHeader>&amp;L&amp;G&amp;C&amp;"Arial,Bold"&amp;14Figure H-3: Diversion Canal (Canal Dyke) Thermistor CD-26&amp;R&amp;G</oddHeader>
    <oddFooter xml:space="preserve">&amp;L&amp;6&amp;Z&amp;F&amp;A&amp;R&amp;8Page &amp;P of &amp;N
</oddFooter>
  </headerFooter>
  <drawing r:id="rId2"/>
  <legacyDrawingHF r:id="rId3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2" workbookViewId="0" zoomToFit="1"/>
  </sheetViews>
  <pageMargins left="0.70866141732283472" right="0.70866141732283472" top="0.9055118110236221" bottom="0.74803149606299213" header="0.31496062992125984" footer="0.31496062992125984"/>
  <pageSetup orientation="landscape" r:id="rId1"/>
  <headerFooter>
    <oddHeader>&amp;L&amp;G&amp;C&amp;"Arial,Bold"&amp;14Figure H-4: Diversion Canal (Spoil Pile) Thermistor SP-3&amp;R&amp;G</oddHeader>
    <oddFooter xml:space="preserve">&amp;L&amp;6&amp;Z&amp;F&amp;A&amp;R&amp;8Page &amp;P of &amp;N
</oddFooter>
  </headerFooter>
  <drawing r:id="rId2"/>
  <legacyDrawingHF r:id="rId3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3" workbookViewId="0" zoomToFit="1"/>
  </sheetViews>
  <pageMargins left="0.70866141732283472" right="0.70866141732283472" top="0.94488188976377963" bottom="0.74803149606299213" header="0.31496062992125984" footer="0.31496062992125984"/>
  <pageSetup orientation="landscape" r:id="rId1"/>
  <headerFooter>
    <oddHeader>&amp;L&amp;G&amp;C&amp;"Arial,Bold"&amp;14Figure H-5: Diversion Canal Spoil Pile Thermistor SP-5&amp;R&amp;G</oddHeader>
    <oddFooter>&amp;L&amp;8&amp;Z&amp;F&amp;A&amp;R&amp;8Page &amp;P of &amp;N</oddFooter>
  </headerFooter>
  <drawing r:id="rId2"/>
  <legacyDrawingHF r:id="rId3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2" workbookViewId="0" zoomToFit="1"/>
  </sheetViews>
  <pageMargins left="0.70866141732283472" right="0.70866141732283472" top="0.9055118110236221" bottom="0.74803149606299213" header="0.31496062992125984" footer="0.31496062992125984"/>
  <pageSetup orientation="landscape" r:id="rId1"/>
  <headerFooter>
    <oddHeader>&amp;L&amp;G&amp;C&amp;"Arial,Bold"&amp;14Figure H-12: Cross Valley Dam 
Thermistor CVDC-6&amp;R&amp;G</oddHeader>
    <oddFooter xml:space="preserve">&amp;L&amp;6&amp;Z&amp;F&amp;A&amp;R&amp;8Page &amp;P of &amp;N
</oddFooter>
  </headerFooter>
  <drawing r:id="rId2"/>
  <legacyDrawingHF r:id="rId3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112" workbookViewId="0" zoomToFit="1"/>
  </sheetViews>
  <pageMargins left="0.70866141732283472" right="0.70866141732283472" top="0.9055118110236221" bottom="0.74803149606299213" header="0.31496062992125984" footer="0.31496062992125984"/>
  <pageSetup orientation="landscape" r:id="rId1"/>
  <headerFooter>
    <oddHeader>&amp;L&amp;G&amp;C&amp;"Arial,Bold"&amp;14Figure H-13: Cross Valley Dam 
Thermistor BH88-4&amp;R&amp;G</oddHeader>
    <oddFooter xml:space="preserve">&amp;L&amp;6&amp;Z&amp;F&amp;A&amp;R&amp;6Page &amp;P of &amp;N
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633" y="24635"/>
    <xdr:ext cx="8605345" cy="618303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4013" y="41540"/>
    <xdr:ext cx="8582985" cy="60576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5049" y="-8005"/>
    <xdr:ext cx="8597134" cy="60943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6008" y="16008"/>
    <xdr:ext cx="8620525" cy="61152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007" y="16008"/>
    <xdr:ext cx="8620527" cy="60751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64034" y="16008"/>
    <xdr:ext cx="8556492" cy="606718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4217" y="16143"/>
    <xdr:ext cx="8604788" cy="611860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latz/Documents/Geotechnical/Vangorda/Vangorda%20Waste%20Rock%20Dump_F21_jp/App%20B_LCDTHERM_1cd005%20000_20100125_ToSep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H94LCD-4"/>
      <sheetName val="BH94LCD-5"/>
      <sheetName val="BH94LCD-6"/>
      <sheetName val="CD-15(TH-1)"/>
    </sheetNames>
    <sheetDataSet>
      <sheetData sheetId="0"/>
      <sheetData sheetId="1"/>
      <sheetData sheetId="2"/>
      <sheetData sheetId="3">
        <row r="18">
          <cell r="C18">
            <v>29929</v>
          </cell>
        </row>
        <row r="19">
          <cell r="B19">
            <v>-1.1000000000000001</v>
          </cell>
          <cell r="C19">
            <v>-4.0999999999999996</v>
          </cell>
          <cell r="D19">
            <v>3.09</v>
          </cell>
          <cell r="E19">
            <v>6.72</v>
          </cell>
          <cell r="F19">
            <v>6.79</v>
          </cell>
          <cell r="G19">
            <v>6.08</v>
          </cell>
          <cell r="H19">
            <v>7.08</v>
          </cell>
          <cell r="I19">
            <v>4.28</v>
          </cell>
          <cell r="J19">
            <v>5.91</v>
          </cell>
          <cell r="K19">
            <v>-0.78</v>
          </cell>
          <cell r="L19">
            <v>6.72</v>
          </cell>
          <cell r="M19">
            <v>5.69</v>
          </cell>
          <cell r="N19">
            <v>6.7</v>
          </cell>
          <cell r="O19">
            <v>5.89</v>
          </cell>
          <cell r="P19">
            <v>7.53</v>
          </cell>
          <cell r="R19">
            <v>5.14</v>
          </cell>
          <cell r="S19">
            <v>3.74</v>
          </cell>
          <cell r="T19">
            <v>3.05</v>
          </cell>
          <cell r="U19">
            <v>6.55</v>
          </cell>
          <cell r="V19">
            <v>4.18</v>
          </cell>
          <cell r="W19">
            <v>4.3600000000000003</v>
          </cell>
          <cell r="X19">
            <v>2.9</v>
          </cell>
          <cell r="Y19">
            <v>3.56</v>
          </cell>
          <cell r="Z19">
            <v>4.5199999999999996</v>
          </cell>
          <cell r="AA19">
            <v>6.13</v>
          </cell>
          <cell r="AB19">
            <v>-0.90703479486233363</v>
          </cell>
          <cell r="AC19">
            <v>4.9086671915122366</v>
          </cell>
          <cell r="AD19">
            <v>7.5400283825510499</v>
          </cell>
        </row>
        <row r="20">
          <cell r="B20">
            <v>-2.1</v>
          </cell>
          <cell r="C20">
            <v>-0.2</v>
          </cell>
          <cell r="D20">
            <v>-0.55000000000000004</v>
          </cell>
          <cell r="E20">
            <v>8.35</v>
          </cell>
          <cell r="F20">
            <v>7.01</v>
          </cell>
          <cell r="G20">
            <v>5.51</v>
          </cell>
          <cell r="H20">
            <v>6.79</v>
          </cell>
          <cell r="I20">
            <v>-0.99</v>
          </cell>
          <cell r="J20">
            <v>6.34</v>
          </cell>
          <cell r="K20">
            <v>-1.19</v>
          </cell>
          <cell r="L20">
            <v>7.12</v>
          </cell>
          <cell r="M20">
            <v>-0.56000000000000005</v>
          </cell>
          <cell r="N20">
            <v>5.89</v>
          </cell>
          <cell r="O20">
            <v>0.3</v>
          </cell>
          <cell r="P20">
            <v>7.26</v>
          </cell>
          <cell r="R20">
            <v>6.46</v>
          </cell>
          <cell r="S20">
            <v>-0.91</v>
          </cell>
          <cell r="T20">
            <v>4.9800000000000004</v>
          </cell>
          <cell r="U20">
            <v>-0.98</v>
          </cell>
          <cell r="V20">
            <v>4.82</v>
          </cell>
          <cell r="W20">
            <v>-1.19</v>
          </cell>
          <cell r="X20">
            <v>4.71</v>
          </cell>
          <cell r="Y20">
            <v>-0.3</v>
          </cell>
          <cell r="Z20">
            <v>5.24</v>
          </cell>
          <cell r="AA20">
            <v>1.55</v>
          </cell>
          <cell r="AB20">
            <v>-1.2721684944599474</v>
          </cell>
          <cell r="AC20">
            <v>-0.97958043505508385</v>
          </cell>
          <cell r="AD20">
            <v>7.0899375946628282</v>
          </cell>
        </row>
        <row r="21">
          <cell r="B21">
            <v>-3.1</v>
          </cell>
          <cell r="C21">
            <v>0.2</v>
          </cell>
          <cell r="X21">
            <v>4.1500000000000004</v>
          </cell>
          <cell r="AB21">
            <v>-8.2749723140690037</v>
          </cell>
        </row>
        <row r="22">
          <cell r="B22">
            <v>-4.0999999999999996</v>
          </cell>
          <cell r="C22">
            <v>0.7</v>
          </cell>
          <cell r="E22">
            <v>7.15</v>
          </cell>
          <cell r="F22">
            <v>6.67</v>
          </cell>
          <cell r="G22">
            <v>4.2300000000000004</v>
          </cell>
          <cell r="H22">
            <v>5.72</v>
          </cell>
          <cell r="I22">
            <v>-0.51</v>
          </cell>
          <cell r="J22">
            <v>5.87</v>
          </cell>
          <cell r="K22">
            <v>-0.93</v>
          </cell>
          <cell r="M22">
            <v>-1.4</v>
          </cell>
          <cell r="N22">
            <v>3.13</v>
          </cell>
          <cell r="O22">
            <v>-2.0499999999999998</v>
          </cell>
          <cell r="P22">
            <v>3.88</v>
          </cell>
          <cell r="R22">
            <v>3.91</v>
          </cell>
          <cell r="T22">
            <v>4.05</v>
          </cell>
          <cell r="U22">
            <v>-3</v>
          </cell>
          <cell r="W22">
            <v>-3.74</v>
          </cell>
          <cell r="X22">
            <v>2.68</v>
          </cell>
          <cell r="Y22">
            <v>-3.62</v>
          </cell>
          <cell r="Z22">
            <v>1.74</v>
          </cell>
          <cell r="AA22">
            <v>-4.07</v>
          </cell>
          <cell r="AB22">
            <v>-4.2947244838418541</v>
          </cell>
          <cell r="AC22">
            <v>-4.2058664104511436</v>
          </cell>
          <cell r="AD22">
            <v>1.952105723311746</v>
          </cell>
        </row>
        <row r="23">
          <cell r="B23">
            <v>-5.0999999999999996</v>
          </cell>
          <cell r="C23">
            <v>0.6</v>
          </cell>
          <cell r="D23">
            <v>0.11</v>
          </cell>
          <cell r="E23">
            <v>6.31</v>
          </cell>
          <cell r="F23">
            <v>6.58</v>
          </cell>
          <cell r="G23">
            <v>4.2699999999999996</v>
          </cell>
          <cell r="H23">
            <v>5.35</v>
          </cell>
          <cell r="I23">
            <v>0.09</v>
          </cell>
          <cell r="J23">
            <v>6.19</v>
          </cell>
          <cell r="K23">
            <v>-0.01</v>
          </cell>
          <cell r="L23">
            <v>5.35</v>
          </cell>
          <cell r="M23">
            <v>-0.05</v>
          </cell>
          <cell r="N23">
            <v>4.87</v>
          </cell>
          <cell r="O23">
            <v>-7.0000000000000007E-2</v>
          </cell>
          <cell r="P23">
            <v>5.47</v>
          </cell>
          <cell r="R23">
            <v>5.4</v>
          </cell>
          <cell r="S23">
            <v>0.18</v>
          </cell>
          <cell r="T23">
            <v>6.5</v>
          </cell>
          <cell r="U23">
            <v>0</v>
          </cell>
          <cell r="V23">
            <v>4.5</v>
          </cell>
          <cell r="W23">
            <v>-0.36</v>
          </cell>
          <cell r="X23">
            <v>0.63</v>
          </cell>
          <cell r="Y23">
            <v>-0.24</v>
          </cell>
          <cell r="Z23">
            <v>4.9800000000000004</v>
          </cell>
          <cell r="AA23">
            <v>-0.35</v>
          </cell>
          <cell r="AB23">
            <v>-0.67367728734252807</v>
          </cell>
          <cell r="AC23">
            <v>-0.50639812785030358</v>
          </cell>
          <cell r="AD23">
            <v>5.3193093008629475</v>
          </cell>
        </row>
        <row r="24">
          <cell r="B24">
            <v>-6.1</v>
          </cell>
          <cell r="C24">
            <v>0.5</v>
          </cell>
          <cell r="D24">
            <v>0.44</v>
          </cell>
          <cell r="E24">
            <v>5.65</v>
          </cell>
          <cell r="F24">
            <v>6.41</v>
          </cell>
          <cell r="G24">
            <v>4.21</v>
          </cell>
          <cell r="H24">
            <v>5.1100000000000003</v>
          </cell>
          <cell r="I24">
            <v>0.48</v>
          </cell>
          <cell r="J24">
            <v>5.76</v>
          </cell>
          <cell r="K24">
            <v>0.31</v>
          </cell>
          <cell r="L24">
            <v>4.99</v>
          </cell>
          <cell r="M24">
            <v>0.25</v>
          </cell>
          <cell r="N24">
            <v>4.79</v>
          </cell>
          <cell r="O24">
            <v>0.19</v>
          </cell>
          <cell r="P24">
            <v>5.33</v>
          </cell>
          <cell r="R24">
            <v>4.5999999999999996</v>
          </cell>
          <cell r="S24">
            <v>0.35</v>
          </cell>
          <cell r="T24">
            <v>5.71</v>
          </cell>
          <cell r="U24">
            <v>-0.32</v>
          </cell>
          <cell r="V24">
            <v>3.28</v>
          </cell>
          <cell r="W24">
            <v>-1.05</v>
          </cell>
          <cell r="X24">
            <v>0.31</v>
          </cell>
          <cell r="Y24">
            <v>-1.47</v>
          </cell>
          <cell r="Z24">
            <v>3.03</v>
          </cell>
          <cell r="AA24">
            <v>-3.06</v>
          </cell>
          <cell r="AB24">
            <v>-4.3402955271915005</v>
          </cell>
          <cell r="AC24">
            <v>-4.201483179742695</v>
          </cell>
          <cell r="AD24">
            <v>0.82091712484550783</v>
          </cell>
        </row>
        <row r="25">
          <cell r="B25">
            <v>-7.1</v>
          </cell>
          <cell r="C25">
            <v>0.8</v>
          </cell>
          <cell r="D25">
            <v>0.85</v>
          </cell>
          <cell r="E25">
            <v>4.95</v>
          </cell>
          <cell r="F25">
            <v>5.48</v>
          </cell>
          <cell r="G25">
            <v>3.33</v>
          </cell>
          <cell r="H25">
            <v>4.2</v>
          </cell>
          <cell r="I25">
            <v>0.98</v>
          </cell>
          <cell r="J25">
            <v>4.96</v>
          </cell>
          <cell r="K25">
            <v>0.81</v>
          </cell>
          <cell r="L25">
            <v>4.18</v>
          </cell>
          <cell r="M25">
            <v>0.8</v>
          </cell>
          <cell r="N25">
            <v>3.68</v>
          </cell>
          <cell r="O25">
            <v>0.72</v>
          </cell>
          <cell r="P25">
            <v>4.43</v>
          </cell>
          <cell r="R25">
            <v>4.0999999999999996</v>
          </cell>
          <cell r="S25">
            <v>1.0900000000000001</v>
          </cell>
          <cell r="T25">
            <v>5.68</v>
          </cell>
          <cell r="U25">
            <v>0.9</v>
          </cell>
          <cell r="V25">
            <v>3.82</v>
          </cell>
          <cell r="W25">
            <v>0.67</v>
          </cell>
          <cell r="X25">
            <v>1.26</v>
          </cell>
          <cell r="Y25">
            <v>0.55000000000000004</v>
          </cell>
          <cell r="Z25">
            <v>4.21</v>
          </cell>
          <cell r="AA25">
            <v>0.45</v>
          </cell>
          <cell r="AB25">
            <v>0.13663680494134667</v>
          </cell>
          <cell r="AC25">
            <v>0.26107471001370897</v>
          </cell>
          <cell r="AD25">
            <v>4.6415466468718733</v>
          </cell>
        </row>
        <row r="26">
          <cell r="B26">
            <v>-8.1</v>
          </cell>
          <cell r="C26">
            <v>0.9</v>
          </cell>
          <cell r="D26">
            <v>1.08</v>
          </cell>
          <cell r="E26">
            <v>3.73</v>
          </cell>
          <cell r="F26">
            <v>4.2300000000000004</v>
          </cell>
          <cell r="G26">
            <v>2.4900000000000002</v>
          </cell>
          <cell r="H26">
            <v>3.2</v>
          </cell>
          <cell r="I26">
            <v>1.2</v>
          </cell>
          <cell r="J26">
            <v>3.53</v>
          </cell>
          <cell r="K26">
            <v>0.99</v>
          </cell>
          <cell r="L26">
            <v>3.13</v>
          </cell>
          <cell r="M26">
            <v>1.03</v>
          </cell>
          <cell r="N26">
            <v>2.52</v>
          </cell>
          <cell r="O26">
            <v>0.95</v>
          </cell>
          <cell r="P26">
            <v>3.36</v>
          </cell>
          <cell r="R26">
            <v>3.21</v>
          </cell>
          <cell r="S26">
            <v>1.39</v>
          </cell>
          <cell r="T26">
            <v>4.74</v>
          </cell>
          <cell r="U26">
            <v>1.19</v>
          </cell>
          <cell r="V26">
            <v>3.13</v>
          </cell>
          <cell r="W26">
            <v>0.95</v>
          </cell>
          <cell r="X26">
            <v>2.3199999999999998</v>
          </cell>
          <cell r="Y26">
            <v>0.76</v>
          </cell>
          <cell r="Z26">
            <v>3.21</v>
          </cell>
          <cell r="AA26">
            <v>0.63</v>
          </cell>
          <cell r="AB26">
            <v>0.383947533760292</v>
          </cell>
          <cell r="AC26">
            <v>0.45924099906718396</v>
          </cell>
          <cell r="AD26">
            <v>3.3209968849301674</v>
          </cell>
        </row>
        <row r="27">
          <cell r="B27">
            <v>-9.1</v>
          </cell>
          <cell r="C27">
            <v>1</v>
          </cell>
          <cell r="D27">
            <v>1.28</v>
          </cell>
          <cell r="E27">
            <v>2.77</v>
          </cell>
          <cell r="F27">
            <v>3.22</v>
          </cell>
          <cell r="G27">
            <v>1.96</v>
          </cell>
          <cell r="H27">
            <v>2.37</v>
          </cell>
          <cell r="I27">
            <v>1.23</v>
          </cell>
          <cell r="J27">
            <v>2.35</v>
          </cell>
          <cell r="K27">
            <v>1.01</v>
          </cell>
          <cell r="L27">
            <v>2.1800000000000002</v>
          </cell>
          <cell r="M27">
            <v>1.05</v>
          </cell>
          <cell r="N27">
            <v>1.69</v>
          </cell>
          <cell r="O27">
            <v>0.95</v>
          </cell>
          <cell r="P27">
            <v>2.34</v>
          </cell>
          <cell r="R27">
            <v>2.2599999999999998</v>
          </cell>
          <cell r="S27">
            <v>1.36</v>
          </cell>
          <cell r="T27">
            <v>3.63</v>
          </cell>
          <cell r="U27">
            <v>1.18</v>
          </cell>
          <cell r="V27">
            <v>2.2599999999999998</v>
          </cell>
          <cell r="W27">
            <v>1.17</v>
          </cell>
          <cell r="X27">
            <v>1.49</v>
          </cell>
          <cell r="Y27">
            <v>0.46</v>
          </cell>
          <cell r="Z27">
            <v>1.61</v>
          </cell>
          <cell r="AA27">
            <v>-0.63</v>
          </cell>
          <cell r="AB27">
            <v>-1.7073574205775941</v>
          </cell>
          <cell r="AC27">
            <v>-1.785605615303389</v>
          </cell>
          <cell r="AD27">
            <v>-0.12224583253554044</v>
          </cell>
        </row>
        <row r="28">
          <cell r="B28">
            <v>-10.1</v>
          </cell>
          <cell r="C28">
            <v>0.9</v>
          </cell>
          <cell r="D28">
            <v>0.26</v>
          </cell>
          <cell r="E28">
            <v>1.21</v>
          </cell>
          <cell r="F28">
            <v>1.52</v>
          </cell>
          <cell r="G28">
            <v>0.48</v>
          </cell>
          <cell r="H28">
            <v>-0.56000000000000005</v>
          </cell>
          <cell r="I28">
            <v>-1.35</v>
          </cell>
          <cell r="J28">
            <v>-0.9</v>
          </cell>
          <cell r="K28">
            <v>-1.69</v>
          </cell>
          <cell r="L28">
            <v>-1.03</v>
          </cell>
          <cell r="M28">
            <v>-1.59</v>
          </cell>
          <cell r="N28">
            <v>-1.31</v>
          </cell>
          <cell r="O28">
            <v>-1.95</v>
          </cell>
          <cell r="P28">
            <v>-1.08</v>
          </cell>
          <cell r="R28">
            <v>-1.28</v>
          </cell>
          <cell r="S28">
            <v>-1.82</v>
          </cell>
          <cell r="T28">
            <v>-0.45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CG5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2.75"/>
  <cols>
    <col min="1" max="1" width="12.7109375" style="93" customWidth="1"/>
    <col min="2" max="2" width="10.7109375" style="93" customWidth="1"/>
    <col min="3" max="5" width="11.28515625" style="93" customWidth="1"/>
    <col min="6" max="6" width="13" style="93" customWidth="1"/>
    <col min="7" max="7" width="14.5703125" style="93" customWidth="1"/>
    <col min="8" max="8" width="13.42578125" style="93" bestFit="1" customWidth="1"/>
    <col min="9" max="9" width="12.7109375" style="93" customWidth="1"/>
    <col min="10" max="10" width="12.28515625" style="93" customWidth="1"/>
    <col min="11" max="30" width="11.28515625" style="93" customWidth="1"/>
    <col min="31" max="31" width="12.140625" style="93" customWidth="1"/>
    <col min="32" max="32" width="19.5703125" style="93" customWidth="1"/>
    <col min="33" max="34" width="12" style="93" customWidth="1"/>
    <col min="35" max="46" width="9.140625" style="93"/>
    <col min="47" max="48" width="11.7109375" style="93" customWidth="1"/>
    <col min="49" max="62" width="9.140625" style="93"/>
    <col min="63" max="64" width="13.5703125" style="93" customWidth="1"/>
    <col min="65" max="80" width="9.140625" style="93"/>
    <col min="81" max="82" width="11.28515625" style="93" customWidth="1"/>
    <col min="83" max="16384" width="9.140625" style="93"/>
  </cols>
  <sheetData>
    <row r="1" spans="1:85" s="94" customFormat="1" ht="30" customHeight="1">
      <c r="A1" s="185" t="s">
        <v>67</v>
      </c>
      <c r="B1" s="186"/>
      <c r="C1" s="117" t="s">
        <v>0</v>
      </c>
      <c r="D1" s="189" t="s">
        <v>66</v>
      </c>
      <c r="E1" s="190"/>
      <c r="F1" s="127"/>
      <c r="G1" s="149" t="s">
        <v>65</v>
      </c>
      <c r="H1" s="148">
        <v>1054.73</v>
      </c>
      <c r="I1" s="117" t="s">
        <v>1</v>
      </c>
      <c r="J1" s="128" t="s">
        <v>64</v>
      </c>
      <c r="K1" s="147" t="s">
        <v>63</v>
      </c>
      <c r="L1" s="138"/>
      <c r="M1" s="138"/>
      <c r="N1" s="138"/>
      <c r="O1" s="138"/>
      <c r="P1" s="138"/>
    </row>
    <row r="2" spans="1:85" s="94" customFormat="1" ht="39" customHeight="1">
      <c r="A2" s="187"/>
      <c r="B2" s="188"/>
      <c r="C2" s="105" t="s">
        <v>62</v>
      </c>
      <c r="D2" s="145" t="s">
        <v>39</v>
      </c>
      <c r="E2" s="146">
        <v>1981</v>
      </c>
      <c r="F2" s="145" t="s">
        <v>31</v>
      </c>
      <c r="G2" s="105" t="s">
        <v>61</v>
      </c>
      <c r="H2" s="145" t="s">
        <v>22</v>
      </c>
      <c r="I2" s="105" t="s">
        <v>2</v>
      </c>
      <c r="J2" s="145" t="s">
        <v>23</v>
      </c>
      <c r="K2" s="144" t="s">
        <v>3</v>
      </c>
      <c r="L2" s="138"/>
      <c r="M2" s="138"/>
      <c r="N2" s="138"/>
      <c r="O2" s="138"/>
      <c r="P2" s="138"/>
    </row>
    <row r="3" spans="1:85" s="94" customFormat="1" ht="33" customHeight="1" thickBot="1">
      <c r="A3" s="143" t="s">
        <v>44</v>
      </c>
      <c r="B3" s="112">
        <v>0.1</v>
      </c>
      <c r="C3" s="142"/>
      <c r="D3" s="142"/>
      <c r="E3" s="142"/>
      <c r="F3" s="142"/>
      <c r="G3" s="142"/>
      <c r="H3" s="142"/>
      <c r="I3" s="142"/>
      <c r="J3" s="142"/>
      <c r="K3" s="141"/>
      <c r="L3" s="138"/>
      <c r="M3" s="138"/>
      <c r="N3" s="138"/>
      <c r="O3" s="138"/>
      <c r="P3" s="138"/>
    </row>
    <row r="4" spans="1:85" s="94" customFormat="1" ht="33" customHeight="1">
      <c r="A4" s="109" t="s">
        <v>25</v>
      </c>
      <c r="B4" s="108" t="s">
        <v>17</v>
      </c>
      <c r="C4" s="108" t="s">
        <v>27</v>
      </c>
      <c r="D4" s="108" t="s">
        <v>27</v>
      </c>
      <c r="E4" s="108" t="s">
        <v>27</v>
      </c>
      <c r="F4" s="108" t="s">
        <v>27</v>
      </c>
      <c r="G4" s="108" t="s">
        <v>27</v>
      </c>
      <c r="H4" s="108" t="s">
        <v>27</v>
      </c>
      <c r="I4" s="108" t="s">
        <v>27</v>
      </c>
      <c r="J4" s="108" t="s">
        <v>27</v>
      </c>
      <c r="K4" s="108" t="s">
        <v>27</v>
      </c>
      <c r="L4" s="108" t="s">
        <v>27</v>
      </c>
      <c r="M4" s="108" t="s">
        <v>27</v>
      </c>
      <c r="N4" s="108" t="s">
        <v>27</v>
      </c>
      <c r="O4" s="108" t="s">
        <v>27</v>
      </c>
      <c r="P4" s="108" t="s">
        <v>27</v>
      </c>
      <c r="Q4" s="108" t="s">
        <v>27</v>
      </c>
      <c r="R4" s="108" t="s">
        <v>27</v>
      </c>
      <c r="S4" s="108" t="s">
        <v>27</v>
      </c>
      <c r="T4" s="108" t="s">
        <v>27</v>
      </c>
      <c r="U4" s="108" t="s">
        <v>27</v>
      </c>
      <c r="V4" s="108" t="s">
        <v>27</v>
      </c>
      <c r="W4" s="108" t="s">
        <v>27</v>
      </c>
      <c r="X4" s="108" t="s">
        <v>27</v>
      </c>
      <c r="Y4" s="108" t="s">
        <v>27</v>
      </c>
      <c r="Z4" s="108" t="s">
        <v>27</v>
      </c>
      <c r="AA4" s="137" t="s">
        <v>27</v>
      </c>
      <c r="AB4" s="108" t="s">
        <v>27</v>
      </c>
      <c r="AC4" s="108" t="s">
        <v>27</v>
      </c>
      <c r="AD4" s="107" t="s">
        <v>27</v>
      </c>
    </row>
    <row r="5" spans="1:85" s="94" customFormat="1" ht="16.5" customHeight="1">
      <c r="A5" s="114" t="s">
        <v>5</v>
      </c>
      <c r="B5" s="105" t="s">
        <v>5</v>
      </c>
      <c r="C5" s="104">
        <v>29929</v>
      </c>
      <c r="D5" s="104">
        <v>34485</v>
      </c>
      <c r="E5" s="104">
        <v>34590</v>
      </c>
      <c r="F5" s="104">
        <v>34962</v>
      </c>
      <c r="G5" s="104">
        <v>35319</v>
      </c>
      <c r="H5" s="104">
        <v>36416</v>
      </c>
      <c r="I5" s="104">
        <v>36684</v>
      </c>
      <c r="J5" s="104">
        <v>36774</v>
      </c>
      <c r="K5" s="104">
        <v>37036</v>
      </c>
      <c r="L5" s="104">
        <v>37147</v>
      </c>
      <c r="M5" s="104">
        <v>37420</v>
      </c>
      <c r="N5" s="104">
        <v>37511</v>
      </c>
      <c r="O5" s="104">
        <v>37789</v>
      </c>
      <c r="P5" s="104">
        <v>37876</v>
      </c>
      <c r="Q5" s="104">
        <v>38174</v>
      </c>
      <c r="R5" s="104">
        <v>38246</v>
      </c>
      <c r="S5" s="104">
        <v>38503</v>
      </c>
      <c r="T5" s="104">
        <v>38637</v>
      </c>
      <c r="U5" s="104">
        <v>38882</v>
      </c>
      <c r="V5" s="104">
        <v>38992</v>
      </c>
      <c r="W5" s="104">
        <v>39239</v>
      </c>
      <c r="X5" s="104">
        <v>39349</v>
      </c>
      <c r="Y5" s="104">
        <v>39618</v>
      </c>
      <c r="Z5" s="104">
        <v>39715</v>
      </c>
      <c r="AA5" s="135">
        <v>39994</v>
      </c>
      <c r="AB5" s="104">
        <v>40314</v>
      </c>
      <c r="AC5" s="104">
        <v>40331</v>
      </c>
      <c r="AD5" s="103">
        <v>40431</v>
      </c>
    </row>
    <row r="6" spans="1:85" s="94" customFormat="1" ht="16.5" customHeight="1">
      <c r="A6" s="101">
        <v>1</v>
      </c>
      <c r="B6" s="100">
        <v>-1.1000000000000001</v>
      </c>
      <c r="C6" s="99">
        <v>20</v>
      </c>
      <c r="D6" s="99">
        <v>13.84</v>
      </c>
      <c r="E6" s="99">
        <v>11.56</v>
      </c>
      <c r="F6" s="99">
        <v>11.52</v>
      </c>
      <c r="G6" s="99">
        <v>11.93</v>
      </c>
      <c r="H6" s="99">
        <v>11.36</v>
      </c>
      <c r="I6" s="99">
        <v>13.04</v>
      </c>
      <c r="J6" s="99">
        <v>12.03</v>
      </c>
      <c r="K6" s="99">
        <v>16.84</v>
      </c>
      <c r="L6" s="99">
        <v>11.56</v>
      </c>
      <c r="M6" s="99">
        <v>12.16</v>
      </c>
      <c r="N6" s="99">
        <v>11.57</v>
      </c>
      <c r="O6" s="99">
        <v>12.04</v>
      </c>
      <c r="P6" s="99">
        <v>11.11</v>
      </c>
      <c r="Q6" s="99">
        <v>8.8699999999999992</v>
      </c>
      <c r="R6" s="99">
        <v>12.5</v>
      </c>
      <c r="S6" s="99">
        <v>13.4</v>
      </c>
      <c r="T6" s="99">
        <v>13.87</v>
      </c>
      <c r="U6" s="99">
        <v>11.66</v>
      </c>
      <c r="V6" s="99">
        <v>13.11</v>
      </c>
      <c r="W6" s="99">
        <v>12.99</v>
      </c>
      <c r="X6" s="99">
        <v>13.97</v>
      </c>
      <c r="Y6" s="99">
        <v>13.52</v>
      </c>
      <c r="Z6" s="99">
        <v>12.89</v>
      </c>
      <c r="AA6" s="134">
        <v>11.9</v>
      </c>
      <c r="AB6" s="99">
        <v>16.93</v>
      </c>
      <c r="AC6" s="99">
        <v>12.66</v>
      </c>
      <c r="AD6" s="102">
        <v>11.1</v>
      </c>
    </row>
    <row r="7" spans="1:85" s="94" customFormat="1" ht="16.5" customHeight="1">
      <c r="A7" s="101">
        <v>2</v>
      </c>
      <c r="B7" s="100">
        <v>-2.1</v>
      </c>
      <c r="C7" s="99">
        <v>16.29</v>
      </c>
      <c r="D7" s="99">
        <v>16.579999999999998</v>
      </c>
      <c r="E7" s="99">
        <v>10.64</v>
      </c>
      <c r="F7" s="99">
        <v>11.36</v>
      </c>
      <c r="G7" s="99">
        <v>12.23</v>
      </c>
      <c r="H7" s="99">
        <v>11.48</v>
      </c>
      <c r="I7" s="99">
        <v>16.96</v>
      </c>
      <c r="J7" s="99">
        <v>11.74</v>
      </c>
      <c r="K7" s="99">
        <v>17.14</v>
      </c>
      <c r="L7" s="99">
        <v>11.3</v>
      </c>
      <c r="M7" s="99">
        <v>16.59</v>
      </c>
      <c r="N7" s="99">
        <v>12</v>
      </c>
      <c r="O7" s="99">
        <v>15.88</v>
      </c>
      <c r="P7" s="99">
        <v>11.22</v>
      </c>
      <c r="Q7" s="99">
        <v>11.63</v>
      </c>
      <c r="R7" s="99">
        <v>11.67</v>
      </c>
      <c r="S7" s="99">
        <v>16.89</v>
      </c>
      <c r="T7" s="99">
        <v>12.55</v>
      </c>
      <c r="U7" s="99">
        <v>16.95</v>
      </c>
      <c r="V7" s="99">
        <v>12.65</v>
      </c>
      <c r="W7" s="99">
        <v>17.14</v>
      </c>
      <c r="X7" s="99">
        <v>12.72</v>
      </c>
      <c r="Y7" s="99">
        <v>16.37</v>
      </c>
      <c r="Z7" s="99">
        <v>12.39</v>
      </c>
      <c r="AA7" s="134">
        <v>14.9</v>
      </c>
      <c r="AB7" s="99">
        <v>17.18</v>
      </c>
      <c r="AC7" s="99">
        <v>16.93</v>
      </c>
      <c r="AD7" s="102">
        <v>11.3</v>
      </c>
    </row>
    <row r="8" spans="1:85" s="94" customFormat="1" ht="16.5" customHeight="1">
      <c r="A8" s="101">
        <v>3</v>
      </c>
      <c r="B8" s="100">
        <v>-3.1</v>
      </c>
      <c r="C8" s="99">
        <v>15.99</v>
      </c>
      <c r="D8" s="99">
        <v>23.62</v>
      </c>
      <c r="E8" s="99">
        <v>15.29</v>
      </c>
      <c r="F8" s="99">
        <v>16.47</v>
      </c>
      <c r="G8" s="99">
        <v>18.13</v>
      </c>
      <c r="H8" s="99">
        <v>17.46</v>
      </c>
      <c r="I8" s="99">
        <v>24.88</v>
      </c>
      <c r="J8" s="99">
        <v>17.37</v>
      </c>
      <c r="K8" s="99">
        <v>24.84</v>
      </c>
      <c r="L8" s="99">
        <v>17.05</v>
      </c>
      <c r="M8" s="99">
        <v>24.82</v>
      </c>
      <c r="N8" s="99">
        <v>18.61</v>
      </c>
      <c r="O8" s="99">
        <v>24.71</v>
      </c>
      <c r="P8" s="99">
        <v>17.12</v>
      </c>
      <c r="Q8" s="99">
        <v>21.04</v>
      </c>
      <c r="R8" s="99">
        <v>16.940000000000001</v>
      </c>
      <c r="S8" s="99">
        <v>24.35</v>
      </c>
      <c r="T8" s="99">
        <v>17.39</v>
      </c>
      <c r="U8" s="99">
        <v>24.52</v>
      </c>
      <c r="V8" s="99">
        <v>18.43</v>
      </c>
      <c r="W8" s="125"/>
      <c r="X8" s="99">
        <v>13.08</v>
      </c>
      <c r="Y8" s="125"/>
      <c r="Z8" s="125"/>
      <c r="AA8" s="133"/>
      <c r="AB8" s="125">
        <v>24.62</v>
      </c>
      <c r="AC8" s="125" t="s">
        <v>60</v>
      </c>
      <c r="AD8" s="124" t="s">
        <v>59</v>
      </c>
    </row>
    <row r="9" spans="1:85" s="94" customFormat="1" ht="16.5" customHeight="1">
      <c r="A9" s="101">
        <v>4</v>
      </c>
      <c r="B9" s="100">
        <v>-4.0999999999999996</v>
      </c>
      <c r="C9" s="99">
        <v>15.65</v>
      </c>
      <c r="D9" s="125"/>
      <c r="E9" s="99">
        <v>11.34</v>
      </c>
      <c r="F9" s="99">
        <v>11.61</v>
      </c>
      <c r="G9" s="99">
        <v>13.1</v>
      </c>
      <c r="H9" s="99">
        <v>12.17</v>
      </c>
      <c r="I9" s="99">
        <v>16.64</v>
      </c>
      <c r="J9" s="99">
        <v>12.08</v>
      </c>
      <c r="K9" s="99">
        <v>17.010000000000002</v>
      </c>
      <c r="L9" s="125"/>
      <c r="M9" s="99">
        <v>17.420000000000002</v>
      </c>
      <c r="N9" s="99">
        <v>13.84</v>
      </c>
      <c r="O9" s="99">
        <v>18.02</v>
      </c>
      <c r="P9" s="99">
        <v>13.33</v>
      </c>
      <c r="Q9" s="99">
        <v>17.84</v>
      </c>
      <c r="R9" s="99">
        <v>13.31</v>
      </c>
      <c r="S9" s="125"/>
      <c r="T9" s="99">
        <v>13.22</v>
      </c>
      <c r="U9" s="99">
        <v>18.93</v>
      </c>
      <c r="V9" s="98" t="s">
        <v>6</v>
      </c>
      <c r="W9" s="99">
        <v>19.559999999999999</v>
      </c>
      <c r="X9" s="99">
        <v>14.08</v>
      </c>
      <c r="Y9" s="99">
        <v>19.440000000000001</v>
      </c>
      <c r="Z9" s="99">
        <v>14.76</v>
      </c>
      <c r="AA9" s="134">
        <v>19.899999999999999</v>
      </c>
      <c r="AB9" s="99">
        <v>20.14</v>
      </c>
      <c r="AC9" s="99">
        <v>20.05</v>
      </c>
      <c r="AD9" s="102">
        <v>14.7</v>
      </c>
    </row>
    <row r="10" spans="1:85" s="94" customFormat="1" ht="16.5" customHeight="1">
      <c r="A10" s="101">
        <v>5</v>
      </c>
      <c r="B10" s="100">
        <v>-5.0999999999999996</v>
      </c>
      <c r="C10" s="99">
        <v>15.71</v>
      </c>
      <c r="D10" s="99">
        <v>16.11</v>
      </c>
      <c r="E10" s="99">
        <v>11.81</v>
      </c>
      <c r="F10" s="99">
        <v>11.65</v>
      </c>
      <c r="G10" s="99">
        <v>13.06</v>
      </c>
      <c r="H10" s="99">
        <v>12.38</v>
      </c>
      <c r="I10" s="99">
        <v>16.12</v>
      </c>
      <c r="J10" s="99">
        <v>11.88</v>
      </c>
      <c r="K10" s="99">
        <v>16.21</v>
      </c>
      <c r="L10" s="99">
        <v>12.38</v>
      </c>
      <c r="M10" s="99">
        <v>16.239999999999998</v>
      </c>
      <c r="N10" s="99">
        <v>12.68</v>
      </c>
      <c r="O10" s="99">
        <v>16.260000000000002</v>
      </c>
      <c r="P10" s="99">
        <v>12.31</v>
      </c>
      <c r="Q10" s="99">
        <v>15.91</v>
      </c>
      <c r="R10" s="99">
        <v>12.35</v>
      </c>
      <c r="S10" s="99">
        <v>16.05</v>
      </c>
      <c r="T10" s="99">
        <v>11.7</v>
      </c>
      <c r="U10" s="99">
        <v>16.2</v>
      </c>
      <c r="V10" s="99">
        <v>12.91</v>
      </c>
      <c r="W10" s="99">
        <v>16.5</v>
      </c>
      <c r="X10" s="99">
        <v>15.69</v>
      </c>
      <c r="Y10" s="99">
        <v>16.399999999999999</v>
      </c>
      <c r="Z10" s="99">
        <v>12.61</v>
      </c>
      <c r="AA10" s="134">
        <v>16.489999999999998</v>
      </c>
      <c r="AB10" s="99">
        <v>16.75</v>
      </c>
      <c r="AC10" s="99">
        <v>16.61</v>
      </c>
      <c r="AD10" s="102">
        <v>12.4</v>
      </c>
    </row>
    <row r="11" spans="1:85" s="94" customFormat="1" ht="16.5" customHeight="1">
      <c r="A11" s="101">
        <v>6</v>
      </c>
      <c r="B11" s="100">
        <v>-6.1</v>
      </c>
      <c r="C11" s="99">
        <v>15.75</v>
      </c>
      <c r="D11" s="99">
        <v>15.8</v>
      </c>
      <c r="E11" s="99">
        <v>12.17</v>
      </c>
      <c r="F11" s="99">
        <v>11.72</v>
      </c>
      <c r="G11" s="99">
        <v>13.07</v>
      </c>
      <c r="H11" s="99">
        <v>12.5</v>
      </c>
      <c r="I11" s="99">
        <v>15.77</v>
      </c>
      <c r="J11" s="99">
        <v>12.1</v>
      </c>
      <c r="K11" s="99">
        <v>15.9</v>
      </c>
      <c r="L11" s="99">
        <v>12.57</v>
      </c>
      <c r="M11" s="99">
        <v>15.95</v>
      </c>
      <c r="N11" s="99">
        <v>12.7</v>
      </c>
      <c r="O11" s="99">
        <v>16</v>
      </c>
      <c r="P11" s="99">
        <v>12.36</v>
      </c>
      <c r="Q11" s="99">
        <v>15.66</v>
      </c>
      <c r="R11" s="99">
        <v>12.82</v>
      </c>
      <c r="S11" s="99">
        <v>15.87</v>
      </c>
      <c r="T11" s="99">
        <v>12.13</v>
      </c>
      <c r="U11" s="99">
        <v>16.420000000000002</v>
      </c>
      <c r="V11" s="99">
        <v>13.69</v>
      </c>
      <c r="W11" s="99">
        <v>17.05</v>
      </c>
      <c r="X11" s="99">
        <v>15.9</v>
      </c>
      <c r="Y11" s="99">
        <v>17.420000000000002</v>
      </c>
      <c r="Z11" s="99">
        <v>13.86</v>
      </c>
      <c r="AA11" s="134">
        <v>18.920000000000002</v>
      </c>
      <c r="AB11" s="99">
        <v>20.100000000000001</v>
      </c>
      <c r="AC11" s="99">
        <v>19.96</v>
      </c>
      <c r="AD11" s="102">
        <v>15.5</v>
      </c>
    </row>
    <row r="12" spans="1:85" s="94" customFormat="1" ht="16.5" customHeight="1">
      <c r="A12" s="101">
        <v>7</v>
      </c>
      <c r="B12" s="100">
        <v>-7.1</v>
      </c>
      <c r="C12" s="99">
        <v>15.53</v>
      </c>
      <c r="D12" s="99">
        <v>15.49</v>
      </c>
      <c r="E12" s="99">
        <v>12.61</v>
      </c>
      <c r="F12" s="99">
        <v>12.28</v>
      </c>
      <c r="G12" s="99">
        <v>13.67</v>
      </c>
      <c r="H12" s="99">
        <v>13.09</v>
      </c>
      <c r="I12" s="99">
        <v>15.39</v>
      </c>
      <c r="J12" s="99">
        <v>12.6</v>
      </c>
      <c r="K12" s="99">
        <v>15.52</v>
      </c>
      <c r="L12" s="99">
        <v>13.1</v>
      </c>
      <c r="M12" s="99">
        <v>15.53</v>
      </c>
      <c r="N12" s="99">
        <v>13.43</v>
      </c>
      <c r="O12" s="99">
        <v>15.59</v>
      </c>
      <c r="P12" s="99">
        <v>12.94</v>
      </c>
      <c r="Q12" s="99">
        <v>15.54</v>
      </c>
      <c r="R12" s="99">
        <v>13.15</v>
      </c>
      <c r="S12" s="99">
        <v>15.3</v>
      </c>
      <c r="T12" s="99">
        <v>12.16</v>
      </c>
      <c r="U12" s="99">
        <v>15.45</v>
      </c>
      <c r="V12" s="99">
        <v>13.34</v>
      </c>
      <c r="W12" s="99">
        <v>15.63</v>
      </c>
      <c r="X12" s="99">
        <v>15.17</v>
      </c>
      <c r="Y12" s="99">
        <v>15.73</v>
      </c>
      <c r="Z12" s="99">
        <v>13.08</v>
      </c>
      <c r="AA12" s="134">
        <v>15.81</v>
      </c>
      <c r="AB12" s="99">
        <v>16.05</v>
      </c>
      <c r="AC12" s="99">
        <v>15.95</v>
      </c>
      <c r="AD12" s="102">
        <v>12.8</v>
      </c>
    </row>
    <row r="13" spans="1:85" s="94" customFormat="1" ht="16.5" customHeight="1">
      <c r="A13" s="101">
        <v>8</v>
      </c>
      <c r="B13" s="100">
        <v>-8.1</v>
      </c>
      <c r="C13" s="99">
        <v>15.47</v>
      </c>
      <c r="D13" s="99">
        <v>15.33</v>
      </c>
      <c r="E13" s="99">
        <v>13.42</v>
      </c>
      <c r="F13" s="99">
        <v>13.09</v>
      </c>
      <c r="G13" s="99">
        <v>14.28</v>
      </c>
      <c r="H13" s="99">
        <v>13.78</v>
      </c>
      <c r="I13" s="99">
        <v>15.24</v>
      </c>
      <c r="J13" s="99">
        <v>13.55</v>
      </c>
      <c r="K13" s="99">
        <v>15.4</v>
      </c>
      <c r="L13" s="99">
        <v>13.83</v>
      </c>
      <c r="M13" s="99">
        <v>15.37</v>
      </c>
      <c r="N13" s="99">
        <v>14.26</v>
      </c>
      <c r="O13" s="99">
        <v>15.43</v>
      </c>
      <c r="P13" s="99">
        <v>13.67</v>
      </c>
      <c r="Q13" s="99">
        <v>15.44</v>
      </c>
      <c r="R13" s="99">
        <v>13.77</v>
      </c>
      <c r="S13" s="99">
        <v>15.09</v>
      </c>
      <c r="T13" s="99">
        <v>12.76</v>
      </c>
      <c r="U13" s="99">
        <v>15.25</v>
      </c>
      <c r="V13" s="99">
        <v>13.83</v>
      </c>
      <c r="W13" s="99">
        <v>15.43</v>
      </c>
      <c r="X13" s="99">
        <v>14.4</v>
      </c>
      <c r="Y13" s="99">
        <v>15.58</v>
      </c>
      <c r="Z13" s="99">
        <v>13.77</v>
      </c>
      <c r="AA13" s="134">
        <v>15.69</v>
      </c>
      <c r="AB13" s="99">
        <v>15.88</v>
      </c>
      <c r="AC13" s="99">
        <v>15.82</v>
      </c>
      <c r="AD13" s="102">
        <v>13.7</v>
      </c>
    </row>
    <row r="14" spans="1:85" s="94" customFormat="1" ht="16.5" customHeight="1">
      <c r="A14" s="101">
        <v>9</v>
      </c>
      <c r="B14" s="100">
        <v>-9.1</v>
      </c>
      <c r="C14" s="99">
        <v>15.41</v>
      </c>
      <c r="D14" s="99">
        <v>15.19</v>
      </c>
      <c r="E14" s="99">
        <v>14.09</v>
      </c>
      <c r="F14" s="99">
        <v>13.78</v>
      </c>
      <c r="G14" s="99">
        <v>14.68</v>
      </c>
      <c r="H14" s="99">
        <v>14.38</v>
      </c>
      <c r="I14" s="99">
        <v>15.23</v>
      </c>
      <c r="J14" s="99">
        <v>14.39</v>
      </c>
      <c r="K14" s="99">
        <v>15.4</v>
      </c>
      <c r="L14" s="99">
        <v>14.52</v>
      </c>
      <c r="M14" s="99">
        <v>15.37</v>
      </c>
      <c r="N14" s="99">
        <v>14.88</v>
      </c>
      <c r="O14" s="99">
        <v>15.45</v>
      </c>
      <c r="P14" s="99">
        <v>14.4</v>
      </c>
      <c r="Q14" s="99">
        <v>15.47</v>
      </c>
      <c r="R14" s="99">
        <v>14.46</v>
      </c>
      <c r="S14" s="99">
        <v>15.13</v>
      </c>
      <c r="T14" s="99">
        <v>13.5</v>
      </c>
      <c r="U14" s="99">
        <v>15.27</v>
      </c>
      <c r="V14" s="99">
        <v>14.46</v>
      </c>
      <c r="W14" s="99">
        <v>15.28</v>
      </c>
      <c r="X14" s="99">
        <v>15.03</v>
      </c>
      <c r="Y14" s="99">
        <v>15.84</v>
      </c>
      <c r="Z14" s="99">
        <v>14.94</v>
      </c>
      <c r="AA14" s="134">
        <v>16.75</v>
      </c>
      <c r="AB14" s="99">
        <v>17.66</v>
      </c>
      <c r="AC14" s="99">
        <v>17.73</v>
      </c>
      <c r="AD14" s="102">
        <v>16.3</v>
      </c>
    </row>
    <row r="15" spans="1:85" s="94" customFormat="1" ht="16.5" customHeight="1" thickBot="1">
      <c r="A15" s="113">
        <v>10</v>
      </c>
      <c r="B15" s="112">
        <v>-10.1</v>
      </c>
      <c r="C15" s="97">
        <v>15.45</v>
      </c>
      <c r="D15" s="97">
        <v>15.96</v>
      </c>
      <c r="E15" s="97">
        <v>15.21</v>
      </c>
      <c r="F15" s="97">
        <v>14.97</v>
      </c>
      <c r="G15" s="97">
        <v>15.78</v>
      </c>
      <c r="H15" s="97">
        <v>16.64</v>
      </c>
      <c r="I15" s="97">
        <v>17.329999999999998</v>
      </c>
      <c r="J15" s="97">
        <v>16.940000000000001</v>
      </c>
      <c r="K15" s="97">
        <v>17.64</v>
      </c>
      <c r="L15" s="97">
        <v>17.05</v>
      </c>
      <c r="M15" s="97">
        <v>17.55</v>
      </c>
      <c r="N15" s="97">
        <v>17.3</v>
      </c>
      <c r="O15" s="97">
        <v>17.88</v>
      </c>
      <c r="P15" s="97">
        <v>17.09</v>
      </c>
      <c r="Q15" s="97">
        <v>18.14</v>
      </c>
      <c r="R15" s="97">
        <v>17.27</v>
      </c>
      <c r="S15" s="97">
        <v>17.760000000000002</v>
      </c>
      <c r="T15" s="97">
        <v>16.55</v>
      </c>
      <c r="U15" s="97">
        <v>5.17</v>
      </c>
      <c r="V15" s="97">
        <v>5.14</v>
      </c>
      <c r="W15" s="111">
        <v>28.1</v>
      </c>
      <c r="X15" s="123"/>
      <c r="Y15" s="123"/>
      <c r="Z15" s="123"/>
      <c r="AA15" s="132"/>
      <c r="AB15" s="140">
        <v>45.9</v>
      </c>
      <c r="AC15" s="140">
        <v>46</v>
      </c>
      <c r="AD15" s="139">
        <v>36.4</v>
      </c>
    </row>
    <row r="16" spans="1:85" s="94" customFormat="1" ht="15.6" customHeight="1" thickBot="1">
      <c r="C16" s="191" t="s">
        <v>57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72"/>
      <c r="N16" s="138"/>
      <c r="O16" s="138"/>
      <c r="P16" s="138"/>
      <c r="AE16" s="130"/>
      <c r="AF16" s="136"/>
      <c r="AG16" s="130"/>
      <c r="AH16" s="136"/>
      <c r="AI16" s="130"/>
      <c r="AJ16" s="136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</row>
    <row r="17" spans="1:85" s="94" customFormat="1" ht="33.75" customHeight="1">
      <c r="A17" s="109" t="s">
        <v>25</v>
      </c>
      <c r="B17" s="108" t="s">
        <v>17</v>
      </c>
      <c r="C17" s="108" t="s">
        <v>56</v>
      </c>
      <c r="D17" s="108" t="s">
        <v>56</v>
      </c>
      <c r="E17" s="108" t="s">
        <v>56</v>
      </c>
      <c r="F17" s="108" t="s">
        <v>56</v>
      </c>
      <c r="G17" s="108" t="s">
        <v>56</v>
      </c>
      <c r="H17" s="108" t="s">
        <v>56</v>
      </c>
      <c r="I17" s="108" t="s">
        <v>56</v>
      </c>
      <c r="J17" s="108" t="s">
        <v>56</v>
      </c>
      <c r="K17" s="108" t="s">
        <v>56</v>
      </c>
      <c r="L17" s="108" t="s">
        <v>56</v>
      </c>
      <c r="M17" s="108" t="s">
        <v>56</v>
      </c>
      <c r="N17" s="108" t="s">
        <v>56</v>
      </c>
      <c r="O17" s="108" t="s">
        <v>56</v>
      </c>
      <c r="P17" s="108" t="s">
        <v>56</v>
      </c>
      <c r="Q17" s="108" t="s">
        <v>56</v>
      </c>
      <c r="R17" s="108" t="s">
        <v>56</v>
      </c>
      <c r="S17" s="108" t="s">
        <v>56</v>
      </c>
      <c r="T17" s="108" t="s">
        <v>56</v>
      </c>
      <c r="U17" s="108" t="s">
        <v>56</v>
      </c>
      <c r="V17" s="108" t="s">
        <v>56</v>
      </c>
      <c r="W17" s="108" t="s">
        <v>56</v>
      </c>
      <c r="X17" s="108" t="s">
        <v>56</v>
      </c>
      <c r="Y17" s="108" t="s">
        <v>56</v>
      </c>
      <c r="Z17" s="108" t="s">
        <v>56</v>
      </c>
      <c r="AA17" s="137" t="s">
        <v>56</v>
      </c>
      <c r="AB17" s="108" t="s">
        <v>56</v>
      </c>
      <c r="AC17" s="108" t="s">
        <v>56</v>
      </c>
      <c r="AD17" s="107" t="s">
        <v>56</v>
      </c>
      <c r="AE17" s="131"/>
      <c r="AF17" s="136"/>
      <c r="AG17" s="131"/>
      <c r="AH17" s="136"/>
      <c r="AI17" s="131"/>
      <c r="AJ17" s="136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</row>
    <row r="18" spans="1:85" s="94" customFormat="1" ht="16.5" customHeight="1">
      <c r="A18" s="114" t="s">
        <v>5</v>
      </c>
      <c r="B18" s="105" t="s">
        <v>5</v>
      </c>
      <c r="C18" s="104">
        <v>29929</v>
      </c>
      <c r="D18" s="104">
        <v>34485</v>
      </c>
      <c r="E18" s="104">
        <v>34590</v>
      </c>
      <c r="F18" s="104">
        <v>34962</v>
      </c>
      <c r="G18" s="104">
        <v>35319</v>
      </c>
      <c r="H18" s="104">
        <v>36416</v>
      </c>
      <c r="I18" s="104">
        <v>36684</v>
      </c>
      <c r="J18" s="104">
        <v>36774</v>
      </c>
      <c r="K18" s="104">
        <v>37036</v>
      </c>
      <c r="L18" s="104">
        <v>37147</v>
      </c>
      <c r="M18" s="104">
        <v>37420</v>
      </c>
      <c r="N18" s="104">
        <v>37511</v>
      </c>
      <c r="O18" s="104">
        <v>37789</v>
      </c>
      <c r="P18" s="104">
        <v>37876</v>
      </c>
      <c r="Q18" s="104">
        <v>38174</v>
      </c>
      <c r="R18" s="104">
        <v>38246</v>
      </c>
      <c r="S18" s="104">
        <v>38503</v>
      </c>
      <c r="T18" s="104">
        <v>38637</v>
      </c>
      <c r="U18" s="104">
        <v>38882</v>
      </c>
      <c r="V18" s="104">
        <v>38992</v>
      </c>
      <c r="W18" s="104">
        <v>39239</v>
      </c>
      <c r="X18" s="104">
        <v>39349</v>
      </c>
      <c r="Y18" s="104">
        <v>39618</v>
      </c>
      <c r="Z18" s="104">
        <v>39715</v>
      </c>
      <c r="AA18" s="135">
        <v>39994</v>
      </c>
      <c r="AB18" s="104">
        <v>40314</v>
      </c>
      <c r="AC18" s="104">
        <v>40331</v>
      </c>
      <c r="AD18" s="103">
        <v>40431</v>
      </c>
      <c r="AF18" s="131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19"/>
      <c r="CD18" s="119"/>
      <c r="CE18" s="119"/>
      <c r="CF18" s="119"/>
      <c r="CG18" s="119"/>
    </row>
    <row r="19" spans="1:85" s="94" customFormat="1" ht="16.5" customHeight="1">
      <c r="A19" s="101">
        <v>1</v>
      </c>
      <c r="B19" s="100">
        <v>-1.1000000000000001</v>
      </c>
      <c r="C19" s="99">
        <v>-4.0999999999999996</v>
      </c>
      <c r="D19" s="99">
        <v>3.09</v>
      </c>
      <c r="E19" s="99">
        <v>6.72</v>
      </c>
      <c r="F19" s="99">
        <v>6.79</v>
      </c>
      <c r="G19" s="99">
        <v>6.08</v>
      </c>
      <c r="H19" s="99">
        <v>7.08</v>
      </c>
      <c r="I19" s="99">
        <v>4.28</v>
      </c>
      <c r="J19" s="99">
        <v>5.91</v>
      </c>
      <c r="K19" s="99">
        <v>-0.78</v>
      </c>
      <c r="L19" s="99">
        <v>6.72</v>
      </c>
      <c r="M19" s="99">
        <v>5.69</v>
      </c>
      <c r="N19" s="99">
        <v>6.7</v>
      </c>
      <c r="O19" s="99">
        <v>5.89</v>
      </c>
      <c r="P19" s="99">
        <v>7.53</v>
      </c>
      <c r="Q19" s="99">
        <v>12.2</v>
      </c>
      <c r="R19" s="99">
        <v>5.14</v>
      </c>
      <c r="S19" s="99">
        <v>3.74</v>
      </c>
      <c r="T19" s="99">
        <v>3.05</v>
      </c>
      <c r="U19" s="99">
        <v>6.55</v>
      </c>
      <c r="V19" s="99">
        <v>4.18</v>
      </c>
      <c r="W19" s="99">
        <v>4.3600000000000003</v>
      </c>
      <c r="X19" s="99">
        <v>2.9</v>
      </c>
      <c r="Y19" s="99">
        <v>3.56</v>
      </c>
      <c r="Z19" s="99">
        <v>4.5199999999999996</v>
      </c>
      <c r="AA19" s="134">
        <v>6.13</v>
      </c>
      <c r="AB19" s="125">
        <f>-20.01*LN(AB6)+55.703</f>
        <v>-0.90703479486233363</v>
      </c>
      <c r="AC19" s="125">
        <f>-20.01*LN(AC6)+55.703</f>
        <v>4.9086671915122366</v>
      </c>
      <c r="AD19" s="124">
        <f>-20.01*LN(AD6)+55.703</f>
        <v>7.5400283825510499</v>
      </c>
      <c r="AF19" s="131"/>
      <c r="AG19" s="120"/>
      <c r="AH19" s="120"/>
      <c r="AI19" s="119"/>
      <c r="AJ19" s="119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19"/>
      <c r="CD19" s="119"/>
      <c r="CE19" s="119"/>
      <c r="CF19" s="119"/>
      <c r="CG19" s="119"/>
    </row>
    <row r="20" spans="1:85" s="94" customFormat="1" ht="16.5" customHeight="1">
      <c r="A20" s="101">
        <v>2</v>
      </c>
      <c r="B20" s="100">
        <v>-2.1</v>
      </c>
      <c r="C20" s="99">
        <v>-0.2</v>
      </c>
      <c r="D20" s="99">
        <v>-0.55000000000000004</v>
      </c>
      <c r="E20" s="99">
        <v>8.35</v>
      </c>
      <c r="F20" s="99">
        <v>7.01</v>
      </c>
      <c r="G20" s="99">
        <v>5.51</v>
      </c>
      <c r="H20" s="99">
        <v>6.79</v>
      </c>
      <c r="I20" s="99">
        <v>-0.99</v>
      </c>
      <c r="J20" s="99">
        <v>6.34</v>
      </c>
      <c r="K20" s="99">
        <v>-1.19</v>
      </c>
      <c r="L20" s="99">
        <v>7.12</v>
      </c>
      <c r="M20" s="99">
        <v>-0.56000000000000005</v>
      </c>
      <c r="N20" s="99">
        <v>5.89</v>
      </c>
      <c r="O20" s="99">
        <v>0.3</v>
      </c>
      <c r="P20" s="99">
        <v>7.26</v>
      </c>
      <c r="Q20" s="99">
        <v>6.53</v>
      </c>
      <c r="R20" s="99">
        <v>6.46</v>
      </c>
      <c r="S20" s="99">
        <v>-0.91</v>
      </c>
      <c r="T20" s="99">
        <v>4.9800000000000004</v>
      </c>
      <c r="U20" s="99">
        <v>-0.98</v>
      </c>
      <c r="V20" s="99">
        <v>4.82</v>
      </c>
      <c r="W20" s="99">
        <v>-1.19</v>
      </c>
      <c r="X20" s="99">
        <v>4.71</v>
      </c>
      <c r="Y20" s="99">
        <v>-0.3</v>
      </c>
      <c r="Z20" s="99">
        <v>5.24</v>
      </c>
      <c r="AA20" s="134">
        <v>1.55</v>
      </c>
      <c r="AB20" s="125">
        <f>-19.96*LN(AB7)+55.489</f>
        <v>-1.2721684944599474</v>
      </c>
      <c r="AC20" s="125">
        <f>-19.96*LN(AC7)+55.489</f>
        <v>-0.97958043505508385</v>
      </c>
      <c r="AD20" s="124">
        <f>-19.96*LN(AD7)+55.489</f>
        <v>7.0899375946628282</v>
      </c>
      <c r="AF20" s="131"/>
      <c r="AG20" s="120"/>
      <c r="AH20" s="120"/>
      <c r="AI20" s="119"/>
      <c r="AJ20" s="120"/>
      <c r="AK20" s="120"/>
      <c r="AL20" s="120"/>
      <c r="AM20" s="120"/>
      <c r="AN20" s="120"/>
      <c r="AO20" s="120"/>
      <c r="AP20" s="120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20"/>
      <c r="BV20" s="120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</row>
    <row r="21" spans="1:85" s="94" customFormat="1" ht="16.5" customHeight="1">
      <c r="A21" s="101">
        <v>3</v>
      </c>
      <c r="B21" s="100">
        <v>-3.1</v>
      </c>
      <c r="C21" s="99">
        <v>0.2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99">
        <v>4.1500000000000004</v>
      </c>
      <c r="Y21" s="125"/>
      <c r="Z21" s="125"/>
      <c r="AA21" s="133"/>
      <c r="AB21" s="125">
        <f>-19.66*LN(AB8)+54.707</f>
        <v>-8.2749723140690037</v>
      </c>
      <c r="AC21" s="125"/>
      <c r="AD21" s="124"/>
      <c r="AF21" s="131"/>
      <c r="AG21" s="120"/>
      <c r="AH21" s="120"/>
      <c r="AI21" s="119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19"/>
      <c r="AX21" s="119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19"/>
      <c r="BL21" s="119"/>
      <c r="BM21" s="120"/>
      <c r="BN21" s="120"/>
      <c r="BO21" s="120"/>
      <c r="BP21" s="120"/>
      <c r="BQ21" s="119"/>
      <c r="BR21" s="119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19"/>
      <c r="CD21" s="119"/>
      <c r="CE21" s="119"/>
      <c r="CF21" s="119"/>
      <c r="CG21" s="119"/>
    </row>
    <row r="22" spans="1:85" s="94" customFormat="1" ht="16.5" customHeight="1">
      <c r="A22" s="101">
        <v>4</v>
      </c>
      <c r="B22" s="100">
        <v>-4.0999999999999996</v>
      </c>
      <c r="C22" s="99">
        <v>0.7</v>
      </c>
      <c r="D22" s="125"/>
      <c r="E22" s="99">
        <v>7.15</v>
      </c>
      <c r="F22" s="99">
        <v>6.67</v>
      </c>
      <c r="G22" s="99">
        <v>4.2300000000000004</v>
      </c>
      <c r="H22" s="99">
        <v>5.72</v>
      </c>
      <c r="I22" s="99">
        <v>-0.51</v>
      </c>
      <c r="J22" s="99">
        <v>5.87</v>
      </c>
      <c r="K22" s="99">
        <v>-0.93</v>
      </c>
      <c r="L22" s="125"/>
      <c r="M22" s="99">
        <v>-1.4</v>
      </c>
      <c r="N22" s="99">
        <v>3.13</v>
      </c>
      <c r="O22" s="99">
        <v>-2.0499999999999998</v>
      </c>
      <c r="P22" s="99">
        <v>3.88</v>
      </c>
      <c r="Q22" s="99">
        <v>-1.86</v>
      </c>
      <c r="R22" s="99">
        <v>3.91</v>
      </c>
      <c r="S22" s="125"/>
      <c r="T22" s="99">
        <v>4.05</v>
      </c>
      <c r="U22" s="99">
        <v>-3</v>
      </c>
      <c r="V22" s="125"/>
      <c r="W22" s="99">
        <v>-3.74</v>
      </c>
      <c r="X22" s="99">
        <v>2.68</v>
      </c>
      <c r="Y22" s="99">
        <v>-3.62</v>
      </c>
      <c r="Z22" s="99">
        <v>1.74</v>
      </c>
      <c r="AA22" s="134">
        <v>-4.07</v>
      </c>
      <c r="AB22" s="125">
        <f>-19.84*LN(AB9)+55.279</f>
        <v>-4.2947244838418541</v>
      </c>
      <c r="AC22" s="125">
        <f>-19.84*LN(AC9)+55.279</f>
        <v>-4.2058664104511436</v>
      </c>
      <c r="AD22" s="124">
        <f>-19.84*LN(AD9)+55.279</f>
        <v>1.952105723311746</v>
      </c>
      <c r="AF22" s="131"/>
      <c r="AG22" s="120"/>
      <c r="AH22" s="120"/>
      <c r="AI22" s="119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19"/>
      <c r="CD22" s="119"/>
      <c r="CE22" s="119"/>
      <c r="CF22" s="119"/>
      <c r="CG22" s="119"/>
    </row>
    <row r="23" spans="1:85" s="94" customFormat="1" ht="16.5" customHeight="1">
      <c r="A23" s="101">
        <v>5</v>
      </c>
      <c r="B23" s="100">
        <v>-5.0999999999999996</v>
      </c>
      <c r="C23" s="99">
        <v>0.6</v>
      </c>
      <c r="D23" s="99">
        <v>0.11</v>
      </c>
      <c r="E23" s="99">
        <v>6.31</v>
      </c>
      <c r="F23" s="99">
        <v>6.58</v>
      </c>
      <c r="G23" s="99">
        <v>4.2699999999999996</v>
      </c>
      <c r="H23" s="99">
        <v>5.35</v>
      </c>
      <c r="I23" s="99">
        <v>0.09</v>
      </c>
      <c r="J23" s="99">
        <v>6.19</v>
      </c>
      <c r="K23" s="99">
        <v>-0.01</v>
      </c>
      <c r="L23" s="99">
        <v>5.35</v>
      </c>
      <c r="M23" s="99">
        <v>-0.05</v>
      </c>
      <c r="N23" s="99">
        <v>4.87</v>
      </c>
      <c r="O23" s="99">
        <v>-7.0000000000000007E-2</v>
      </c>
      <c r="P23" s="99">
        <v>5.47</v>
      </c>
      <c r="Q23" s="99">
        <v>0.35</v>
      </c>
      <c r="R23" s="99">
        <v>5.4</v>
      </c>
      <c r="S23" s="99">
        <v>0.18</v>
      </c>
      <c r="T23" s="99">
        <v>6.5</v>
      </c>
      <c r="U23" s="99">
        <v>0</v>
      </c>
      <c r="V23" s="99">
        <v>4.5</v>
      </c>
      <c r="W23" s="99">
        <v>-0.36</v>
      </c>
      <c r="X23" s="99">
        <v>0.63</v>
      </c>
      <c r="Y23" s="99">
        <v>-0.24</v>
      </c>
      <c r="Z23" s="99">
        <v>4.9800000000000004</v>
      </c>
      <c r="AA23" s="134">
        <v>-0.35</v>
      </c>
      <c r="AB23" s="125">
        <f>-19.93*LN(AB10)+55.497</f>
        <v>-0.67367728734252807</v>
      </c>
      <c r="AC23" s="125">
        <f>-19.93*LN(AC10)+55.497</f>
        <v>-0.50639812785030358</v>
      </c>
      <c r="AD23" s="124">
        <f>-19.93*LN(AD10)+55.497</f>
        <v>5.3193093008629475</v>
      </c>
      <c r="AF23" s="131"/>
      <c r="AG23" s="120"/>
      <c r="AH23" s="120"/>
      <c r="AI23" s="119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19"/>
      <c r="CD23" s="119"/>
      <c r="CE23" s="119"/>
      <c r="CF23" s="119"/>
      <c r="CG23" s="119"/>
    </row>
    <row r="24" spans="1:85" s="94" customFormat="1" ht="16.5" customHeight="1">
      <c r="A24" s="101">
        <v>6</v>
      </c>
      <c r="B24" s="100">
        <v>-6.1</v>
      </c>
      <c r="C24" s="99">
        <v>0.5</v>
      </c>
      <c r="D24" s="99">
        <v>0.44</v>
      </c>
      <c r="E24" s="99">
        <v>5.65</v>
      </c>
      <c r="F24" s="99">
        <v>6.41</v>
      </c>
      <c r="G24" s="99">
        <v>4.21</v>
      </c>
      <c r="H24" s="99">
        <v>5.1100000000000003</v>
      </c>
      <c r="I24" s="99">
        <v>0.48</v>
      </c>
      <c r="J24" s="99">
        <v>5.76</v>
      </c>
      <c r="K24" s="99">
        <v>0.31</v>
      </c>
      <c r="L24" s="99">
        <v>4.99</v>
      </c>
      <c r="M24" s="99">
        <v>0.25</v>
      </c>
      <c r="N24" s="99">
        <v>4.79</v>
      </c>
      <c r="O24" s="99">
        <v>0.19</v>
      </c>
      <c r="P24" s="99">
        <v>5.33</v>
      </c>
      <c r="Q24" s="99">
        <v>0.61</v>
      </c>
      <c r="R24" s="99">
        <v>4.5999999999999996</v>
      </c>
      <c r="S24" s="99">
        <v>0.35</v>
      </c>
      <c r="T24" s="99">
        <v>5.71</v>
      </c>
      <c r="U24" s="99">
        <v>-0.32</v>
      </c>
      <c r="V24" s="99">
        <v>3.28</v>
      </c>
      <c r="W24" s="99">
        <v>-1.05</v>
      </c>
      <c r="X24" s="99">
        <v>0.31</v>
      </c>
      <c r="Y24" s="99">
        <v>-1.47</v>
      </c>
      <c r="Z24" s="99">
        <v>3.03</v>
      </c>
      <c r="AA24" s="134">
        <v>-3.06</v>
      </c>
      <c r="AB24" s="125">
        <f>-19.86*LN(AB11)+55.254</f>
        <v>-4.3402955271915005</v>
      </c>
      <c r="AC24" s="125">
        <f>-19.86*LN(AC11)+55.254</f>
        <v>-4.201483179742695</v>
      </c>
      <c r="AD24" s="124">
        <f>-19.86*LN(AD11)+55.254</f>
        <v>0.82091712484550783</v>
      </c>
      <c r="AF24" s="131"/>
      <c r="AG24" s="120"/>
      <c r="AH24" s="120"/>
      <c r="AI24" s="119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19"/>
      <c r="CD24" s="119"/>
      <c r="CE24" s="119"/>
      <c r="CF24" s="119"/>
      <c r="CG24" s="119"/>
    </row>
    <row r="25" spans="1:85" s="94" customFormat="1" ht="16.5" customHeight="1">
      <c r="A25" s="101">
        <v>7</v>
      </c>
      <c r="B25" s="100">
        <v>-7.1</v>
      </c>
      <c r="C25" s="99">
        <v>0.8</v>
      </c>
      <c r="D25" s="99">
        <v>0.85</v>
      </c>
      <c r="E25" s="99">
        <v>4.95</v>
      </c>
      <c r="F25" s="99">
        <v>5.48</v>
      </c>
      <c r="G25" s="99">
        <v>3.33</v>
      </c>
      <c r="H25" s="99">
        <v>4.2</v>
      </c>
      <c r="I25" s="99">
        <v>0.98</v>
      </c>
      <c r="J25" s="99">
        <v>4.96</v>
      </c>
      <c r="K25" s="99">
        <v>0.81</v>
      </c>
      <c r="L25" s="99">
        <v>4.18</v>
      </c>
      <c r="M25" s="99">
        <v>0.8</v>
      </c>
      <c r="N25" s="99">
        <v>3.68</v>
      </c>
      <c r="O25" s="99">
        <v>0.72</v>
      </c>
      <c r="P25" s="99">
        <v>4.43</v>
      </c>
      <c r="Q25" s="99">
        <v>0.78</v>
      </c>
      <c r="R25" s="99">
        <v>4.0999999999999996</v>
      </c>
      <c r="S25" s="99">
        <v>1.0900000000000001</v>
      </c>
      <c r="T25" s="99">
        <v>5.68</v>
      </c>
      <c r="U25" s="99">
        <v>0.9</v>
      </c>
      <c r="V25" s="99">
        <v>3.82</v>
      </c>
      <c r="W25" s="99">
        <v>0.67</v>
      </c>
      <c r="X25" s="99">
        <v>1.26</v>
      </c>
      <c r="Y25" s="99">
        <v>0.55000000000000004</v>
      </c>
      <c r="Z25" s="99">
        <v>4.21</v>
      </c>
      <c r="AA25" s="134">
        <v>0.45</v>
      </c>
      <c r="AB25" s="125">
        <f>-19.91*LN(AB12)+55.401</f>
        <v>0.13663680494134667</v>
      </c>
      <c r="AC25" s="125">
        <f>-19.91*LN(AC12)+55.401</f>
        <v>0.26107471001370897</v>
      </c>
      <c r="AD25" s="124">
        <f>-19.91*LN(AD12)+55.401</f>
        <v>4.6415466468718733</v>
      </c>
      <c r="AF25" s="131"/>
      <c r="AG25" s="120"/>
      <c r="AH25" s="120"/>
      <c r="AI25" s="119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19"/>
      <c r="CD25" s="119"/>
      <c r="CE25" s="119"/>
      <c r="CF25" s="119"/>
      <c r="CG25" s="119"/>
    </row>
    <row r="26" spans="1:85" s="94" customFormat="1" ht="16.5" customHeight="1">
      <c r="A26" s="101">
        <v>8</v>
      </c>
      <c r="B26" s="100">
        <v>-8.1</v>
      </c>
      <c r="C26" s="99">
        <v>0.9</v>
      </c>
      <c r="D26" s="99">
        <v>1.08</v>
      </c>
      <c r="E26" s="99">
        <v>3.73</v>
      </c>
      <c r="F26" s="99">
        <v>4.2300000000000004</v>
      </c>
      <c r="G26" s="99">
        <v>2.4900000000000002</v>
      </c>
      <c r="H26" s="99">
        <v>3.2</v>
      </c>
      <c r="I26" s="99">
        <v>1.2</v>
      </c>
      <c r="J26" s="99">
        <v>3.53</v>
      </c>
      <c r="K26" s="99">
        <v>0.99</v>
      </c>
      <c r="L26" s="99">
        <v>3.13</v>
      </c>
      <c r="M26" s="99">
        <v>1.03</v>
      </c>
      <c r="N26" s="99">
        <v>2.52</v>
      </c>
      <c r="O26" s="99">
        <v>0.95</v>
      </c>
      <c r="P26" s="99">
        <v>3.36</v>
      </c>
      <c r="Q26" s="99">
        <v>0.94</v>
      </c>
      <c r="R26" s="99">
        <v>3.21</v>
      </c>
      <c r="S26" s="99">
        <v>1.39</v>
      </c>
      <c r="T26" s="99">
        <v>4.74</v>
      </c>
      <c r="U26" s="99">
        <v>1.19</v>
      </c>
      <c r="V26" s="99">
        <v>3.13</v>
      </c>
      <c r="W26" s="99">
        <v>0.95</v>
      </c>
      <c r="X26" s="99">
        <v>2.3199999999999998</v>
      </c>
      <c r="Y26" s="99">
        <v>0.76</v>
      </c>
      <c r="Z26" s="99">
        <v>3.21</v>
      </c>
      <c r="AA26" s="134">
        <v>0.63</v>
      </c>
      <c r="AB26" s="125">
        <f>-19.89*LN(AB13)+55.381</f>
        <v>0.383947533760292</v>
      </c>
      <c r="AC26" s="125">
        <f>-19.89*LN(AC13)+55.381</f>
        <v>0.45924099906718396</v>
      </c>
      <c r="AD26" s="124">
        <f>-19.89*LN(AD13)+55.381</f>
        <v>3.3209968849301674</v>
      </c>
      <c r="AF26" s="131"/>
      <c r="AG26" s="120"/>
      <c r="AH26" s="120"/>
      <c r="AI26" s="119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19"/>
      <c r="CD26" s="119"/>
      <c r="CE26" s="119"/>
      <c r="CF26" s="119"/>
      <c r="CG26" s="119"/>
    </row>
    <row r="27" spans="1:85" s="94" customFormat="1" ht="16.5" customHeight="1">
      <c r="A27" s="101">
        <v>9</v>
      </c>
      <c r="B27" s="100">
        <v>-9.1</v>
      </c>
      <c r="C27" s="99">
        <v>1</v>
      </c>
      <c r="D27" s="99">
        <v>1.28</v>
      </c>
      <c r="E27" s="99">
        <v>2.77</v>
      </c>
      <c r="F27" s="99">
        <v>3.22</v>
      </c>
      <c r="G27" s="99">
        <v>1.96</v>
      </c>
      <c r="H27" s="99">
        <v>2.37</v>
      </c>
      <c r="I27" s="99">
        <v>1.23</v>
      </c>
      <c r="J27" s="99">
        <v>2.35</v>
      </c>
      <c r="K27" s="99">
        <v>1.01</v>
      </c>
      <c r="L27" s="99">
        <v>2.1800000000000002</v>
      </c>
      <c r="M27" s="99">
        <v>1.05</v>
      </c>
      <c r="N27" s="99">
        <v>1.69</v>
      </c>
      <c r="O27" s="99">
        <v>0.95</v>
      </c>
      <c r="P27" s="99">
        <v>2.34</v>
      </c>
      <c r="Q27" s="99">
        <v>0.92</v>
      </c>
      <c r="R27" s="99">
        <v>2.2599999999999998</v>
      </c>
      <c r="S27" s="99">
        <v>1.36</v>
      </c>
      <c r="T27" s="99">
        <v>3.63</v>
      </c>
      <c r="U27" s="99">
        <v>1.18</v>
      </c>
      <c r="V27" s="99">
        <v>2.2599999999999998</v>
      </c>
      <c r="W27" s="99">
        <v>1.17</v>
      </c>
      <c r="X27" s="99">
        <v>1.49</v>
      </c>
      <c r="Y27" s="99">
        <v>0.46</v>
      </c>
      <c r="Z27" s="99">
        <v>1.61</v>
      </c>
      <c r="AA27" s="134">
        <v>-0.63</v>
      </c>
      <c r="AB27" s="125">
        <f>-19.78*LN(AB14)+55.087</f>
        <v>-1.7073574205775941</v>
      </c>
      <c r="AC27" s="125">
        <f>-19.78*LN(AC14)+55.087</f>
        <v>-1.785605615303389</v>
      </c>
      <c r="AD27" s="124">
        <f>-19.78*LN(AD14)+55.087</f>
        <v>-0.12224583253554044</v>
      </c>
      <c r="AF27" s="131"/>
      <c r="AG27" s="120"/>
      <c r="AH27" s="120"/>
      <c r="AI27" s="119"/>
      <c r="AJ27" s="119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</row>
    <row r="28" spans="1:85" s="94" customFormat="1" ht="16.5" customHeight="1" thickBot="1">
      <c r="A28" s="113">
        <v>10</v>
      </c>
      <c r="B28" s="112">
        <v>-10.1</v>
      </c>
      <c r="C28" s="97">
        <v>0.9</v>
      </c>
      <c r="D28" s="97">
        <v>0.26</v>
      </c>
      <c r="E28" s="97">
        <v>1.21</v>
      </c>
      <c r="F28" s="97">
        <v>1.52</v>
      </c>
      <c r="G28" s="97">
        <v>0.48</v>
      </c>
      <c r="H28" s="97">
        <v>-0.56000000000000005</v>
      </c>
      <c r="I28" s="97">
        <v>-1.35</v>
      </c>
      <c r="J28" s="97">
        <v>-0.9</v>
      </c>
      <c r="K28" s="97">
        <v>-1.69</v>
      </c>
      <c r="L28" s="97">
        <v>-1.03</v>
      </c>
      <c r="M28" s="97">
        <v>-1.59</v>
      </c>
      <c r="N28" s="97">
        <v>-1.31</v>
      </c>
      <c r="O28" s="97">
        <v>-1.95</v>
      </c>
      <c r="P28" s="97">
        <v>-1.08</v>
      </c>
      <c r="Q28" s="97">
        <v>-2.23</v>
      </c>
      <c r="R28" s="97">
        <v>-1.28</v>
      </c>
      <c r="S28" s="97">
        <v>-1.82</v>
      </c>
      <c r="T28" s="97">
        <v>-0.45</v>
      </c>
      <c r="U28" s="123"/>
      <c r="V28" s="123"/>
      <c r="W28" s="123"/>
      <c r="X28" s="123"/>
      <c r="Y28" s="123"/>
      <c r="Z28" s="123"/>
      <c r="AA28" s="132"/>
      <c r="AB28" s="123"/>
      <c r="AC28" s="123"/>
      <c r="AD28" s="122"/>
      <c r="AF28" s="131"/>
      <c r="AG28" s="120"/>
      <c r="AH28" s="120"/>
      <c r="AI28" s="119"/>
      <c r="AJ28" s="120"/>
      <c r="AK28" s="120"/>
      <c r="AL28" s="120"/>
      <c r="AM28" s="120"/>
      <c r="AN28" s="120"/>
      <c r="AO28" s="120"/>
      <c r="AP28" s="120"/>
    </row>
    <row r="29" spans="1:85" ht="16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AF29" s="131"/>
      <c r="AG29" s="120"/>
      <c r="AH29" s="120"/>
      <c r="AI29" s="119"/>
      <c r="AJ29" s="120"/>
      <c r="AK29" s="120"/>
      <c r="AL29" s="120"/>
      <c r="AM29" s="120"/>
      <c r="AN29" s="120"/>
      <c r="AO29" s="120"/>
      <c r="AP29" s="120"/>
    </row>
    <row r="30" spans="1:85" s="118" customFormat="1" ht="16.5" customHeight="1">
      <c r="A30" s="193" t="s">
        <v>58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71"/>
      <c r="L30" s="171"/>
      <c r="M30" s="171"/>
      <c r="N30" s="171"/>
      <c r="O30" s="171"/>
      <c r="P30" s="171"/>
      <c r="AF30" s="131"/>
      <c r="AG30" s="120"/>
      <c r="AH30" s="120"/>
      <c r="AI30" s="119"/>
      <c r="AJ30" s="120"/>
      <c r="AK30" s="120"/>
      <c r="AL30" s="120"/>
      <c r="AM30" s="120"/>
      <c r="AN30" s="120"/>
      <c r="AO30" s="120"/>
      <c r="AP30" s="120"/>
    </row>
    <row r="31" spans="1:85" ht="16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AF31" s="131"/>
      <c r="AG31" s="120"/>
      <c r="AH31" s="120"/>
      <c r="AI31" s="119"/>
      <c r="AJ31" s="120"/>
      <c r="AK31" s="120"/>
      <c r="AL31" s="120"/>
      <c r="AM31" s="120"/>
      <c r="AN31" s="120"/>
      <c r="AO31" s="120"/>
      <c r="AP31" s="120"/>
    </row>
    <row r="32" spans="1:85" s="94" customFormat="1" ht="16.5" customHeight="1">
      <c r="A32" s="193" t="s">
        <v>55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71"/>
      <c r="L32" s="171"/>
      <c r="M32" s="171"/>
      <c r="AF32" s="131"/>
      <c r="AG32" s="120"/>
      <c r="AH32" s="120"/>
      <c r="AI32" s="119"/>
      <c r="AJ32" s="120"/>
      <c r="AK32" s="120"/>
      <c r="AL32" s="120"/>
      <c r="AM32" s="120"/>
      <c r="AN32" s="120"/>
      <c r="AO32" s="120"/>
      <c r="AP32" s="120"/>
    </row>
    <row r="33" spans="1:42" s="94" customFormat="1" ht="16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AF33" s="131"/>
      <c r="AG33" s="120"/>
      <c r="AH33" s="120"/>
      <c r="AI33" s="119"/>
      <c r="AJ33" s="120"/>
      <c r="AK33" s="120"/>
      <c r="AL33" s="120"/>
      <c r="AM33" s="120"/>
      <c r="AN33" s="120"/>
      <c r="AO33" s="120"/>
      <c r="AP33" s="120"/>
    </row>
    <row r="34" spans="1:42" s="94" customFormat="1" ht="16.5" customHeight="1">
      <c r="A34" s="184" t="s">
        <v>54</v>
      </c>
      <c r="B34" s="184"/>
      <c r="C34" s="184"/>
      <c r="D34" s="184"/>
      <c r="E34" s="184"/>
      <c r="F34" s="184"/>
      <c r="G34" s="184"/>
      <c r="H34" s="184"/>
      <c r="I34" s="184"/>
      <c r="J34" s="184"/>
      <c r="K34" s="95"/>
      <c r="L34" s="95"/>
      <c r="M34" s="95"/>
      <c r="AF34" s="131"/>
      <c r="AG34" s="120"/>
      <c r="AH34" s="120"/>
      <c r="AI34" s="119"/>
      <c r="AJ34" s="119"/>
      <c r="AK34" s="120"/>
      <c r="AL34" s="120"/>
      <c r="AM34" s="120"/>
      <c r="AN34" s="120"/>
      <c r="AO34" s="120"/>
      <c r="AP34" s="120"/>
    </row>
    <row r="35" spans="1:42" s="94" customFormat="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AF35" s="131"/>
      <c r="AG35" s="120"/>
      <c r="AH35" s="120"/>
      <c r="AI35" s="119"/>
      <c r="AJ35" s="120"/>
      <c r="AK35" s="120"/>
      <c r="AL35" s="120"/>
      <c r="AM35" s="120"/>
      <c r="AN35" s="120"/>
      <c r="AO35" s="120"/>
      <c r="AP35" s="120"/>
    </row>
    <row r="36" spans="1:42" s="94" customFormat="1" ht="15" customHeight="1">
      <c r="AF36" s="131"/>
      <c r="AG36" s="120"/>
      <c r="AH36" s="120"/>
      <c r="AI36" s="119"/>
      <c r="AJ36" s="120"/>
      <c r="AK36" s="120"/>
      <c r="AL36" s="120"/>
      <c r="AM36" s="120"/>
      <c r="AN36" s="120"/>
      <c r="AO36" s="120"/>
      <c r="AP36" s="119"/>
    </row>
    <row r="37" spans="1:42" s="94" customFormat="1" ht="15" customHeight="1">
      <c r="A37" s="131"/>
      <c r="B37" s="131"/>
      <c r="AF37" s="131"/>
      <c r="AG37" s="120"/>
      <c r="AH37" s="120"/>
      <c r="AI37" s="119"/>
      <c r="AJ37" s="119"/>
      <c r="AK37" s="120"/>
      <c r="AL37" s="120"/>
      <c r="AM37" s="120"/>
      <c r="AN37" s="120"/>
      <c r="AO37" s="120"/>
      <c r="AP37" s="119"/>
    </row>
    <row r="38" spans="1:42" s="94" customFormat="1" ht="15" customHeight="1">
      <c r="A38" s="120"/>
      <c r="B38" s="120"/>
      <c r="AF38" s="131"/>
      <c r="AG38" s="120"/>
      <c r="AH38" s="120"/>
      <c r="AI38" s="119"/>
      <c r="AJ38" s="120"/>
      <c r="AK38" s="120"/>
      <c r="AL38" s="120"/>
      <c r="AM38" s="120"/>
      <c r="AN38" s="120"/>
      <c r="AO38" s="120"/>
      <c r="AP38" s="119"/>
    </row>
    <row r="39" spans="1:42" s="94" customFormat="1" ht="15" customHeight="1">
      <c r="A39" s="120"/>
      <c r="B39" s="120"/>
      <c r="AF39" s="131"/>
      <c r="AG39" s="120"/>
      <c r="AH39" s="120"/>
      <c r="AI39" s="120"/>
      <c r="AJ39" s="120"/>
      <c r="AK39" s="120"/>
      <c r="AL39" s="120"/>
      <c r="AM39" s="120"/>
      <c r="AN39" s="120"/>
      <c r="AO39" s="120"/>
      <c r="AP39" s="119"/>
    </row>
    <row r="40" spans="1:42" s="94" customFormat="1" ht="15" customHeight="1">
      <c r="A40" s="120"/>
      <c r="B40" s="119"/>
      <c r="AF40" s="131"/>
      <c r="AG40" s="120"/>
      <c r="AH40" s="120"/>
      <c r="AI40" s="119"/>
      <c r="AJ40" s="120"/>
      <c r="AK40" s="120"/>
      <c r="AL40" s="120"/>
      <c r="AM40" s="120"/>
      <c r="AN40" s="120"/>
      <c r="AO40" s="120"/>
      <c r="AP40" s="119"/>
    </row>
    <row r="41" spans="1:42" s="94" customFormat="1" ht="15" customHeight="1">
      <c r="A41" s="120"/>
      <c r="B41" s="119"/>
      <c r="AF41" s="131"/>
      <c r="AG41" s="120"/>
      <c r="AH41" s="120"/>
      <c r="AI41" s="119"/>
      <c r="AJ41" s="120"/>
      <c r="AK41" s="120"/>
      <c r="AL41" s="120"/>
      <c r="AM41" s="120"/>
      <c r="AN41" s="120"/>
      <c r="AO41" s="120"/>
      <c r="AP41" s="119"/>
    </row>
    <row r="42" spans="1:42" s="94" customFormat="1" ht="15" customHeight="1">
      <c r="A42" s="120"/>
      <c r="B42" s="120"/>
      <c r="AF42" s="131"/>
      <c r="AG42" s="120"/>
      <c r="AH42" s="120"/>
      <c r="AI42" s="119"/>
      <c r="AJ42" s="120"/>
      <c r="AK42" s="120"/>
      <c r="AL42" s="120"/>
      <c r="AM42" s="120"/>
      <c r="AN42" s="120"/>
      <c r="AO42" s="120"/>
      <c r="AP42" s="119"/>
    </row>
    <row r="43" spans="1:42" s="94" customFormat="1" ht="15" customHeight="1">
      <c r="A43" s="120"/>
      <c r="B43" s="120"/>
      <c r="AF43" s="131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</row>
    <row r="44" spans="1:42">
      <c r="A44" s="120"/>
      <c r="B44" s="120"/>
      <c r="AF44" s="131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</row>
    <row r="45" spans="1:42">
      <c r="A45" s="120"/>
      <c r="B45" s="120"/>
      <c r="AF45" s="131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</row>
    <row r="46" spans="1:42" s="94" customFormat="1" ht="15.75" customHeight="1">
      <c r="A46" s="120"/>
      <c r="B46" s="120"/>
    </row>
    <row r="47" spans="1:42" s="94" customFormat="1" ht="15" customHeight="1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21"/>
    </row>
    <row r="48" spans="1:42" s="94" customFormat="1" ht="15" customHeight="1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</row>
    <row r="49" spans="1:29" s="94" customFormat="1" ht="15" customHeight="1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</row>
    <row r="50" spans="1:29" s="94" customFormat="1" ht="15" customHeight="1"/>
    <row r="51" spans="1:29" s="94" customFormat="1" ht="15" customHeight="1"/>
    <row r="52" spans="1:29" s="94" customFormat="1" ht="15" customHeight="1"/>
    <row r="53" spans="1:29" s="94" customFormat="1" ht="15" customHeight="1"/>
    <row r="54" spans="1:29" s="94" customFormat="1" ht="15" customHeight="1"/>
    <row r="55" spans="1:29" s="94" customFormat="1" ht="15" customHeight="1"/>
    <row r="56" spans="1:29" s="94" customFormat="1" ht="15" customHeight="1"/>
    <row r="57" spans="1:29" s="94" customFormat="1" ht="15" customHeight="1"/>
  </sheetData>
  <mergeCells count="6">
    <mergeCell ref="A34:J34"/>
    <mergeCell ref="A1:B2"/>
    <mergeCell ref="D1:E1"/>
    <mergeCell ref="C16:L16"/>
    <mergeCell ref="A30:J30"/>
    <mergeCell ref="A32:J32"/>
  </mergeCells>
  <pageMargins left="0.27559055118110237" right="7.874015748031496E-2" top="1.2204724409448819" bottom="0.98425196850393704" header="0.51181102362204722" footer="0"/>
  <pageSetup paperSize="17" scale="60" fitToWidth="2" orientation="landscape" r:id="rId1"/>
  <headerFooter alignWithMargins="0">
    <oddHeader>&amp;L&amp;"Arial,Bold"&amp;5&amp;G&amp;C&amp;"Arial,Bold"&amp;14Table H-1: Diversion Canal (Canal Dyke)
Thermistor CD-15&amp;R&amp;G</oddHeader>
    <oddFooter>&amp;L&amp;8&amp;Z&amp;F&amp;A&amp;R&amp;8Page &amp;P of 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AJ35"/>
  <sheetViews>
    <sheetView view="pageLayout" zoomScaleNormal="100" workbookViewId="0">
      <selection activeCell="D4" sqref="D4"/>
    </sheetView>
  </sheetViews>
  <sheetFormatPr defaultRowHeight="12.75"/>
  <cols>
    <col min="1" max="1" width="11.28515625" style="93" customWidth="1"/>
    <col min="2" max="2" width="7.7109375" style="93" customWidth="1"/>
    <col min="3" max="8" width="11.28515625" style="93" customWidth="1"/>
    <col min="9" max="9" width="12.28515625" style="93" customWidth="1"/>
    <col min="10" max="36" width="11.28515625" style="93" customWidth="1"/>
    <col min="37" max="16384" width="9.140625" style="93"/>
  </cols>
  <sheetData>
    <row r="1" spans="1:36" s="94" customFormat="1" ht="33" customHeight="1">
      <c r="A1" s="195" t="s">
        <v>74</v>
      </c>
      <c r="B1" s="195"/>
      <c r="C1" s="158" t="s">
        <v>0</v>
      </c>
      <c r="D1" s="196" t="s">
        <v>73</v>
      </c>
      <c r="E1" s="197"/>
      <c r="F1" s="126"/>
      <c r="G1" s="159" t="s">
        <v>46</v>
      </c>
      <c r="H1" s="99">
        <v>1053.3399999999999</v>
      </c>
      <c r="I1" s="158" t="s">
        <v>1</v>
      </c>
      <c r="J1" s="157" t="s">
        <v>72</v>
      </c>
      <c r="K1" s="157" t="s">
        <v>71</v>
      </c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</row>
    <row r="2" spans="1:36" s="94" customFormat="1" ht="42.75" customHeight="1">
      <c r="A2" s="195"/>
      <c r="B2" s="195"/>
      <c r="C2" s="105" t="s">
        <v>70</v>
      </c>
      <c r="D2" s="156" t="s">
        <v>39</v>
      </c>
      <c r="E2" s="146">
        <v>1981</v>
      </c>
      <c r="F2" s="156" t="s">
        <v>31</v>
      </c>
      <c r="G2" s="105" t="s">
        <v>43</v>
      </c>
      <c r="H2" s="155" t="s">
        <v>33</v>
      </c>
      <c r="I2" s="105" t="s">
        <v>69</v>
      </c>
      <c r="J2" s="155" t="s">
        <v>34</v>
      </c>
      <c r="K2" s="105" t="s">
        <v>3</v>
      </c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</row>
    <row r="3" spans="1:36" s="94" customFormat="1" ht="25.5" customHeight="1" thickBot="1">
      <c r="A3" s="177" t="s">
        <v>44</v>
      </c>
      <c r="B3" s="154">
        <v>0</v>
      </c>
      <c r="C3" s="153"/>
      <c r="D3" s="153"/>
      <c r="E3" s="153"/>
      <c r="F3" s="153"/>
      <c r="G3" s="153"/>
      <c r="H3" s="153"/>
      <c r="I3" s="153"/>
      <c r="J3" s="153"/>
      <c r="K3" s="153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spans="1:36" s="94" customFormat="1" ht="36" customHeight="1">
      <c r="A4" s="129" t="s">
        <v>25</v>
      </c>
      <c r="B4" s="116" t="s">
        <v>17</v>
      </c>
      <c r="C4" s="128" t="s">
        <v>27</v>
      </c>
      <c r="D4" s="128" t="s">
        <v>27</v>
      </c>
      <c r="E4" s="128" t="s">
        <v>27</v>
      </c>
      <c r="F4" s="128" t="s">
        <v>27</v>
      </c>
      <c r="G4" s="128" t="s">
        <v>27</v>
      </c>
      <c r="H4" s="128" t="s">
        <v>27</v>
      </c>
      <c r="I4" s="128" t="s">
        <v>27</v>
      </c>
      <c r="J4" s="128" t="s">
        <v>27</v>
      </c>
      <c r="K4" s="128" t="s">
        <v>27</v>
      </c>
      <c r="L4" s="128" t="s">
        <v>27</v>
      </c>
      <c r="M4" s="128" t="s">
        <v>27</v>
      </c>
      <c r="N4" s="128" t="s">
        <v>27</v>
      </c>
      <c r="O4" s="128" t="s">
        <v>27</v>
      </c>
      <c r="P4" s="128" t="s">
        <v>27</v>
      </c>
      <c r="Q4" s="128" t="s">
        <v>27</v>
      </c>
      <c r="R4" s="128" t="s">
        <v>27</v>
      </c>
      <c r="S4" s="128" t="s">
        <v>27</v>
      </c>
      <c r="T4" s="128" t="s">
        <v>27</v>
      </c>
      <c r="U4" s="128" t="s">
        <v>27</v>
      </c>
      <c r="V4" s="128" t="s">
        <v>27</v>
      </c>
      <c r="W4" s="128" t="s">
        <v>27</v>
      </c>
      <c r="X4" s="128" t="s">
        <v>27</v>
      </c>
      <c r="Y4" s="128" t="s">
        <v>27</v>
      </c>
      <c r="Z4" s="128" t="s">
        <v>27</v>
      </c>
      <c r="AA4" s="128" t="s">
        <v>27</v>
      </c>
      <c r="AB4" s="128" t="s">
        <v>27</v>
      </c>
      <c r="AC4" s="128" t="s">
        <v>27</v>
      </c>
      <c r="AD4" s="128" t="s">
        <v>27</v>
      </c>
      <c r="AE4" s="128" t="s">
        <v>27</v>
      </c>
      <c r="AF4" s="128" t="s">
        <v>27</v>
      </c>
      <c r="AG4" s="152" t="s">
        <v>27</v>
      </c>
      <c r="AH4" s="128" t="s">
        <v>27</v>
      </c>
      <c r="AI4" s="128" t="s">
        <v>27</v>
      </c>
      <c r="AJ4" s="147" t="s">
        <v>27</v>
      </c>
    </row>
    <row r="5" spans="1:36" s="94" customFormat="1" ht="20.25" customHeight="1">
      <c r="A5" s="106" t="s">
        <v>5</v>
      </c>
      <c r="B5" s="105" t="s">
        <v>5</v>
      </c>
      <c r="C5" s="104">
        <v>30294</v>
      </c>
      <c r="D5" s="104">
        <v>34483</v>
      </c>
      <c r="E5" s="104">
        <v>34591</v>
      </c>
      <c r="F5" s="104">
        <v>34962</v>
      </c>
      <c r="G5" s="104">
        <v>35321</v>
      </c>
      <c r="H5" s="104">
        <v>35720</v>
      </c>
      <c r="I5" s="104">
        <v>36111</v>
      </c>
      <c r="J5" s="104">
        <v>36416</v>
      </c>
      <c r="K5" s="104">
        <v>36684</v>
      </c>
      <c r="L5" s="104">
        <v>36774</v>
      </c>
      <c r="M5" s="104">
        <v>37036</v>
      </c>
      <c r="N5" s="104">
        <v>37068</v>
      </c>
      <c r="O5" s="104">
        <v>37147</v>
      </c>
      <c r="P5" s="104">
        <v>37420</v>
      </c>
      <c r="Q5" s="104">
        <v>37512</v>
      </c>
      <c r="R5" s="104">
        <v>37789</v>
      </c>
      <c r="S5" s="104">
        <v>37876</v>
      </c>
      <c r="T5" s="104">
        <v>38174</v>
      </c>
      <c r="U5" s="104">
        <v>38248</v>
      </c>
      <c r="V5" s="104">
        <v>38503</v>
      </c>
      <c r="W5" s="104">
        <v>38504</v>
      </c>
      <c r="X5" s="104">
        <v>38609</v>
      </c>
      <c r="Y5" s="104">
        <v>38882</v>
      </c>
      <c r="Z5" s="104">
        <v>38992</v>
      </c>
      <c r="AA5" s="104">
        <v>39239</v>
      </c>
      <c r="AB5" s="104">
        <v>39349</v>
      </c>
      <c r="AC5" s="104">
        <v>39598</v>
      </c>
      <c r="AD5" s="104">
        <v>39622</v>
      </c>
      <c r="AE5" s="104">
        <v>39716</v>
      </c>
      <c r="AF5" s="104">
        <v>39994</v>
      </c>
      <c r="AG5" s="135">
        <v>40073</v>
      </c>
      <c r="AH5" s="104">
        <v>40316</v>
      </c>
      <c r="AI5" s="104">
        <v>40331</v>
      </c>
      <c r="AJ5" s="103">
        <v>40431</v>
      </c>
    </row>
    <row r="6" spans="1:36" s="94" customFormat="1" ht="20.25" customHeight="1">
      <c r="A6" s="101">
        <v>3</v>
      </c>
      <c r="B6" s="100">
        <v>-3</v>
      </c>
      <c r="C6" s="99">
        <v>16.579999999999998</v>
      </c>
      <c r="D6" s="99">
        <v>16.8</v>
      </c>
      <c r="E6" s="99">
        <v>11.91</v>
      </c>
      <c r="F6" s="99">
        <v>13.12</v>
      </c>
      <c r="G6" s="99">
        <v>14.12</v>
      </c>
      <c r="H6" s="99">
        <v>14.18</v>
      </c>
      <c r="I6" s="99">
        <v>14.78</v>
      </c>
      <c r="J6" s="99">
        <v>13.47</v>
      </c>
      <c r="K6" s="99">
        <v>16.920000000000002</v>
      </c>
      <c r="L6" s="99">
        <v>13.27</v>
      </c>
      <c r="M6" s="99">
        <v>16.96</v>
      </c>
      <c r="N6" s="99">
        <v>16.84</v>
      </c>
      <c r="O6" s="99">
        <v>12.55</v>
      </c>
      <c r="P6" s="99">
        <v>17.13</v>
      </c>
      <c r="Q6" s="99">
        <v>13.29</v>
      </c>
      <c r="R6" s="99">
        <v>16.920000000000002</v>
      </c>
      <c r="S6" s="99">
        <v>12.87</v>
      </c>
      <c r="T6" s="99">
        <v>16.690000000000001</v>
      </c>
      <c r="U6" s="99">
        <v>12.32</v>
      </c>
      <c r="V6" s="99">
        <v>16.63</v>
      </c>
      <c r="W6" s="99">
        <v>16.75</v>
      </c>
      <c r="X6" s="99">
        <v>12.62</v>
      </c>
      <c r="Y6" s="99">
        <v>17.07</v>
      </c>
      <c r="Z6" s="99">
        <v>13.82</v>
      </c>
      <c r="AA6" s="99">
        <v>17.309999999999999</v>
      </c>
      <c r="AB6" s="99">
        <v>13.89</v>
      </c>
      <c r="AC6" s="99">
        <v>17.11</v>
      </c>
      <c r="AD6" s="99">
        <v>16.96</v>
      </c>
      <c r="AE6" s="99">
        <v>13.63</v>
      </c>
      <c r="AF6" s="99">
        <v>17.010000000000002</v>
      </c>
      <c r="AG6" s="134">
        <v>13.56</v>
      </c>
      <c r="AH6" s="99">
        <v>16.91</v>
      </c>
      <c r="AI6" s="99">
        <v>16.89</v>
      </c>
      <c r="AJ6" s="102">
        <v>12.8</v>
      </c>
    </row>
    <row r="7" spans="1:36" s="94" customFormat="1" ht="20.25" customHeight="1">
      <c r="A7" s="101">
        <v>5</v>
      </c>
      <c r="B7" s="100">
        <v>-5</v>
      </c>
      <c r="C7" s="99">
        <v>16.559999999999999</v>
      </c>
      <c r="D7" s="99">
        <v>16.45</v>
      </c>
      <c r="E7" s="99">
        <v>14.61</v>
      </c>
      <c r="F7" s="99">
        <v>15.04</v>
      </c>
      <c r="G7" s="99">
        <v>16.559999999999999</v>
      </c>
      <c r="H7" s="99">
        <v>15.29</v>
      </c>
      <c r="I7" s="99">
        <v>14.65</v>
      </c>
      <c r="J7" s="99">
        <v>15.78</v>
      </c>
      <c r="K7" s="99">
        <v>16.420000000000002</v>
      </c>
      <c r="L7" s="99">
        <v>15.15</v>
      </c>
      <c r="M7" s="99">
        <v>16.34</v>
      </c>
      <c r="N7" s="99">
        <v>16.399999999999999</v>
      </c>
      <c r="O7" s="99">
        <v>14.56</v>
      </c>
      <c r="P7" s="99">
        <v>16.420000000000002</v>
      </c>
      <c r="Q7" s="99">
        <v>15.13</v>
      </c>
      <c r="R7" s="99">
        <v>16.37</v>
      </c>
      <c r="S7" s="99">
        <v>14.93</v>
      </c>
      <c r="T7" s="99">
        <v>16.2</v>
      </c>
      <c r="U7" s="99">
        <v>14.08</v>
      </c>
      <c r="V7" s="99">
        <v>15.81</v>
      </c>
      <c r="W7" s="99">
        <v>15.94</v>
      </c>
      <c r="X7" s="99">
        <v>14.2</v>
      </c>
      <c r="Y7" s="99">
        <v>16.309999999999999</v>
      </c>
      <c r="Z7" s="99">
        <v>15.01</v>
      </c>
      <c r="AA7" s="99">
        <v>16.47</v>
      </c>
      <c r="AB7" s="99">
        <v>15.74</v>
      </c>
      <c r="AC7" s="99">
        <v>16.329999999999998</v>
      </c>
      <c r="AD7" s="99">
        <v>16.39</v>
      </c>
      <c r="AE7" s="99">
        <v>14.89</v>
      </c>
      <c r="AF7" s="99">
        <v>16.48</v>
      </c>
      <c r="AG7" s="134">
        <v>15.38</v>
      </c>
      <c r="AH7" s="99">
        <v>16.09</v>
      </c>
      <c r="AI7" s="99">
        <v>16.21</v>
      </c>
      <c r="AJ7" s="102">
        <v>14.7</v>
      </c>
    </row>
    <row r="8" spans="1:36" s="94" customFormat="1" ht="20.25" customHeight="1">
      <c r="A8" s="101">
        <v>8</v>
      </c>
      <c r="B8" s="100">
        <v>-8</v>
      </c>
      <c r="C8" s="99">
        <v>16.89</v>
      </c>
      <c r="D8" s="99">
        <v>16.510000000000002</v>
      </c>
      <c r="E8" s="99">
        <v>16.72</v>
      </c>
      <c r="F8" s="99">
        <v>16.68</v>
      </c>
      <c r="G8" s="99">
        <v>16.63</v>
      </c>
      <c r="H8" s="99">
        <v>16.48</v>
      </c>
      <c r="I8" s="99">
        <v>15.79</v>
      </c>
      <c r="J8" s="99">
        <v>16.43</v>
      </c>
      <c r="K8" s="99">
        <v>16.260000000000002</v>
      </c>
      <c r="L8" s="99">
        <v>16.23</v>
      </c>
      <c r="M8" s="99">
        <v>16.11</v>
      </c>
      <c r="N8" s="99">
        <v>16.22</v>
      </c>
      <c r="O8" s="99">
        <v>15.99</v>
      </c>
      <c r="P8" s="99">
        <v>16.07</v>
      </c>
      <c r="Q8" s="99">
        <v>15.97</v>
      </c>
      <c r="R8" s="99">
        <v>16.13</v>
      </c>
      <c r="S8" s="99">
        <v>15.85</v>
      </c>
      <c r="T8" s="99">
        <v>15.69</v>
      </c>
      <c r="U8" s="99">
        <v>15.39</v>
      </c>
      <c r="V8" s="99">
        <v>15.43</v>
      </c>
      <c r="W8" s="99">
        <v>15.52</v>
      </c>
      <c r="X8" s="99">
        <v>15.26</v>
      </c>
      <c r="Y8" s="99">
        <v>15.85</v>
      </c>
      <c r="Z8" s="99">
        <v>15.57</v>
      </c>
      <c r="AA8" s="99">
        <v>15.9</v>
      </c>
      <c r="AB8" s="99">
        <v>16.03</v>
      </c>
      <c r="AC8" s="99">
        <v>15.84</v>
      </c>
      <c r="AD8" s="99">
        <v>15.99</v>
      </c>
      <c r="AE8" s="99">
        <v>15.61</v>
      </c>
      <c r="AF8" s="99">
        <v>16.079999999999998</v>
      </c>
      <c r="AG8" s="134">
        <v>15.92</v>
      </c>
      <c r="AH8" s="99">
        <v>15.65</v>
      </c>
      <c r="AI8" s="99">
        <v>15.79</v>
      </c>
      <c r="AJ8" s="102">
        <v>15.6</v>
      </c>
    </row>
    <row r="9" spans="1:36" s="94" customFormat="1" ht="20.25" customHeight="1">
      <c r="A9" s="101">
        <v>11</v>
      </c>
      <c r="B9" s="100">
        <v>-11</v>
      </c>
      <c r="C9" s="99">
        <v>16.87</v>
      </c>
      <c r="D9" s="99">
        <v>16.309999999999999</v>
      </c>
      <c r="E9" s="99">
        <v>16.27</v>
      </c>
      <c r="F9" s="99">
        <v>16.309999999999999</v>
      </c>
      <c r="G9" s="99">
        <v>16.399999999999999</v>
      </c>
      <c r="H9" s="99">
        <v>16.48</v>
      </c>
      <c r="I9" s="98" t="s">
        <v>9</v>
      </c>
      <c r="J9" s="99">
        <v>16.13</v>
      </c>
      <c r="K9" s="99">
        <v>15.67</v>
      </c>
      <c r="L9" s="99">
        <v>15.79</v>
      </c>
      <c r="M9" s="99">
        <v>15.53</v>
      </c>
      <c r="N9" s="99">
        <v>15.43</v>
      </c>
      <c r="O9" s="99">
        <v>15.54</v>
      </c>
      <c r="P9" s="99">
        <v>15.38</v>
      </c>
      <c r="Q9" s="99">
        <v>14.97</v>
      </c>
      <c r="R9" s="99">
        <v>15.49</v>
      </c>
      <c r="S9" s="99">
        <v>14.41</v>
      </c>
      <c r="T9" s="99">
        <v>14.99</v>
      </c>
      <c r="U9" s="99">
        <v>14.12</v>
      </c>
      <c r="V9" s="99">
        <v>14.67</v>
      </c>
      <c r="W9" s="99">
        <v>14.94</v>
      </c>
      <c r="X9" s="99">
        <v>14.09</v>
      </c>
      <c r="Y9" s="99">
        <v>14.94</v>
      </c>
      <c r="Z9" s="99">
        <v>14.24</v>
      </c>
      <c r="AA9" s="99">
        <v>14.5</v>
      </c>
      <c r="AB9" s="99">
        <v>14.2</v>
      </c>
      <c r="AC9" s="125"/>
      <c r="AD9" s="99">
        <v>15.03</v>
      </c>
      <c r="AE9" s="99">
        <v>14.57</v>
      </c>
      <c r="AF9" s="99">
        <v>15.32</v>
      </c>
      <c r="AG9" s="134">
        <v>15.03</v>
      </c>
      <c r="AH9" s="99">
        <v>15.17</v>
      </c>
      <c r="AI9" s="99">
        <v>15.06</v>
      </c>
      <c r="AJ9" s="102">
        <v>14.2</v>
      </c>
    </row>
    <row r="10" spans="1:36" s="94" customFormat="1" ht="20.25" customHeight="1" thickBot="1">
      <c r="A10" s="151">
        <v>13</v>
      </c>
      <c r="B10" s="112">
        <v>-13</v>
      </c>
      <c r="C10" s="97">
        <v>16.84</v>
      </c>
      <c r="D10" s="97">
        <v>16.690000000000001</v>
      </c>
      <c r="E10" s="97">
        <v>16.84</v>
      </c>
      <c r="F10" s="97">
        <v>16.84</v>
      </c>
      <c r="G10" s="97">
        <v>16.829999999999998</v>
      </c>
      <c r="H10" s="97">
        <v>16.809999999999999</v>
      </c>
      <c r="I10" s="97">
        <v>16.77</v>
      </c>
      <c r="J10" s="97">
        <v>16.59</v>
      </c>
      <c r="K10" s="97">
        <v>16.25</v>
      </c>
      <c r="L10" s="97">
        <v>16.37</v>
      </c>
      <c r="M10" s="97">
        <v>16</v>
      </c>
      <c r="N10" s="97">
        <v>16.12</v>
      </c>
      <c r="O10" s="97">
        <v>16.170000000000002</v>
      </c>
      <c r="P10" s="97">
        <v>15.93</v>
      </c>
      <c r="Q10" s="97">
        <v>15.6</v>
      </c>
      <c r="R10" s="97">
        <v>16.18</v>
      </c>
      <c r="S10" s="97">
        <v>14.53</v>
      </c>
      <c r="T10" s="97">
        <v>16.059999999999999</v>
      </c>
      <c r="U10" s="97">
        <v>13.93</v>
      </c>
      <c r="V10" s="97">
        <v>15.69</v>
      </c>
      <c r="W10" s="97">
        <v>15.83</v>
      </c>
      <c r="X10" s="97">
        <v>14.39</v>
      </c>
      <c r="Y10" s="97">
        <v>15.98</v>
      </c>
      <c r="Z10" s="97">
        <v>14.29</v>
      </c>
      <c r="AA10" s="97">
        <v>15.89</v>
      </c>
      <c r="AB10" s="97">
        <v>14.87</v>
      </c>
      <c r="AC10" s="97">
        <v>15.91</v>
      </c>
      <c r="AD10" s="97">
        <v>15.99</v>
      </c>
      <c r="AE10" s="97">
        <v>14.77</v>
      </c>
      <c r="AF10" s="97">
        <v>16.02</v>
      </c>
      <c r="AG10" s="150">
        <v>14.85</v>
      </c>
      <c r="AH10" s="97">
        <v>15.78</v>
      </c>
      <c r="AI10" s="97">
        <v>15.87</v>
      </c>
      <c r="AJ10" s="110">
        <v>14.9</v>
      </c>
    </row>
    <row r="11" spans="1:36" s="94" customFormat="1" ht="14.85" customHeight="1" thickBot="1">
      <c r="A11" s="166"/>
      <c r="B11" s="166"/>
      <c r="C11" s="198"/>
      <c r="D11" s="199"/>
      <c r="E11" s="199"/>
      <c r="F11" s="199"/>
      <c r="G11" s="199"/>
      <c r="H11" s="199"/>
      <c r="I11" s="199"/>
      <c r="J11" s="199"/>
      <c r="K11" s="199"/>
      <c r="L11" s="199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</row>
    <row r="12" spans="1:36" s="94" customFormat="1" ht="29.25" customHeight="1">
      <c r="A12" s="129" t="s">
        <v>25</v>
      </c>
      <c r="B12" s="116" t="s">
        <v>17</v>
      </c>
      <c r="C12" s="128" t="s">
        <v>56</v>
      </c>
      <c r="D12" s="128" t="s">
        <v>56</v>
      </c>
      <c r="E12" s="128" t="s">
        <v>56</v>
      </c>
      <c r="F12" s="128" t="s">
        <v>56</v>
      </c>
      <c r="G12" s="128" t="s">
        <v>56</v>
      </c>
      <c r="H12" s="128" t="s">
        <v>56</v>
      </c>
      <c r="I12" s="128" t="s">
        <v>56</v>
      </c>
      <c r="J12" s="128" t="s">
        <v>56</v>
      </c>
      <c r="K12" s="128" t="s">
        <v>56</v>
      </c>
      <c r="L12" s="128" t="s">
        <v>56</v>
      </c>
      <c r="M12" s="128" t="s">
        <v>56</v>
      </c>
      <c r="N12" s="128" t="s">
        <v>56</v>
      </c>
      <c r="O12" s="128" t="s">
        <v>56</v>
      </c>
      <c r="P12" s="128" t="s">
        <v>56</v>
      </c>
      <c r="Q12" s="128" t="s">
        <v>56</v>
      </c>
      <c r="R12" s="128" t="s">
        <v>56</v>
      </c>
      <c r="S12" s="128" t="s">
        <v>56</v>
      </c>
      <c r="T12" s="128" t="s">
        <v>56</v>
      </c>
      <c r="U12" s="128" t="s">
        <v>56</v>
      </c>
      <c r="V12" s="128" t="s">
        <v>56</v>
      </c>
      <c r="W12" s="128" t="s">
        <v>56</v>
      </c>
      <c r="X12" s="128" t="s">
        <v>56</v>
      </c>
      <c r="Y12" s="128" t="s">
        <v>56</v>
      </c>
      <c r="Z12" s="128" t="s">
        <v>56</v>
      </c>
      <c r="AA12" s="128" t="s">
        <v>56</v>
      </c>
      <c r="AB12" s="128" t="s">
        <v>56</v>
      </c>
      <c r="AC12" s="128" t="s">
        <v>56</v>
      </c>
      <c r="AD12" s="128" t="s">
        <v>56</v>
      </c>
      <c r="AE12" s="128" t="s">
        <v>56</v>
      </c>
      <c r="AF12" s="128" t="s">
        <v>56</v>
      </c>
      <c r="AG12" s="152" t="s">
        <v>56</v>
      </c>
      <c r="AH12" s="128" t="s">
        <v>56</v>
      </c>
      <c r="AI12" s="128" t="s">
        <v>56</v>
      </c>
      <c r="AJ12" s="147" t="s">
        <v>56</v>
      </c>
    </row>
    <row r="13" spans="1:36" s="94" customFormat="1" ht="20.25" customHeight="1">
      <c r="A13" s="106" t="s">
        <v>5</v>
      </c>
      <c r="B13" s="105" t="s">
        <v>5</v>
      </c>
      <c r="C13" s="104">
        <v>30294</v>
      </c>
      <c r="D13" s="104">
        <v>34483</v>
      </c>
      <c r="E13" s="104">
        <v>34591</v>
      </c>
      <c r="F13" s="104">
        <v>34962</v>
      </c>
      <c r="G13" s="104">
        <v>35321</v>
      </c>
      <c r="H13" s="104">
        <v>35720</v>
      </c>
      <c r="I13" s="104">
        <v>36111</v>
      </c>
      <c r="J13" s="104">
        <v>36416</v>
      </c>
      <c r="K13" s="104">
        <v>36684</v>
      </c>
      <c r="L13" s="104">
        <v>36774</v>
      </c>
      <c r="M13" s="104">
        <v>37036</v>
      </c>
      <c r="N13" s="104">
        <v>37068</v>
      </c>
      <c r="O13" s="104">
        <v>37147</v>
      </c>
      <c r="P13" s="104">
        <v>37420</v>
      </c>
      <c r="Q13" s="104">
        <v>37512</v>
      </c>
      <c r="R13" s="104">
        <v>37789</v>
      </c>
      <c r="S13" s="104">
        <v>37876</v>
      </c>
      <c r="T13" s="104">
        <v>38174</v>
      </c>
      <c r="U13" s="104">
        <v>38248</v>
      </c>
      <c r="V13" s="104">
        <v>38503</v>
      </c>
      <c r="W13" s="104">
        <v>38504</v>
      </c>
      <c r="X13" s="104">
        <v>38609</v>
      </c>
      <c r="Y13" s="104">
        <v>38882</v>
      </c>
      <c r="Z13" s="104">
        <v>38992</v>
      </c>
      <c r="AA13" s="104">
        <v>39239</v>
      </c>
      <c r="AB13" s="104">
        <v>39349</v>
      </c>
      <c r="AC13" s="104">
        <v>39598</v>
      </c>
      <c r="AD13" s="104">
        <v>39622</v>
      </c>
      <c r="AE13" s="104">
        <v>39716</v>
      </c>
      <c r="AF13" s="104">
        <v>39994</v>
      </c>
      <c r="AG13" s="135">
        <v>40073</v>
      </c>
      <c r="AH13" s="104">
        <v>40316</v>
      </c>
      <c r="AI13" s="104">
        <v>40331</v>
      </c>
      <c r="AJ13" s="103">
        <v>40431</v>
      </c>
    </row>
    <row r="14" spans="1:36" s="94" customFormat="1" ht="20.25" customHeight="1">
      <c r="A14" s="101">
        <v>3</v>
      </c>
      <c r="B14" s="100">
        <v>-3</v>
      </c>
      <c r="C14" s="99">
        <v>-0.3</v>
      </c>
      <c r="D14" s="99">
        <v>-0.55000000000000004</v>
      </c>
      <c r="E14" s="99">
        <v>6.29</v>
      </c>
      <c r="F14" s="99">
        <v>4.34</v>
      </c>
      <c r="G14" s="99">
        <v>2.87</v>
      </c>
      <c r="H14" s="99">
        <v>2.79</v>
      </c>
      <c r="I14" s="99">
        <v>1.96</v>
      </c>
      <c r="J14" s="99">
        <v>3.81</v>
      </c>
      <c r="K14" s="99">
        <v>-0.69</v>
      </c>
      <c r="L14" s="99">
        <v>4.1100000000000003</v>
      </c>
      <c r="M14" s="99">
        <v>-0.74</v>
      </c>
      <c r="N14" s="99">
        <v>-0.6</v>
      </c>
      <c r="O14" s="99">
        <v>5.23</v>
      </c>
      <c r="P14" s="99">
        <v>-0.93</v>
      </c>
      <c r="Q14" s="99">
        <v>4.08</v>
      </c>
      <c r="R14" s="99">
        <v>-0.69</v>
      </c>
      <c r="S14" s="99">
        <v>4.7300000000000004</v>
      </c>
      <c r="T14" s="99">
        <v>-0.42</v>
      </c>
      <c r="U14" s="99">
        <v>5.61</v>
      </c>
      <c r="V14" s="99">
        <v>-0.35</v>
      </c>
      <c r="W14" s="99">
        <v>-0.49</v>
      </c>
      <c r="X14" s="99">
        <v>5.12</v>
      </c>
      <c r="Y14" s="99">
        <v>-0.86</v>
      </c>
      <c r="Z14" s="99">
        <v>3.3</v>
      </c>
      <c r="AA14" s="99">
        <v>-1.1399999999999999</v>
      </c>
      <c r="AB14" s="99">
        <v>3.2</v>
      </c>
      <c r="AC14" s="99">
        <v>-0.91</v>
      </c>
      <c r="AD14" s="99">
        <v>-0.74</v>
      </c>
      <c r="AE14" s="99">
        <v>3.58</v>
      </c>
      <c r="AF14" s="99">
        <v>-0.79</v>
      </c>
      <c r="AG14" s="134">
        <v>3.68</v>
      </c>
      <c r="AH14" s="99">
        <f>-19.8*LN(AH6)+55.31</f>
        <v>-0.68252222562767884</v>
      </c>
      <c r="AI14" s="99">
        <f>-19.8*LN(AI6)+55.31</f>
        <v>-0.65909027023023725</v>
      </c>
      <c r="AJ14" s="102">
        <f>-19.8*LN(AJ6)+55.31</f>
        <v>4.8309856156736828</v>
      </c>
    </row>
    <row r="15" spans="1:36" s="94" customFormat="1" ht="20.25" customHeight="1">
      <c r="A15" s="101">
        <v>5</v>
      </c>
      <c r="B15" s="100">
        <v>-5</v>
      </c>
      <c r="C15" s="99">
        <v>-0.3</v>
      </c>
      <c r="D15" s="99">
        <v>-0.17</v>
      </c>
      <c r="E15" s="99">
        <v>2.16</v>
      </c>
      <c r="F15" s="99">
        <v>1.59</v>
      </c>
      <c r="G15" s="99">
        <v>-0.3</v>
      </c>
      <c r="H15" s="99">
        <v>1.26</v>
      </c>
      <c r="I15" s="99">
        <v>2.11</v>
      </c>
      <c r="J15" s="99">
        <v>0.64</v>
      </c>
      <c r="K15" s="99">
        <v>-0.14000000000000001</v>
      </c>
      <c r="L15" s="99">
        <v>1.45</v>
      </c>
      <c r="M15" s="99">
        <v>-0.04</v>
      </c>
      <c r="N15" s="99">
        <v>-0.11</v>
      </c>
      <c r="O15" s="99">
        <v>2.23</v>
      </c>
      <c r="P15" s="99">
        <v>-0.14000000000000001</v>
      </c>
      <c r="Q15" s="99">
        <v>1.47</v>
      </c>
      <c r="R15" s="99">
        <v>-0.08</v>
      </c>
      <c r="S15" s="99">
        <v>1.73</v>
      </c>
      <c r="T15" s="99">
        <v>0.13</v>
      </c>
      <c r="U15" s="99">
        <v>2.9</v>
      </c>
      <c r="V15" s="99">
        <v>0.61</v>
      </c>
      <c r="W15" s="99">
        <v>0.45</v>
      </c>
      <c r="X15" s="99">
        <v>2.73</v>
      </c>
      <c r="Y15" s="99">
        <v>0</v>
      </c>
      <c r="Z15" s="99">
        <v>1.63</v>
      </c>
      <c r="AA15" s="99">
        <v>-0.2</v>
      </c>
      <c r="AB15" s="99">
        <v>0.69</v>
      </c>
      <c r="AC15" s="99">
        <v>-0.03</v>
      </c>
      <c r="AD15" s="99">
        <v>-0.1</v>
      </c>
      <c r="AE15" s="99">
        <v>1.79</v>
      </c>
      <c r="AF15" s="99">
        <v>-0.21</v>
      </c>
      <c r="AG15" s="134">
        <v>1.1499999999999999</v>
      </c>
      <c r="AH15" s="99">
        <f>-19.7*LN(AH7)+54.987</f>
        <v>0.25650016821546018</v>
      </c>
      <c r="AI15" s="99">
        <f>-19.7*LN(AI7)+54.987</f>
        <v>0.11012178577258425</v>
      </c>
      <c r="AJ15" s="102">
        <f>-19.7*LN(AJ7)+54.987</f>
        <v>2.0364043724416021</v>
      </c>
    </row>
    <row r="16" spans="1:36" s="94" customFormat="1" ht="20.25" customHeight="1">
      <c r="A16" s="101">
        <v>8</v>
      </c>
      <c r="B16" s="100">
        <v>-8</v>
      </c>
      <c r="C16" s="99">
        <v>-0.7</v>
      </c>
      <c r="D16" s="99">
        <v>-0.25</v>
      </c>
      <c r="E16" s="99">
        <v>-0.5</v>
      </c>
      <c r="F16" s="99">
        <v>-0.45</v>
      </c>
      <c r="G16" s="99">
        <v>-0.39</v>
      </c>
      <c r="H16" s="99">
        <v>-0.22</v>
      </c>
      <c r="I16" s="99">
        <v>0.62</v>
      </c>
      <c r="J16" s="99">
        <v>-0.16</v>
      </c>
      <c r="K16" s="99">
        <v>0.05</v>
      </c>
      <c r="L16" s="99">
        <v>0.08</v>
      </c>
      <c r="M16" s="99">
        <v>0.23</v>
      </c>
      <c r="N16" s="99">
        <v>0.09</v>
      </c>
      <c r="O16" s="99">
        <v>0.37</v>
      </c>
      <c r="P16" s="99">
        <v>0.28000000000000003</v>
      </c>
      <c r="Q16" s="99">
        <v>0.4</v>
      </c>
      <c r="R16" s="99">
        <v>0.2</v>
      </c>
      <c r="S16" s="99">
        <v>0.55000000000000004</v>
      </c>
      <c r="T16" s="99">
        <v>0.75</v>
      </c>
      <c r="U16" s="99">
        <v>1.1299999999999999</v>
      </c>
      <c r="V16" s="99">
        <v>1.07</v>
      </c>
      <c r="W16" s="99">
        <v>0.96</v>
      </c>
      <c r="X16" s="99">
        <v>1.29</v>
      </c>
      <c r="Y16" s="99">
        <v>0.55000000000000004</v>
      </c>
      <c r="Z16" s="99">
        <v>0.9</v>
      </c>
      <c r="AA16" s="99">
        <v>0.48</v>
      </c>
      <c r="AB16" s="99">
        <v>0.32</v>
      </c>
      <c r="AC16" s="99">
        <v>0.56000000000000005</v>
      </c>
      <c r="AD16" s="99">
        <v>0.37</v>
      </c>
      <c r="AE16" s="99">
        <v>0.85</v>
      </c>
      <c r="AF16" s="99">
        <v>0.26</v>
      </c>
      <c r="AG16" s="134">
        <v>0.46</v>
      </c>
      <c r="AH16" s="99">
        <f>-19.61*LN(AH8)+54.743</f>
        <v>0.80626531790136369</v>
      </c>
      <c r="AI16" s="99">
        <f>-19.61*LN(AI8)+54.743</f>
        <v>0.63162039767333766</v>
      </c>
      <c r="AJ16" s="102">
        <f>-19.61*LN(AJ8)+54.743</f>
        <v>0.8690173714498215</v>
      </c>
    </row>
    <row r="17" spans="1:36" s="94" customFormat="1" ht="20.25" customHeight="1">
      <c r="A17" s="101">
        <v>11</v>
      </c>
      <c r="B17" s="100">
        <v>-11</v>
      </c>
      <c r="C17" s="99">
        <v>-0.6</v>
      </c>
      <c r="D17" s="99">
        <v>0.06</v>
      </c>
      <c r="E17" s="99">
        <v>0.1</v>
      </c>
      <c r="F17" s="99">
        <v>0.06</v>
      </c>
      <c r="G17" s="99">
        <v>-0.05</v>
      </c>
      <c r="H17" s="99">
        <v>-0.15</v>
      </c>
      <c r="I17" s="125"/>
      <c r="J17" s="99">
        <v>0.27</v>
      </c>
      <c r="K17" s="99">
        <v>0.84</v>
      </c>
      <c r="L17" s="99">
        <v>0.69</v>
      </c>
      <c r="M17" s="99">
        <v>1.02</v>
      </c>
      <c r="N17" s="99">
        <v>1.1399999999999999</v>
      </c>
      <c r="O17" s="99">
        <v>1</v>
      </c>
      <c r="P17" s="99">
        <v>1.21</v>
      </c>
      <c r="Q17" s="99">
        <v>1.74</v>
      </c>
      <c r="R17" s="99">
        <v>1.07</v>
      </c>
      <c r="S17" s="99">
        <v>2.5</v>
      </c>
      <c r="T17" s="99">
        <v>1.72</v>
      </c>
      <c r="U17" s="99">
        <v>2.9</v>
      </c>
      <c r="V17" s="99">
        <v>2.14</v>
      </c>
      <c r="W17" s="99">
        <v>1.78</v>
      </c>
      <c r="X17" s="99">
        <v>2.94</v>
      </c>
      <c r="Y17" s="99">
        <v>1.78</v>
      </c>
      <c r="Z17" s="99">
        <v>2.73</v>
      </c>
      <c r="AA17" s="99">
        <v>2.37</v>
      </c>
      <c r="AB17" s="99">
        <v>2.79</v>
      </c>
      <c r="AC17" s="125"/>
      <c r="AD17" s="99">
        <v>1.66</v>
      </c>
      <c r="AE17" s="99">
        <v>2.2799999999999998</v>
      </c>
      <c r="AF17" s="99">
        <v>1.29</v>
      </c>
      <c r="AG17" s="134">
        <v>1.66</v>
      </c>
      <c r="AH17" s="99">
        <f>-19.7*LN(AH9)+55.05</f>
        <v>1.4794000707993149</v>
      </c>
      <c r="AI17" s="99">
        <f>-19.7*LN(AI9)+55.05</f>
        <v>1.6227682192765727</v>
      </c>
      <c r="AJ17" s="102">
        <f>-19.7*LN(AJ9)+55.05</f>
        <v>2.7811332972378651</v>
      </c>
    </row>
    <row r="18" spans="1:36" s="94" customFormat="1" ht="20.25" customHeight="1" thickBot="1">
      <c r="A18" s="151">
        <v>13</v>
      </c>
      <c r="B18" s="112">
        <v>-13</v>
      </c>
      <c r="C18" s="97">
        <v>-0.6</v>
      </c>
      <c r="D18" s="97">
        <v>-0.42</v>
      </c>
      <c r="E18" s="97">
        <v>-0.6</v>
      </c>
      <c r="F18" s="97">
        <v>-0.6</v>
      </c>
      <c r="G18" s="97">
        <v>-0.59</v>
      </c>
      <c r="H18" s="97">
        <v>-0.56000000000000005</v>
      </c>
      <c r="I18" s="97">
        <v>-0.52</v>
      </c>
      <c r="J18" s="97">
        <v>-0.31</v>
      </c>
      <c r="K18" s="97">
        <v>0.1</v>
      </c>
      <c r="L18" s="97">
        <v>-0.05</v>
      </c>
      <c r="M18" s="97">
        <v>0.4</v>
      </c>
      <c r="N18" s="97">
        <v>0.25</v>
      </c>
      <c r="O18" s="97">
        <v>0.19</v>
      </c>
      <c r="P18" s="97">
        <v>0.49</v>
      </c>
      <c r="Q18" s="97">
        <v>0.9</v>
      </c>
      <c r="R18" s="97">
        <v>0.18</v>
      </c>
      <c r="S18" s="97">
        <v>2.2999999999999998</v>
      </c>
      <c r="T18" s="97">
        <v>0.33</v>
      </c>
      <c r="U18" s="97">
        <v>3.14</v>
      </c>
      <c r="V18" s="97">
        <v>0.79</v>
      </c>
      <c r="W18" s="97">
        <v>0.61</v>
      </c>
      <c r="X18" s="97">
        <v>2.4900000000000002</v>
      </c>
      <c r="Y18" s="97">
        <v>0.43</v>
      </c>
      <c r="Z18" s="97">
        <v>2.63</v>
      </c>
      <c r="AA18" s="97">
        <v>0.54</v>
      </c>
      <c r="AB18" s="97">
        <v>1.84</v>
      </c>
      <c r="AC18" s="97">
        <v>0.51</v>
      </c>
      <c r="AD18" s="97">
        <v>0.41</v>
      </c>
      <c r="AE18" s="97">
        <v>1.98</v>
      </c>
      <c r="AF18" s="97">
        <v>0.38</v>
      </c>
      <c r="AG18" s="150">
        <v>1.87</v>
      </c>
      <c r="AH18" s="97">
        <f>-19.68*LN(AH10)+54.966</f>
        <v>0.67393155257910564</v>
      </c>
      <c r="AI18" s="97">
        <f>-19.68*LN(AI10)+54.966</f>
        <v>0.56200708028590896</v>
      </c>
      <c r="AJ18" s="110">
        <f>-19.68*LN(AJ10)+54.966</f>
        <v>1.8032113291161878</v>
      </c>
    </row>
    <row r="19" spans="1:36" ht="20.2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</row>
    <row r="20" spans="1:36" s="118" customFormat="1" ht="20.25" customHeight="1">
      <c r="A20" s="96" t="s">
        <v>68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</row>
    <row r="21" spans="1:36" s="94" customFormat="1" ht="20.25" customHeight="1">
      <c r="W21" s="138"/>
      <c r="X21" s="138"/>
      <c r="Y21" s="138"/>
      <c r="Z21" s="138"/>
      <c r="AA21" s="138"/>
      <c r="AB21" s="138"/>
      <c r="AC21" s="138"/>
      <c r="AD21" s="138"/>
    </row>
    <row r="22" spans="1:36" s="94" customFormat="1" ht="20.25" customHeight="1">
      <c r="A22" s="193" t="s">
        <v>55</v>
      </c>
      <c r="B22" s="194"/>
      <c r="C22" s="194"/>
      <c r="D22" s="194"/>
      <c r="E22" s="194"/>
      <c r="F22" s="194"/>
      <c r="G22" s="194"/>
      <c r="H22" s="194"/>
      <c r="I22" s="194"/>
      <c r="J22" s="194"/>
      <c r="K22" s="96"/>
      <c r="L22" s="96"/>
      <c r="M22" s="96"/>
      <c r="W22" s="138"/>
      <c r="X22" s="138"/>
      <c r="Y22" s="138"/>
      <c r="Z22" s="138"/>
      <c r="AA22" s="138"/>
      <c r="AB22" s="138"/>
      <c r="AC22" s="138"/>
      <c r="AD22" s="138"/>
    </row>
    <row r="23" spans="1:36" s="94" customFormat="1" ht="20.2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W23" s="138"/>
      <c r="X23" s="138"/>
      <c r="Y23" s="138"/>
      <c r="Z23" s="138"/>
      <c r="AA23" s="138"/>
      <c r="AB23" s="138"/>
      <c r="AC23" s="138"/>
      <c r="AD23" s="138"/>
    </row>
    <row r="24" spans="1:36" s="94" customFormat="1" ht="20.25" customHeight="1">
      <c r="A24" s="184" t="s">
        <v>54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95"/>
      <c r="M24" s="95"/>
      <c r="W24" s="138"/>
      <c r="X24" s="138"/>
      <c r="Y24" s="138"/>
      <c r="Z24" s="138"/>
      <c r="AA24" s="138"/>
      <c r="AB24" s="138"/>
      <c r="AC24" s="138"/>
      <c r="AD24" s="138"/>
    </row>
    <row r="25" spans="1:36" s="94" customFormat="1" ht="15.7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W25" s="138"/>
      <c r="X25" s="138"/>
      <c r="Y25" s="138"/>
      <c r="Z25" s="138"/>
      <c r="AA25" s="138"/>
      <c r="AB25" s="138"/>
      <c r="AC25" s="138"/>
      <c r="AD25" s="138"/>
    </row>
    <row r="26" spans="1:36" s="94" customFormat="1" ht="15.75" customHeight="1">
      <c r="W26" s="138"/>
      <c r="X26" s="138"/>
      <c r="Y26" s="138"/>
      <c r="Z26" s="138"/>
      <c r="AA26" s="138"/>
      <c r="AB26" s="138"/>
      <c r="AC26" s="138"/>
      <c r="AD26" s="138"/>
    </row>
    <row r="27" spans="1:36" s="94" customFormat="1" ht="15.75" customHeight="1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8"/>
      <c r="X27" s="138"/>
      <c r="Y27" s="138"/>
      <c r="Z27" s="138"/>
      <c r="AA27" s="138"/>
      <c r="AB27" s="138"/>
      <c r="AC27" s="138"/>
      <c r="AD27" s="138"/>
    </row>
    <row r="28" spans="1:36" s="94" customFormat="1" ht="14.85" customHeight="1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15"/>
      <c r="W28" s="138"/>
      <c r="X28" s="138"/>
      <c r="Y28" s="138"/>
      <c r="Z28" s="138"/>
      <c r="AA28" s="138"/>
      <c r="AB28" s="138"/>
      <c r="AC28" s="138"/>
      <c r="AD28" s="138"/>
    </row>
    <row r="29" spans="1:36" s="94" customFormat="1" ht="15" customHeight="1">
      <c r="W29" s="138"/>
      <c r="X29" s="138"/>
      <c r="Y29" s="138"/>
      <c r="Z29" s="138"/>
      <c r="AA29" s="138"/>
      <c r="AB29" s="138"/>
      <c r="AC29" s="138"/>
      <c r="AD29" s="138"/>
    </row>
    <row r="30" spans="1:36" s="94" customFormat="1" ht="15" customHeight="1">
      <c r="W30" s="138"/>
      <c r="X30" s="138"/>
      <c r="Y30" s="138"/>
      <c r="Z30" s="138"/>
      <c r="AA30" s="138"/>
      <c r="AB30" s="138"/>
      <c r="AC30" s="138"/>
      <c r="AD30" s="138"/>
    </row>
    <row r="31" spans="1:36" s="94" customFormat="1" ht="15" customHeight="1">
      <c r="W31" s="138"/>
      <c r="X31" s="138"/>
      <c r="Y31" s="138"/>
      <c r="Z31" s="138"/>
      <c r="AA31" s="138"/>
      <c r="AB31" s="138"/>
      <c r="AC31" s="138"/>
      <c r="AD31" s="138"/>
    </row>
    <row r="32" spans="1:36" s="94" customFormat="1" ht="15" customHeight="1">
      <c r="W32" s="138"/>
      <c r="X32" s="138"/>
      <c r="Y32" s="138"/>
      <c r="Z32" s="138"/>
      <c r="AA32" s="138"/>
      <c r="AB32" s="138"/>
      <c r="AC32" s="138"/>
      <c r="AD32" s="138"/>
    </row>
    <row r="33" spans="23:30" s="94" customFormat="1" ht="15" customHeight="1">
      <c r="W33" s="138"/>
      <c r="X33" s="138"/>
      <c r="Y33" s="138"/>
      <c r="Z33" s="138"/>
      <c r="AA33" s="138"/>
      <c r="AB33" s="138"/>
      <c r="AC33" s="138"/>
      <c r="AD33" s="138"/>
    </row>
    <row r="34" spans="23:30" s="94" customFormat="1" ht="15" customHeight="1">
      <c r="W34" s="138"/>
      <c r="X34" s="138"/>
      <c r="Y34" s="138"/>
      <c r="Z34" s="138"/>
      <c r="AA34" s="138"/>
      <c r="AB34" s="138"/>
      <c r="AC34" s="138"/>
      <c r="AD34" s="138"/>
    </row>
    <row r="35" spans="23:30" s="94" customFormat="1" ht="15" customHeight="1">
      <c r="W35" s="138"/>
      <c r="X35" s="138"/>
      <c r="Y35" s="138"/>
      <c r="Z35" s="138"/>
      <c r="AA35" s="138"/>
      <c r="AB35" s="138"/>
      <c r="AC35" s="138"/>
      <c r="AD35" s="138"/>
    </row>
  </sheetData>
  <mergeCells count="5">
    <mergeCell ref="A24:K24"/>
    <mergeCell ref="A1:B2"/>
    <mergeCell ref="D1:E1"/>
    <mergeCell ref="C11:L11"/>
    <mergeCell ref="A22:J22"/>
  </mergeCells>
  <pageMargins left="0.27559055118110237" right="7.874015748031496E-2" top="1.1811023622047245" bottom="0.98425196850393704" header="0.51181102362204722" footer="0"/>
  <pageSetup paperSize="17" scale="52" fitToWidth="2" orientation="landscape" r:id="rId1"/>
  <headerFooter alignWithMargins="0">
    <oddHeader>&amp;L&amp;"Arial,Bold"&amp;5&amp;G&amp;C&amp;"Arial,Bold"&amp;14Table H-2: Diversion Canal (Canal Dyke)
Thermistor CD-21 &amp;R&amp;"Arial,Bold"&amp;6&amp;G</oddHeader>
    <oddFooter>&amp;L&amp;8&amp;Z&amp;F&amp;A&amp;R&amp;8Page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  <pageSetUpPr fitToPage="1"/>
  </sheetPr>
  <dimension ref="A1:AN35"/>
  <sheetViews>
    <sheetView view="pageLayout" topLeftCell="A4" zoomScaleNormal="100" workbookViewId="0">
      <selection activeCell="A16" sqref="A16:V16"/>
    </sheetView>
  </sheetViews>
  <sheetFormatPr defaultRowHeight="12.75"/>
  <cols>
    <col min="1" max="1" width="12.7109375" style="93" customWidth="1"/>
    <col min="2" max="25" width="12.28515625" style="93" customWidth="1"/>
    <col min="26" max="16384" width="9.140625" style="93"/>
  </cols>
  <sheetData>
    <row r="1" spans="1:40" s="94" customFormat="1" ht="44.25" customHeight="1">
      <c r="A1" s="185" t="s">
        <v>79</v>
      </c>
      <c r="B1" s="186"/>
      <c r="C1" s="165" t="s">
        <v>0</v>
      </c>
      <c r="D1" s="108" t="s">
        <v>78</v>
      </c>
      <c r="E1" s="165" t="s">
        <v>46</v>
      </c>
      <c r="F1" s="148">
        <v>1053.0999999999999</v>
      </c>
      <c r="G1" s="127"/>
      <c r="H1" s="127"/>
      <c r="I1" s="117" t="s">
        <v>1</v>
      </c>
      <c r="J1" s="108" t="s">
        <v>77</v>
      </c>
      <c r="K1" s="107" t="s">
        <v>76</v>
      </c>
      <c r="L1" s="200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</row>
    <row r="2" spans="1:40" s="94" customFormat="1" ht="36" customHeight="1">
      <c r="A2" s="187"/>
      <c r="B2" s="188"/>
      <c r="C2" s="163" t="s">
        <v>75</v>
      </c>
      <c r="D2" s="156" t="s">
        <v>39</v>
      </c>
      <c r="E2" s="164">
        <v>1981</v>
      </c>
      <c r="F2" s="156" t="s">
        <v>31</v>
      </c>
      <c r="G2" s="157" t="s">
        <v>43</v>
      </c>
      <c r="H2" s="162" t="s">
        <v>33</v>
      </c>
      <c r="I2" s="163" t="s">
        <v>2</v>
      </c>
      <c r="J2" s="162" t="s">
        <v>34</v>
      </c>
      <c r="K2" s="161" t="s">
        <v>3</v>
      </c>
      <c r="L2" s="200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</row>
    <row r="3" spans="1:40" s="94" customFormat="1" ht="30.75" customHeight="1" thickBot="1">
      <c r="A3" s="160" t="s">
        <v>44</v>
      </c>
      <c r="B3" s="112">
        <v>-0.4</v>
      </c>
      <c r="C3" s="142"/>
      <c r="D3" s="142"/>
      <c r="E3" s="142"/>
      <c r="F3" s="142"/>
      <c r="G3" s="142"/>
      <c r="H3" s="142"/>
      <c r="I3" s="142"/>
      <c r="J3" s="142"/>
      <c r="K3" s="141"/>
      <c r="L3" s="202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</row>
    <row r="4" spans="1:40" s="94" customFormat="1" ht="30.75" customHeight="1">
      <c r="A4" s="129" t="s">
        <v>25</v>
      </c>
      <c r="B4" s="128" t="s">
        <v>26</v>
      </c>
      <c r="C4" s="128" t="s">
        <v>27</v>
      </c>
      <c r="D4" s="128" t="s">
        <v>27</v>
      </c>
      <c r="E4" s="128" t="s">
        <v>27</v>
      </c>
      <c r="F4" s="128" t="s">
        <v>27</v>
      </c>
      <c r="G4" s="128" t="s">
        <v>27</v>
      </c>
      <c r="H4" s="128" t="s">
        <v>27</v>
      </c>
      <c r="I4" s="128" t="s">
        <v>27</v>
      </c>
      <c r="J4" s="128" t="s">
        <v>27</v>
      </c>
      <c r="K4" s="128" t="s">
        <v>27</v>
      </c>
      <c r="L4" s="128" t="s">
        <v>27</v>
      </c>
      <c r="M4" s="128" t="s">
        <v>27</v>
      </c>
      <c r="N4" s="128" t="s">
        <v>27</v>
      </c>
      <c r="O4" s="128" t="s">
        <v>27</v>
      </c>
      <c r="P4" s="128" t="s">
        <v>27</v>
      </c>
      <c r="Q4" s="128" t="s">
        <v>27</v>
      </c>
      <c r="R4" s="128" t="s">
        <v>27</v>
      </c>
      <c r="S4" s="128" t="s">
        <v>27</v>
      </c>
      <c r="T4" s="128" t="s">
        <v>27</v>
      </c>
      <c r="U4" s="128" t="s">
        <v>27</v>
      </c>
      <c r="V4" s="152" t="s">
        <v>27</v>
      </c>
      <c r="W4" s="128" t="s">
        <v>27</v>
      </c>
      <c r="X4" s="128" t="s">
        <v>27</v>
      </c>
      <c r="Y4" s="147" t="s">
        <v>27</v>
      </c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s="94" customFormat="1" ht="14.25" customHeight="1">
      <c r="A5" s="106" t="s">
        <v>5</v>
      </c>
      <c r="B5" s="105" t="s">
        <v>5</v>
      </c>
      <c r="C5" s="104">
        <v>29929</v>
      </c>
      <c r="D5" s="104">
        <v>34486</v>
      </c>
      <c r="E5" s="104">
        <v>34591</v>
      </c>
      <c r="F5" s="104">
        <v>34963</v>
      </c>
      <c r="G5" s="104">
        <v>35321</v>
      </c>
      <c r="H5" s="104">
        <v>36417</v>
      </c>
      <c r="I5" s="104">
        <v>37420</v>
      </c>
      <c r="J5" s="104">
        <v>37511</v>
      </c>
      <c r="K5" s="104">
        <v>37789</v>
      </c>
      <c r="L5" s="104">
        <v>37876</v>
      </c>
      <c r="M5" s="104">
        <v>38174</v>
      </c>
      <c r="N5" s="104">
        <v>38248</v>
      </c>
      <c r="O5" s="104">
        <v>38504</v>
      </c>
      <c r="P5" s="104">
        <v>38637</v>
      </c>
      <c r="Q5" s="104">
        <v>38882</v>
      </c>
      <c r="R5" s="104">
        <v>38992</v>
      </c>
      <c r="S5" s="104">
        <v>39239</v>
      </c>
      <c r="T5" s="104">
        <v>39349</v>
      </c>
      <c r="U5" s="104">
        <v>39994</v>
      </c>
      <c r="V5" s="135">
        <v>40073</v>
      </c>
      <c r="W5" s="104">
        <v>40316</v>
      </c>
      <c r="X5" s="104">
        <v>40331</v>
      </c>
      <c r="Y5" s="103">
        <v>40431</v>
      </c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</row>
    <row r="6" spans="1:40" s="94" customFormat="1" ht="14.25" customHeight="1">
      <c r="A6" s="101">
        <v>1</v>
      </c>
      <c r="B6" s="100">
        <v>-0.6</v>
      </c>
      <c r="C6" s="99">
        <v>22.7</v>
      </c>
      <c r="D6" s="99">
        <v>13.14</v>
      </c>
      <c r="E6" s="99">
        <v>11.87</v>
      </c>
      <c r="F6" s="99">
        <v>11.54</v>
      </c>
      <c r="G6" s="99">
        <v>11.98</v>
      </c>
      <c r="H6" s="99">
        <v>11.51</v>
      </c>
      <c r="I6" s="99">
        <v>14.85</v>
      </c>
      <c r="J6" s="99">
        <v>15.64</v>
      </c>
      <c r="K6" s="99">
        <v>17.850000000000001</v>
      </c>
      <c r="L6" s="99">
        <v>17.34</v>
      </c>
      <c r="M6" s="99">
        <v>12.28</v>
      </c>
      <c r="N6" s="99">
        <v>17.760000000000002</v>
      </c>
      <c r="O6" s="99">
        <v>16.399999999999999</v>
      </c>
      <c r="P6" s="99">
        <v>19.82</v>
      </c>
      <c r="Q6" s="99">
        <v>13.91</v>
      </c>
      <c r="R6" s="99">
        <v>18.27</v>
      </c>
      <c r="S6" s="99">
        <v>15.43</v>
      </c>
      <c r="T6" s="99">
        <v>18.84</v>
      </c>
      <c r="U6" s="99">
        <v>15.08</v>
      </c>
      <c r="V6" s="134">
        <v>18.32</v>
      </c>
      <c r="W6" s="99">
        <v>22.28</v>
      </c>
      <c r="X6" s="99">
        <v>16.190000000000001</v>
      </c>
      <c r="Y6" s="102">
        <v>15.2</v>
      </c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</row>
    <row r="7" spans="1:40" s="94" customFormat="1" ht="14.25" customHeight="1">
      <c r="A7" s="101">
        <v>2</v>
      </c>
      <c r="B7" s="100">
        <v>-1.6</v>
      </c>
      <c r="C7" s="99">
        <v>16.32</v>
      </c>
      <c r="D7" s="99">
        <v>16.38</v>
      </c>
      <c r="E7" s="99">
        <v>11.07</v>
      </c>
      <c r="F7" s="99">
        <v>11.52</v>
      </c>
      <c r="G7" s="99">
        <v>11.97</v>
      </c>
      <c r="H7" s="99">
        <v>11.63</v>
      </c>
      <c r="I7" s="99">
        <v>16.079999999999998</v>
      </c>
      <c r="J7" s="99">
        <v>11.97</v>
      </c>
      <c r="K7" s="99">
        <v>15.52</v>
      </c>
      <c r="L7" s="99">
        <v>11.55</v>
      </c>
      <c r="M7" s="99">
        <v>10.93</v>
      </c>
      <c r="N7" s="99">
        <v>11.99</v>
      </c>
      <c r="O7" s="99">
        <v>16.670000000000002</v>
      </c>
      <c r="P7" s="99">
        <v>13.17</v>
      </c>
      <c r="Q7" s="99">
        <v>16.68</v>
      </c>
      <c r="R7" s="99">
        <v>12.72</v>
      </c>
      <c r="S7" s="99">
        <v>16.75</v>
      </c>
      <c r="T7" s="99">
        <v>12.44</v>
      </c>
      <c r="U7" s="99">
        <v>13.28</v>
      </c>
      <c r="V7" s="134">
        <v>12.36</v>
      </c>
      <c r="W7" s="99">
        <v>17.3</v>
      </c>
      <c r="X7" s="99">
        <v>16.989999999999998</v>
      </c>
      <c r="Y7" s="102">
        <v>11.1</v>
      </c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</row>
    <row r="8" spans="1:40" s="94" customFormat="1" ht="14.25" customHeight="1">
      <c r="A8" s="101">
        <v>3</v>
      </c>
      <c r="B8" s="100">
        <v>-2.6</v>
      </c>
      <c r="C8" s="99">
        <v>16.2</v>
      </c>
      <c r="D8" s="99">
        <v>16.760000000000002</v>
      </c>
      <c r="E8" s="99">
        <v>11.14</v>
      </c>
      <c r="F8" s="99">
        <v>12.01</v>
      </c>
      <c r="G8" s="99">
        <v>12.77</v>
      </c>
      <c r="H8" s="99">
        <v>12.4</v>
      </c>
      <c r="I8" s="99">
        <v>17.059999999999999</v>
      </c>
      <c r="J8" s="99">
        <v>12.99</v>
      </c>
      <c r="K8" s="99">
        <v>16.989999999999998</v>
      </c>
      <c r="L8" s="99">
        <v>12.38</v>
      </c>
      <c r="M8" s="99">
        <v>14.03</v>
      </c>
      <c r="N8" s="99">
        <v>12.01</v>
      </c>
      <c r="O8" s="99">
        <v>17</v>
      </c>
      <c r="P8" s="99">
        <v>12.75</v>
      </c>
      <c r="Q8" s="99">
        <v>17.22</v>
      </c>
      <c r="R8" s="99">
        <v>12.92</v>
      </c>
      <c r="S8" s="99">
        <v>17.260000000000002</v>
      </c>
      <c r="T8" s="99">
        <v>12.92</v>
      </c>
      <c r="U8" s="99">
        <v>16.68</v>
      </c>
      <c r="V8" s="134">
        <v>12.79</v>
      </c>
      <c r="W8" s="99">
        <v>17.38</v>
      </c>
      <c r="X8" s="99">
        <v>17.34</v>
      </c>
      <c r="Y8" s="102">
        <v>11.8</v>
      </c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</row>
    <row r="9" spans="1:40" s="94" customFormat="1" ht="14.25" customHeight="1">
      <c r="A9" s="101">
        <v>4</v>
      </c>
      <c r="B9" s="100">
        <v>-3.6</v>
      </c>
      <c r="C9" s="99">
        <v>16.170000000000002</v>
      </c>
      <c r="D9" s="125"/>
      <c r="E9" s="99">
        <v>11.94</v>
      </c>
      <c r="F9" s="99">
        <v>12.6</v>
      </c>
      <c r="G9" s="99">
        <v>13.59</v>
      </c>
      <c r="H9" s="99">
        <v>13.26</v>
      </c>
      <c r="I9" s="99">
        <v>16.600000000000001</v>
      </c>
      <c r="J9" s="99">
        <v>13.83</v>
      </c>
      <c r="K9" s="99">
        <v>16.54</v>
      </c>
      <c r="L9" s="99">
        <v>13.15</v>
      </c>
      <c r="M9" s="99">
        <v>16.46</v>
      </c>
      <c r="N9" s="99">
        <v>12.45</v>
      </c>
      <c r="O9" s="125"/>
      <c r="P9" s="99">
        <v>12.46</v>
      </c>
      <c r="Q9" s="125"/>
      <c r="R9" s="99">
        <v>13.03</v>
      </c>
      <c r="S9" s="99">
        <v>16.670000000000002</v>
      </c>
      <c r="T9" s="99">
        <v>13.55</v>
      </c>
      <c r="U9" s="99">
        <v>16.510000000000002</v>
      </c>
      <c r="V9" s="134">
        <v>13.11</v>
      </c>
      <c r="W9" s="99">
        <v>16.45</v>
      </c>
      <c r="X9" s="99"/>
      <c r="Y9" s="102">
        <v>12.4</v>
      </c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</row>
    <row r="10" spans="1:40" s="94" customFormat="1" ht="14.25" customHeight="1">
      <c r="A10" s="101">
        <v>5</v>
      </c>
      <c r="B10" s="100">
        <v>-4.5999999999999996</v>
      </c>
      <c r="C10" s="99">
        <v>16.239999999999998</v>
      </c>
      <c r="D10" s="99">
        <v>15.88</v>
      </c>
      <c r="E10" s="99">
        <v>12.88</v>
      </c>
      <c r="F10" s="99">
        <v>13.36</v>
      </c>
      <c r="G10" s="99">
        <v>14.58</v>
      </c>
      <c r="H10" s="99">
        <v>14.38</v>
      </c>
      <c r="I10" s="99">
        <v>16.989999999999998</v>
      </c>
      <c r="J10" s="99">
        <v>15.33</v>
      </c>
      <c r="K10" s="99">
        <v>17.13</v>
      </c>
      <c r="L10" s="99">
        <v>14.74</v>
      </c>
      <c r="M10" s="99">
        <v>17.2</v>
      </c>
      <c r="N10" s="99">
        <v>13.88</v>
      </c>
      <c r="O10" s="99">
        <v>16.96</v>
      </c>
      <c r="P10" s="99">
        <v>13.1</v>
      </c>
      <c r="Q10" s="99">
        <v>17.399999999999999</v>
      </c>
      <c r="R10" s="99">
        <v>14.53</v>
      </c>
      <c r="S10" s="99">
        <v>16.670000000000002</v>
      </c>
      <c r="T10" s="99">
        <v>15.42</v>
      </c>
      <c r="U10" s="99">
        <v>17.96</v>
      </c>
      <c r="V10" s="134">
        <v>15.25</v>
      </c>
      <c r="W10" s="99">
        <v>17.96</v>
      </c>
      <c r="X10" s="99">
        <v>18.149999999999999</v>
      </c>
      <c r="Y10" s="102">
        <v>14.8</v>
      </c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</row>
    <row r="11" spans="1:40" s="94" customFormat="1" ht="14.25" customHeight="1">
      <c r="A11" s="101">
        <v>6</v>
      </c>
      <c r="B11" s="100">
        <v>-5.6</v>
      </c>
      <c r="C11" s="99">
        <v>16.28</v>
      </c>
      <c r="D11" s="99">
        <v>17.71</v>
      </c>
      <c r="E11" s="99">
        <v>15.8</v>
      </c>
      <c r="F11" s="99">
        <v>18.079999999999998</v>
      </c>
      <c r="G11" s="99">
        <v>22.69</v>
      </c>
      <c r="H11" s="99">
        <v>27.08</v>
      </c>
      <c r="I11" s="99">
        <v>35.5</v>
      </c>
      <c r="J11" s="99">
        <v>34.25</v>
      </c>
      <c r="K11" s="99">
        <v>37.5</v>
      </c>
      <c r="L11" s="99">
        <v>35</v>
      </c>
      <c r="M11" s="99">
        <v>40.200000000000003</v>
      </c>
      <c r="N11" s="99">
        <v>34</v>
      </c>
      <c r="O11" s="99">
        <v>44.2</v>
      </c>
      <c r="P11" s="99">
        <v>38</v>
      </c>
      <c r="Q11" s="125"/>
      <c r="R11" s="99">
        <v>42.3</v>
      </c>
      <c r="S11" s="99">
        <v>48.3</v>
      </c>
      <c r="T11" s="99">
        <v>44.06</v>
      </c>
      <c r="U11" s="99">
        <v>54.4</v>
      </c>
      <c r="V11" s="134">
        <v>50.6</v>
      </c>
      <c r="W11" s="99">
        <v>54.9</v>
      </c>
      <c r="X11" s="99">
        <v>55.9</v>
      </c>
      <c r="Y11" s="102">
        <v>48.2</v>
      </c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</row>
    <row r="12" spans="1:40" s="94" customFormat="1" ht="14.25" customHeight="1">
      <c r="A12" s="101">
        <v>7</v>
      </c>
      <c r="B12" s="100">
        <v>-6.6</v>
      </c>
      <c r="C12" s="99">
        <v>16.43</v>
      </c>
      <c r="D12" s="99">
        <v>15.73</v>
      </c>
      <c r="E12" s="99">
        <v>14.56</v>
      </c>
      <c r="F12" s="99">
        <v>14.73</v>
      </c>
      <c r="G12" s="99">
        <v>15.61</v>
      </c>
      <c r="H12" s="99">
        <v>15.69</v>
      </c>
      <c r="I12" s="99">
        <v>16.510000000000002</v>
      </c>
      <c r="J12" s="99">
        <v>16.23</v>
      </c>
      <c r="K12" s="99">
        <v>16.63</v>
      </c>
      <c r="L12" s="99">
        <v>15.92</v>
      </c>
      <c r="M12" s="99">
        <v>16.68</v>
      </c>
      <c r="N12" s="99">
        <v>15.11</v>
      </c>
      <c r="O12" s="99">
        <v>16.3</v>
      </c>
      <c r="P12" s="99">
        <v>14.41</v>
      </c>
      <c r="Q12" s="99">
        <v>16.649999999999999</v>
      </c>
      <c r="R12" s="99">
        <v>15.37</v>
      </c>
      <c r="S12" s="99">
        <v>16.82</v>
      </c>
      <c r="T12" s="99">
        <v>16.25</v>
      </c>
      <c r="U12" s="99">
        <v>16.95</v>
      </c>
      <c r="V12" s="134">
        <v>15.88</v>
      </c>
      <c r="W12" s="99">
        <v>16.7</v>
      </c>
      <c r="X12" s="99">
        <v>16.88</v>
      </c>
      <c r="Y12" s="102">
        <v>15.8</v>
      </c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1:40" s="94" customFormat="1" ht="14.25" customHeight="1">
      <c r="A13" s="101">
        <v>8</v>
      </c>
      <c r="B13" s="100">
        <v>-7.6</v>
      </c>
      <c r="C13" s="99">
        <v>16.5</v>
      </c>
      <c r="D13" s="99">
        <v>15.19</v>
      </c>
      <c r="E13" s="99">
        <v>16.25</v>
      </c>
      <c r="F13" s="99">
        <v>14.73</v>
      </c>
      <c r="G13" s="99">
        <v>15.35</v>
      </c>
      <c r="H13" s="99">
        <v>15.42</v>
      </c>
      <c r="I13" s="99">
        <v>15.7</v>
      </c>
      <c r="J13" s="99">
        <v>15.73</v>
      </c>
      <c r="K13" s="99">
        <v>15.83</v>
      </c>
      <c r="L13" s="99">
        <v>15.56</v>
      </c>
      <c r="M13" s="99">
        <v>15.86</v>
      </c>
      <c r="N13" s="99">
        <v>14.99</v>
      </c>
      <c r="O13" s="99">
        <v>15.43</v>
      </c>
      <c r="P13" s="99">
        <v>14.24</v>
      </c>
      <c r="Q13" s="99">
        <v>15.73</v>
      </c>
      <c r="R13" s="99">
        <v>15.08</v>
      </c>
      <c r="S13" s="99">
        <v>15.87</v>
      </c>
      <c r="T13" s="99">
        <v>16.059999999999999</v>
      </c>
      <c r="U13" s="99">
        <v>15.97</v>
      </c>
      <c r="V13" s="134">
        <v>15.46</v>
      </c>
      <c r="W13" s="99">
        <v>15.74</v>
      </c>
      <c r="X13" s="99">
        <v>15.9</v>
      </c>
      <c r="Y13" s="102">
        <v>15.5</v>
      </c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</row>
    <row r="14" spans="1:40" s="94" customFormat="1" ht="14.25" customHeight="1">
      <c r="A14" s="101">
        <v>9</v>
      </c>
      <c r="B14" s="100">
        <v>-8.6</v>
      </c>
      <c r="C14" s="99">
        <v>16.46</v>
      </c>
      <c r="D14" s="99">
        <v>15.33</v>
      </c>
      <c r="E14" s="99">
        <v>15.6</v>
      </c>
      <c r="F14" s="99">
        <v>15.38</v>
      </c>
      <c r="G14" s="99">
        <v>15.8</v>
      </c>
      <c r="H14" s="99">
        <v>16.100000000000001</v>
      </c>
      <c r="I14" s="99">
        <v>16.899999999999999</v>
      </c>
      <c r="J14" s="99">
        <v>17.170000000000002</v>
      </c>
      <c r="K14" s="99">
        <v>17.38</v>
      </c>
      <c r="L14" s="99">
        <v>17.43</v>
      </c>
      <c r="M14" s="99">
        <v>17.989999999999998</v>
      </c>
      <c r="N14" s="99">
        <v>17.62</v>
      </c>
      <c r="O14" s="99">
        <v>18.309999999999999</v>
      </c>
      <c r="P14" s="99">
        <v>18.059999999999999</v>
      </c>
      <c r="Q14" s="99">
        <v>19.84</v>
      </c>
      <c r="R14" s="99">
        <v>19.38</v>
      </c>
      <c r="S14" s="99">
        <v>19.850000000000001</v>
      </c>
      <c r="T14" s="99">
        <v>20.78</v>
      </c>
      <c r="U14" s="99">
        <v>22.42</v>
      </c>
      <c r="V14" s="134">
        <v>22.53</v>
      </c>
      <c r="W14" s="99">
        <v>23.49</v>
      </c>
      <c r="X14" s="99">
        <v>23.73</v>
      </c>
      <c r="Y14" s="102">
        <v>26.2</v>
      </c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</row>
    <row r="15" spans="1:40" s="94" customFormat="1" ht="14.25" customHeight="1" thickBot="1">
      <c r="A15" s="151">
        <v>10</v>
      </c>
      <c r="B15" s="112">
        <v>-9.6</v>
      </c>
      <c r="C15" s="97">
        <v>16.239999999999998</v>
      </c>
      <c r="D15" s="97">
        <v>14.68</v>
      </c>
      <c r="E15" s="97">
        <v>15.07</v>
      </c>
      <c r="F15" s="97">
        <v>14.91</v>
      </c>
      <c r="G15" s="97">
        <v>15.01</v>
      </c>
      <c r="H15" s="97">
        <v>15.04</v>
      </c>
      <c r="I15" s="97">
        <v>15.11</v>
      </c>
      <c r="J15" s="97">
        <v>15.34</v>
      </c>
      <c r="K15" s="97">
        <v>15.26</v>
      </c>
      <c r="L15" s="97">
        <v>15.34</v>
      </c>
      <c r="M15" s="97">
        <v>15.29</v>
      </c>
      <c r="N15" s="97">
        <v>15.21</v>
      </c>
      <c r="O15" s="97">
        <v>14.85</v>
      </c>
      <c r="P15" s="97">
        <v>14.57</v>
      </c>
      <c r="Q15" s="97">
        <v>15.12</v>
      </c>
      <c r="R15" s="97">
        <v>15.13</v>
      </c>
      <c r="S15" s="97">
        <v>15.21</v>
      </c>
      <c r="T15" s="97">
        <v>15.93</v>
      </c>
      <c r="U15" s="97">
        <v>15.37</v>
      </c>
      <c r="V15" s="150">
        <v>15.39</v>
      </c>
      <c r="W15" s="97">
        <v>15.1</v>
      </c>
      <c r="X15" s="97"/>
      <c r="Y15" s="110">
        <v>15.6</v>
      </c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</row>
    <row r="16" spans="1:40" s="94" customFormat="1" ht="15" customHeight="1" thickBo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</row>
    <row r="17" spans="1:40" s="94" customFormat="1" ht="27.75" customHeight="1">
      <c r="A17" s="129" t="s">
        <v>25</v>
      </c>
      <c r="B17" s="128" t="s">
        <v>26</v>
      </c>
      <c r="C17" s="128" t="s">
        <v>56</v>
      </c>
      <c r="D17" s="128" t="s">
        <v>56</v>
      </c>
      <c r="E17" s="128" t="s">
        <v>56</v>
      </c>
      <c r="F17" s="128" t="s">
        <v>56</v>
      </c>
      <c r="G17" s="128" t="s">
        <v>56</v>
      </c>
      <c r="H17" s="128" t="s">
        <v>56</v>
      </c>
      <c r="I17" s="128" t="s">
        <v>56</v>
      </c>
      <c r="J17" s="128" t="s">
        <v>56</v>
      </c>
      <c r="K17" s="128" t="s">
        <v>56</v>
      </c>
      <c r="L17" s="128" t="s">
        <v>56</v>
      </c>
      <c r="M17" s="128" t="s">
        <v>56</v>
      </c>
      <c r="N17" s="128" t="s">
        <v>56</v>
      </c>
      <c r="O17" s="128" t="s">
        <v>56</v>
      </c>
      <c r="P17" s="128" t="s">
        <v>56</v>
      </c>
      <c r="Q17" s="128" t="s">
        <v>56</v>
      </c>
      <c r="R17" s="128" t="s">
        <v>56</v>
      </c>
      <c r="S17" s="128" t="s">
        <v>56</v>
      </c>
      <c r="T17" s="128" t="s">
        <v>56</v>
      </c>
      <c r="U17" s="128" t="s">
        <v>56</v>
      </c>
      <c r="V17" s="152" t="s">
        <v>56</v>
      </c>
      <c r="W17" s="128" t="s">
        <v>56</v>
      </c>
      <c r="X17" s="128" t="s">
        <v>56</v>
      </c>
      <c r="Y17" s="147" t="s">
        <v>56</v>
      </c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</row>
    <row r="18" spans="1:40" s="94" customFormat="1" ht="14.25" customHeight="1">
      <c r="A18" s="106" t="s">
        <v>5</v>
      </c>
      <c r="B18" s="105" t="s">
        <v>5</v>
      </c>
      <c r="C18" s="104">
        <v>29929</v>
      </c>
      <c r="D18" s="104">
        <v>34486</v>
      </c>
      <c r="E18" s="104">
        <v>34591</v>
      </c>
      <c r="F18" s="104">
        <v>34963</v>
      </c>
      <c r="G18" s="104">
        <v>35321</v>
      </c>
      <c r="H18" s="104">
        <v>36417</v>
      </c>
      <c r="I18" s="104">
        <v>37420</v>
      </c>
      <c r="J18" s="104">
        <v>37511</v>
      </c>
      <c r="K18" s="104">
        <v>37789</v>
      </c>
      <c r="L18" s="104">
        <v>37876</v>
      </c>
      <c r="M18" s="104">
        <v>38174</v>
      </c>
      <c r="N18" s="104">
        <v>38248</v>
      </c>
      <c r="O18" s="104">
        <v>38504</v>
      </c>
      <c r="P18" s="104">
        <v>38637</v>
      </c>
      <c r="Q18" s="104">
        <v>38882</v>
      </c>
      <c r="R18" s="104">
        <v>38992</v>
      </c>
      <c r="S18" s="104">
        <v>39239</v>
      </c>
      <c r="T18" s="104">
        <v>39349</v>
      </c>
      <c r="U18" s="104">
        <v>39994</v>
      </c>
      <c r="V18" s="135">
        <v>40073</v>
      </c>
      <c r="W18" s="104">
        <v>40316</v>
      </c>
      <c r="X18" s="104">
        <v>40331</v>
      </c>
      <c r="Y18" s="103">
        <v>40431</v>
      </c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</row>
    <row r="19" spans="1:40" s="94" customFormat="1" ht="14.25" customHeight="1">
      <c r="A19" s="101">
        <v>1</v>
      </c>
      <c r="B19" s="100">
        <v>-0.6</v>
      </c>
      <c r="C19" s="99">
        <v>-6.4</v>
      </c>
      <c r="D19" s="99">
        <v>4.2300000000000004</v>
      </c>
      <c r="E19" s="99">
        <v>6.28</v>
      </c>
      <c r="F19" s="99">
        <v>6.86</v>
      </c>
      <c r="G19" s="99">
        <v>6.1</v>
      </c>
      <c r="H19" s="99">
        <v>6.91</v>
      </c>
      <c r="I19" s="99">
        <v>1.79</v>
      </c>
      <c r="J19" s="99">
        <v>0.77</v>
      </c>
      <c r="K19" s="99">
        <v>-1.81</v>
      </c>
      <c r="L19" s="99">
        <v>-1.25</v>
      </c>
      <c r="M19" s="99">
        <v>5.59</v>
      </c>
      <c r="N19" s="99">
        <v>-1.71</v>
      </c>
      <c r="O19" s="99">
        <v>-0.16</v>
      </c>
      <c r="P19" s="99">
        <v>-3.82</v>
      </c>
      <c r="Q19" s="99">
        <v>3.09</v>
      </c>
      <c r="R19" s="99">
        <v>-2.2599999999999998</v>
      </c>
      <c r="S19" s="99">
        <v>1.03</v>
      </c>
      <c r="T19" s="99">
        <v>-2.85</v>
      </c>
      <c r="U19" s="99">
        <v>1.49</v>
      </c>
      <c r="V19" s="134">
        <v>-2.31</v>
      </c>
      <c r="W19" s="99">
        <f>-19.7*LN(W6)+54.996</f>
        <v>-6.1466814766639359</v>
      </c>
      <c r="X19" s="99">
        <f>-19.7*LN(X6)+54.996</f>
        <v>0.14344277651598958</v>
      </c>
      <c r="Y19" s="102">
        <f>-19.7*LN(Y6)+54.996</f>
        <v>1.3864800713110625</v>
      </c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1:40" s="94" customFormat="1" ht="14.25" customHeight="1">
      <c r="A20" s="101">
        <v>2</v>
      </c>
      <c r="B20" s="100">
        <v>-1.6</v>
      </c>
      <c r="C20" s="99">
        <v>-0.2</v>
      </c>
      <c r="D20" s="99">
        <v>-0.27</v>
      </c>
      <c r="E20" s="99">
        <v>7.58</v>
      </c>
      <c r="F20" s="99">
        <v>6.76</v>
      </c>
      <c r="G20" s="99">
        <v>5.98</v>
      </c>
      <c r="H20" s="99">
        <v>6.57</v>
      </c>
      <c r="I20" s="99">
        <v>0.09</v>
      </c>
      <c r="J20" s="99">
        <v>5.98</v>
      </c>
      <c r="K20" s="99">
        <v>0.79</v>
      </c>
      <c r="L20" s="99">
        <v>6.71</v>
      </c>
      <c r="M20" s="99">
        <v>7.84</v>
      </c>
      <c r="N20" s="99">
        <v>5.95</v>
      </c>
      <c r="O20" s="99">
        <v>-0.61</v>
      </c>
      <c r="P20" s="99">
        <v>4.05</v>
      </c>
      <c r="Q20" s="99">
        <v>-0.62</v>
      </c>
      <c r="R20" s="99">
        <v>4.75</v>
      </c>
      <c r="S20" s="99">
        <v>-0.7</v>
      </c>
      <c r="T20" s="99">
        <v>5.2</v>
      </c>
      <c r="U20" s="99">
        <v>3.89</v>
      </c>
      <c r="V20" s="134">
        <v>5.33</v>
      </c>
      <c r="W20" s="99">
        <f>-19.97*LN(W7)+55.55</f>
        <v>-1.3786088350295529</v>
      </c>
      <c r="X20" s="99">
        <f>-19.97*LN(X7)+55.55</f>
        <v>-1.0175199656062972</v>
      </c>
      <c r="Y20" s="102">
        <f>-19.97*LN(Y7)+55.55</f>
        <v>7.4833061868837802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</row>
    <row r="21" spans="1:40" s="94" customFormat="1" ht="14.25" customHeight="1">
      <c r="A21" s="101">
        <v>3</v>
      </c>
      <c r="B21" s="100">
        <v>-2.6</v>
      </c>
      <c r="C21" s="99">
        <v>0</v>
      </c>
      <c r="D21" s="99">
        <v>-0.67</v>
      </c>
      <c r="E21" s="99">
        <v>7.5</v>
      </c>
      <c r="F21" s="99">
        <v>5.97</v>
      </c>
      <c r="G21" s="99">
        <v>4.72</v>
      </c>
      <c r="H21" s="99">
        <v>5.32</v>
      </c>
      <c r="I21" s="99">
        <v>-1.01</v>
      </c>
      <c r="J21" s="99">
        <v>4.38</v>
      </c>
      <c r="K21" s="99">
        <v>-0.93</v>
      </c>
      <c r="L21" s="99">
        <v>5.35</v>
      </c>
      <c r="M21" s="99">
        <v>2.84</v>
      </c>
      <c r="N21" s="99">
        <v>5.97</v>
      </c>
      <c r="O21" s="99">
        <v>-0.94</v>
      </c>
      <c r="P21" s="99">
        <v>4.76</v>
      </c>
      <c r="Q21" s="99">
        <v>-1.19</v>
      </c>
      <c r="R21" s="99">
        <v>4.49</v>
      </c>
      <c r="S21" s="99">
        <v>-1.24</v>
      </c>
      <c r="T21" s="99">
        <v>4.49</v>
      </c>
      <c r="U21" s="99">
        <v>-0.56999999999999995</v>
      </c>
      <c r="V21" s="134">
        <v>4.6900000000000004</v>
      </c>
      <c r="W21" s="99">
        <f>-19.87*LN(W8)+55.349</f>
        <v>-1.3862107811660778</v>
      </c>
      <c r="X21" s="99">
        <f>-19.87*LN(X8)+55.349</f>
        <v>-1.3404273507721101</v>
      </c>
      <c r="Y21" s="102">
        <f>-19.87*LN(Y8)+55.349</f>
        <v>6.3078623096589226</v>
      </c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</row>
    <row r="22" spans="1:40" s="94" customFormat="1" ht="14.25" customHeight="1">
      <c r="A22" s="101">
        <v>4</v>
      </c>
      <c r="B22" s="100">
        <v>-3.6</v>
      </c>
      <c r="C22" s="99">
        <v>0</v>
      </c>
      <c r="D22" s="125"/>
      <c r="E22" s="99">
        <v>6.05</v>
      </c>
      <c r="F22" s="99">
        <v>4.96</v>
      </c>
      <c r="G22" s="99">
        <v>3.45</v>
      </c>
      <c r="H22" s="99">
        <v>3.94</v>
      </c>
      <c r="I22" s="99">
        <v>-0.51</v>
      </c>
      <c r="J22" s="99">
        <v>3.1</v>
      </c>
      <c r="K22" s="99">
        <v>-0.44</v>
      </c>
      <c r="L22" s="99">
        <v>4.0999999999999996</v>
      </c>
      <c r="M22" s="99">
        <v>-0.34</v>
      </c>
      <c r="N22" s="99">
        <v>5.21</v>
      </c>
      <c r="O22" s="125"/>
      <c r="P22" s="99">
        <v>5.19</v>
      </c>
      <c r="Q22" s="125"/>
      <c r="R22" s="99">
        <v>4.32</v>
      </c>
      <c r="S22" s="99">
        <v>-0.56000000000000005</v>
      </c>
      <c r="T22" s="99">
        <v>3.53</v>
      </c>
      <c r="U22" s="99">
        <v>-0.37</v>
      </c>
      <c r="V22" s="134">
        <v>4.2</v>
      </c>
      <c r="W22" s="99">
        <f>-19.84*LN(W9)+55.285</f>
        <v>-0.27345746787380421</v>
      </c>
      <c r="X22" s="99"/>
      <c r="Y22" s="102">
        <f>-19.84*LN(Y9)+55.285</f>
        <v>5.3339019833979293</v>
      </c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</row>
    <row r="23" spans="1:40" s="94" customFormat="1" ht="14.25" customHeight="1">
      <c r="A23" s="101">
        <v>5</v>
      </c>
      <c r="B23" s="100">
        <v>-4.5999999999999996</v>
      </c>
      <c r="C23" s="99">
        <v>-0.1</v>
      </c>
      <c r="D23" s="99">
        <v>0.34</v>
      </c>
      <c r="E23" s="99">
        <v>4.5</v>
      </c>
      <c r="F23" s="99">
        <v>3.77</v>
      </c>
      <c r="G23" s="99">
        <v>2.02</v>
      </c>
      <c r="H23" s="99">
        <v>2.2999999999999998</v>
      </c>
      <c r="I23" s="99">
        <v>-0.98</v>
      </c>
      <c r="J23" s="99">
        <v>1.03</v>
      </c>
      <c r="K23" s="99">
        <v>-1.1399999999999999</v>
      </c>
      <c r="L23" s="99">
        <v>1.81</v>
      </c>
      <c r="M23" s="99">
        <v>-1.22</v>
      </c>
      <c r="N23" s="99">
        <v>3</v>
      </c>
      <c r="O23" s="99">
        <v>-0.95</v>
      </c>
      <c r="P23" s="99">
        <v>4.16</v>
      </c>
      <c r="Q23" s="99">
        <v>-1.45</v>
      </c>
      <c r="R23" s="99">
        <v>2.14</v>
      </c>
      <c r="S23" s="99">
        <v>-0.56000000000000005</v>
      </c>
      <c r="T23" s="99">
        <v>0.97</v>
      </c>
      <c r="U23" s="99">
        <v>-2.0099999999999998</v>
      </c>
      <c r="V23" s="134">
        <v>1.19</v>
      </c>
      <c r="W23" s="99">
        <f>-19.69*LN(W10)+54.803</f>
        <v>-2.0646156679901182</v>
      </c>
      <c r="X23" s="99">
        <f>-19.69*LN(X10)+54.803</f>
        <v>-2.2718233403968284</v>
      </c>
      <c r="Y23" s="102">
        <f>-19.69*LN(Y10)+54.803</f>
        <v>1.745790810637331</v>
      </c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</row>
    <row r="24" spans="1:40" s="94" customFormat="1" ht="14.25" customHeight="1">
      <c r="A24" s="101">
        <v>6</v>
      </c>
      <c r="B24" s="100">
        <v>-5.6</v>
      </c>
      <c r="C24" s="99">
        <v>-0.1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33"/>
      <c r="W24" s="125"/>
      <c r="X24" s="125"/>
      <c r="Y24" s="124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</row>
    <row r="25" spans="1:40" s="94" customFormat="1" ht="14.25" customHeight="1">
      <c r="A25" s="101">
        <v>7</v>
      </c>
      <c r="B25" s="100">
        <v>-6.6</v>
      </c>
      <c r="C25" s="99">
        <v>-0.3</v>
      </c>
      <c r="D25" s="99">
        <v>0.56000000000000005</v>
      </c>
      <c r="E25" s="99">
        <v>2.08</v>
      </c>
      <c r="F25" s="99">
        <v>1.85</v>
      </c>
      <c r="G25" s="99">
        <v>0.71</v>
      </c>
      <c r="H25" s="99">
        <v>0.61</v>
      </c>
      <c r="I25" s="99">
        <v>-0.39</v>
      </c>
      <c r="J25" s="99">
        <v>-0.06</v>
      </c>
      <c r="K25" s="99">
        <v>-0.53</v>
      </c>
      <c r="L25" s="99">
        <v>0.32</v>
      </c>
      <c r="M25" s="99">
        <v>-0.59</v>
      </c>
      <c r="N25" s="99">
        <v>1.35</v>
      </c>
      <c r="O25" s="99">
        <v>-0.14000000000000001</v>
      </c>
      <c r="P25" s="99">
        <v>2.29</v>
      </c>
      <c r="Q25" s="99">
        <v>-0.56000000000000005</v>
      </c>
      <c r="R25" s="99">
        <v>1.03</v>
      </c>
      <c r="S25" s="99">
        <v>-0.74</v>
      </c>
      <c r="T25" s="99">
        <v>-0.06</v>
      </c>
      <c r="U25" s="99">
        <v>-0.89</v>
      </c>
      <c r="V25" s="134">
        <v>0.39</v>
      </c>
      <c r="W25" s="99">
        <f>-19.63*LN(W12)+54.649</f>
        <v>-0.61747316226778537</v>
      </c>
      <c r="X25" s="99">
        <f>-19.63*LN(X12)+54.649</f>
        <v>-0.82792187236412929</v>
      </c>
      <c r="Y25" s="102">
        <f>-19.63*LN(Y12)+54.649</f>
        <v>0.47000487715376238</v>
      </c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</row>
    <row r="26" spans="1:40" s="94" customFormat="1" ht="14.25" customHeight="1">
      <c r="A26" s="101">
        <v>8</v>
      </c>
      <c r="B26" s="100">
        <v>-7.6</v>
      </c>
      <c r="C26" s="99">
        <v>-0.4</v>
      </c>
      <c r="D26" s="99">
        <v>1.22</v>
      </c>
      <c r="E26" s="99">
        <v>-0.1</v>
      </c>
      <c r="F26" s="99">
        <v>1.83</v>
      </c>
      <c r="G26" s="99">
        <v>1.02</v>
      </c>
      <c r="H26" s="99">
        <v>0.93</v>
      </c>
      <c r="I26" s="99">
        <v>0.56999999999999995</v>
      </c>
      <c r="J26" s="99">
        <v>0.54</v>
      </c>
      <c r="K26" s="99">
        <v>0.41</v>
      </c>
      <c r="L26" s="99">
        <v>0.75</v>
      </c>
      <c r="M26" s="99">
        <v>0.37</v>
      </c>
      <c r="N26" s="99">
        <v>1.49</v>
      </c>
      <c r="O26" s="99">
        <v>0.91</v>
      </c>
      <c r="P26" s="99">
        <v>2.5</v>
      </c>
      <c r="Q26" s="99">
        <v>0.54</v>
      </c>
      <c r="R26" s="99">
        <v>1.41</v>
      </c>
      <c r="S26" s="99">
        <v>0.4</v>
      </c>
      <c r="T26" s="99">
        <v>0.17</v>
      </c>
      <c r="U26" s="99">
        <v>0.28000000000000003</v>
      </c>
      <c r="V26" s="134">
        <v>0.92</v>
      </c>
      <c r="W26" s="99">
        <f>-19.61*LN(W13)+54.588</f>
        <v>0.53881518498067038</v>
      </c>
      <c r="X26" s="99">
        <f>-19.61*LN(X13)+54.588</f>
        <v>0.34048226807449566</v>
      </c>
      <c r="Y26" s="102">
        <f>-19.61*LN(Y13)+54.588</f>
        <v>0.84012713082681501</v>
      </c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1:40" s="94" customFormat="1" ht="14.25" customHeight="1">
      <c r="A27" s="101">
        <v>9</v>
      </c>
      <c r="B27" s="100">
        <v>-8.6</v>
      </c>
      <c r="C27" s="99">
        <v>-0.35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33"/>
      <c r="W27" s="125"/>
      <c r="X27" s="125"/>
      <c r="Y27" s="124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</row>
    <row r="28" spans="1:40" s="94" customFormat="1" ht="14.25" customHeight="1" thickBot="1">
      <c r="A28" s="151">
        <v>10</v>
      </c>
      <c r="B28" s="112">
        <v>-9.6</v>
      </c>
      <c r="C28" s="97">
        <v>-0.1</v>
      </c>
      <c r="D28" s="97">
        <v>1.89</v>
      </c>
      <c r="E28" s="97">
        <v>1.37</v>
      </c>
      <c r="F28" s="97">
        <v>1.58</v>
      </c>
      <c r="G28" s="97">
        <v>1.45</v>
      </c>
      <c r="H28" s="97">
        <v>1.41</v>
      </c>
      <c r="I28" s="97">
        <v>1.32</v>
      </c>
      <c r="J28" s="97">
        <v>1.02</v>
      </c>
      <c r="K28" s="97">
        <v>1.1200000000000001</v>
      </c>
      <c r="L28" s="97">
        <v>1.02</v>
      </c>
      <c r="M28" s="97">
        <v>1.08</v>
      </c>
      <c r="N28" s="97">
        <v>1.19</v>
      </c>
      <c r="O28" s="97">
        <v>1.66</v>
      </c>
      <c r="P28" s="97">
        <v>2.04</v>
      </c>
      <c r="Q28" s="97">
        <v>1.3</v>
      </c>
      <c r="R28" s="97">
        <v>1.34</v>
      </c>
      <c r="S28" s="97">
        <v>1.24</v>
      </c>
      <c r="T28" s="97">
        <v>0.33</v>
      </c>
      <c r="U28" s="97">
        <v>1.03</v>
      </c>
      <c r="V28" s="150">
        <v>1.01</v>
      </c>
      <c r="W28" s="97">
        <f>-19.41*(LN(W15))+54.03</f>
        <v>1.3377750224367446</v>
      </c>
      <c r="X28" s="97"/>
      <c r="Y28" s="110">
        <f>-19.41*(LN(Y15))+54.03</f>
        <v>0.70547155430091379</v>
      </c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</row>
    <row r="29" spans="1:40" ht="14.25" customHeight="1"/>
    <row r="30" spans="1:40" ht="14.25" customHeight="1">
      <c r="A30" s="193" t="s">
        <v>55</v>
      </c>
      <c r="B30" s="194"/>
      <c r="C30" s="194"/>
      <c r="D30" s="194"/>
      <c r="E30" s="194"/>
      <c r="F30" s="194"/>
      <c r="G30" s="194"/>
      <c r="H30" s="194"/>
      <c r="I30" s="194"/>
      <c r="J30" s="194"/>
      <c r="K30" s="96"/>
      <c r="L30" s="96"/>
      <c r="M30" s="118"/>
    </row>
    <row r="31" spans="1:40" ht="14.2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W31" s="95"/>
    </row>
    <row r="32" spans="1:40" ht="14.25" customHeight="1">
      <c r="A32" s="184" t="s">
        <v>54</v>
      </c>
      <c r="B32" s="194"/>
      <c r="C32" s="194"/>
      <c r="D32" s="194"/>
      <c r="E32" s="194"/>
      <c r="F32" s="194"/>
      <c r="G32" s="194"/>
      <c r="H32" s="194"/>
      <c r="I32" s="194"/>
      <c r="J32" s="194"/>
      <c r="K32" s="95"/>
      <c r="L32" s="95"/>
      <c r="W32" s="95"/>
    </row>
    <row r="33" spans="1:2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W33" s="95"/>
    </row>
    <row r="34" spans="1:2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W34" s="95"/>
    </row>
    <row r="35" spans="1:2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W35" s="95"/>
    </row>
  </sheetData>
  <mergeCells count="5">
    <mergeCell ref="A1:B2"/>
    <mergeCell ref="L1:V3"/>
    <mergeCell ref="A16:V16"/>
    <mergeCell ref="A30:J30"/>
    <mergeCell ref="A32:J32"/>
  </mergeCells>
  <pageMargins left="0.70866141732283472" right="0.70866141732283472" top="0.74803149606299213" bottom="0.74803149606299213" header="0.31496062992125984" footer="0.31496062992125984"/>
  <pageSetup paperSize="17" scale="66" orientation="landscape" r:id="rId1"/>
  <headerFooter alignWithMargins="0">
    <oddHeader>&amp;L&amp;"Arial,Bold"&amp;5&amp;G&amp;C&amp;"Arial,Bold"&amp;14Table H-3: Diversion Canal (Canal Dyke)
Thermistor CD-26&amp;R&amp;"Arial,Bold"&amp;6&amp;G</oddHeader>
    <oddFooter>&amp;L&amp;8&amp;Z&amp;F\&amp;A&amp;R&amp;8Page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AC30"/>
  <sheetViews>
    <sheetView view="pageLayout" zoomScaleNormal="100" workbookViewId="0">
      <selection activeCell="M14" sqref="M14"/>
    </sheetView>
  </sheetViews>
  <sheetFormatPr defaultRowHeight="12.75"/>
  <cols>
    <col min="1" max="7" width="11.7109375" style="2" customWidth="1"/>
    <col min="8" max="8" width="14.140625" style="2" customWidth="1"/>
    <col min="9" max="26" width="11.7109375" style="2" customWidth="1"/>
    <col min="27" max="28" width="11.28515625" style="2" customWidth="1"/>
    <col min="29" max="29" width="11.7109375" style="2" customWidth="1"/>
    <col min="30" max="16384" width="9.140625" style="2"/>
  </cols>
  <sheetData>
    <row r="1" spans="1:29" s="1" customFormat="1" ht="45" customHeight="1">
      <c r="A1" s="204" t="s">
        <v>7</v>
      </c>
      <c r="B1" s="205"/>
      <c r="C1" s="38" t="s">
        <v>0</v>
      </c>
      <c r="D1" s="208" t="s">
        <v>8</v>
      </c>
      <c r="E1" s="208"/>
      <c r="F1" s="39" t="s">
        <v>28</v>
      </c>
      <c r="G1" s="40">
        <v>1051.2</v>
      </c>
      <c r="H1" s="37" t="s">
        <v>1</v>
      </c>
      <c r="I1" s="33" t="s">
        <v>29</v>
      </c>
      <c r="J1" s="30"/>
      <c r="K1" s="30"/>
      <c r="L1" s="41"/>
      <c r="M1" s="209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spans="1:29" s="1" customFormat="1" ht="44.25" customHeight="1">
      <c r="A2" s="206"/>
      <c r="B2" s="207"/>
      <c r="C2" s="13" t="s">
        <v>30</v>
      </c>
      <c r="D2" s="52">
        <v>1981</v>
      </c>
      <c r="E2" s="12"/>
      <c r="F2" s="13" t="s">
        <v>31</v>
      </c>
      <c r="G2" s="4" t="s">
        <v>32</v>
      </c>
      <c r="H2" s="13" t="s">
        <v>33</v>
      </c>
      <c r="I2" s="5" t="s">
        <v>2</v>
      </c>
      <c r="J2" s="12"/>
      <c r="K2" s="13" t="s">
        <v>34</v>
      </c>
      <c r="L2" s="27" t="s">
        <v>3</v>
      </c>
      <c r="M2" s="209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</row>
    <row r="3" spans="1:29" s="1" customFormat="1" ht="30" customHeight="1" thickBot="1">
      <c r="A3" s="42" t="s">
        <v>36</v>
      </c>
      <c r="B3" s="28"/>
      <c r="C3" s="43" t="s">
        <v>24</v>
      </c>
      <c r="D3" s="44">
        <v>0.1</v>
      </c>
      <c r="E3" s="28"/>
      <c r="F3" s="28"/>
      <c r="G3" s="28"/>
      <c r="H3" s="28"/>
      <c r="I3" s="28"/>
      <c r="J3" s="28"/>
      <c r="K3" s="28"/>
      <c r="L3" s="29"/>
      <c r="M3" s="211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</row>
    <row r="4" spans="1:29" s="1" customFormat="1" ht="30" customHeight="1">
      <c r="A4" s="16" t="s">
        <v>25</v>
      </c>
      <c r="B4" s="17" t="s">
        <v>26</v>
      </c>
      <c r="C4" s="17" t="s">
        <v>27</v>
      </c>
      <c r="D4" s="17" t="s">
        <v>27</v>
      </c>
      <c r="E4" s="17" t="s">
        <v>27</v>
      </c>
      <c r="F4" s="17" t="s">
        <v>27</v>
      </c>
      <c r="G4" s="17" t="s">
        <v>27</v>
      </c>
      <c r="H4" s="17" t="s">
        <v>27</v>
      </c>
      <c r="I4" s="17" t="s">
        <v>27</v>
      </c>
      <c r="J4" s="17" t="s">
        <v>27</v>
      </c>
      <c r="K4" s="17" t="s">
        <v>27</v>
      </c>
      <c r="L4" s="17" t="s">
        <v>27</v>
      </c>
      <c r="M4" s="17" t="s">
        <v>27</v>
      </c>
      <c r="N4" s="17" t="s">
        <v>27</v>
      </c>
      <c r="O4" s="17" t="s">
        <v>27</v>
      </c>
      <c r="P4" s="17" t="s">
        <v>27</v>
      </c>
      <c r="Q4" s="17" t="s">
        <v>27</v>
      </c>
      <c r="R4" s="17" t="s">
        <v>27</v>
      </c>
      <c r="S4" s="17" t="s">
        <v>27</v>
      </c>
      <c r="T4" s="17" t="s">
        <v>27</v>
      </c>
      <c r="U4" s="17" t="s">
        <v>27</v>
      </c>
      <c r="V4" s="17" t="s">
        <v>27</v>
      </c>
      <c r="W4" s="17" t="s">
        <v>27</v>
      </c>
      <c r="X4" s="17" t="s">
        <v>27</v>
      </c>
      <c r="Y4" s="17" t="s">
        <v>27</v>
      </c>
      <c r="Z4" s="67" t="s">
        <v>27</v>
      </c>
      <c r="AA4" s="17" t="s">
        <v>27</v>
      </c>
      <c r="AB4" s="17" t="s">
        <v>27</v>
      </c>
      <c r="AC4" s="18" t="s">
        <v>27</v>
      </c>
    </row>
    <row r="5" spans="1:29" s="1" customFormat="1" ht="15" customHeight="1">
      <c r="A5" s="19" t="s">
        <v>5</v>
      </c>
      <c r="B5" s="5" t="s">
        <v>5</v>
      </c>
      <c r="C5" s="6">
        <v>29929</v>
      </c>
      <c r="D5" s="6">
        <v>34485</v>
      </c>
      <c r="E5" s="6">
        <v>34590</v>
      </c>
      <c r="F5" s="6">
        <v>34962</v>
      </c>
      <c r="G5" s="6">
        <v>35353</v>
      </c>
      <c r="H5" s="6">
        <v>35740</v>
      </c>
      <c r="I5" s="6">
        <v>36114</v>
      </c>
      <c r="J5" s="6">
        <v>36418</v>
      </c>
      <c r="K5" s="6">
        <v>36684</v>
      </c>
      <c r="L5" s="6">
        <v>36774</v>
      </c>
      <c r="M5" s="6">
        <v>37068</v>
      </c>
      <c r="N5" s="6">
        <v>37147</v>
      </c>
      <c r="O5" s="6">
        <v>37420</v>
      </c>
      <c r="P5" s="6">
        <v>37512</v>
      </c>
      <c r="Q5" s="6">
        <v>38174</v>
      </c>
      <c r="R5" s="6">
        <v>38246</v>
      </c>
      <c r="S5" s="6">
        <v>38637</v>
      </c>
      <c r="T5" s="6">
        <v>38883</v>
      </c>
      <c r="U5" s="6">
        <v>38992</v>
      </c>
      <c r="V5" s="6">
        <v>39239</v>
      </c>
      <c r="W5" s="6">
        <v>39349</v>
      </c>
      <c r="X5" s="6">
        <v>39623</v>
      </c>
      <c r="Y5" s="6">
        <v>39715</v>
      </c>
      <c r="Z5" s="64">
        <v>39994</v>
      </c>
      <c r="AA5" s="6">
        <v>40318</v>
      </c>
      <c r="AB5" s="6">
        <v>40331</v>
      </c>
      <c r="AC5" s="20">
        <v>40431</v>
      </c>
    </row>
    <row r="6" spans="1:29" s="1" customFormat="1" ht="15" customHeight="1">
      <c r="A6" s="21">
        <v>1</v>
      </c>
      <c r="B6" s="9">
        <v>-1.1000000000000001</v>
      </c>
      <c r="C6" s="8">
        <v>16.850000000000001</v>
      </c>
      <c r="D6" s="8">
        <v>14.88</v>
      </c>
      <c r="E6" s="8">
        <v>12.72</v>
      </c>
      <c r="F6" s="8">
        <v>12.6</v>
      </c>
      <c r="G6" s="8">
        <v>17.37</v>
      </c>
      <c r="H6" s="8">
        <v>16.59</v>
      </c>
      <c r="I6" s="8">
        <v>17.3</v>
      </c>
      <c r="J6" s="8">
        <v>12.15</v>
      </c>
      <c r="K6" s="10"/>
      <c r="L6" s="8">
        <v>12.38</v>
      </c>
      <c r="M6" s="8">
        <v>13.69</v>
      </c>
      <c r="N6" s="8">
        <v>12.31</v>
      </c>
      <c r="O6" s="8">
        <v>10.81</v>
      </c>
      <c r="P6" s="8">
        <v>12.41</v>
      </c>
      <c r="Q6" s="8">
        <v>8.65</v>
      </c>
      <c r="R6" s="8">
        <v>15.69</v>
      </c>
      <c r="S6" s="8">
        <v>21.86</v>
      </c>
      <c r="T6" s="8">
        <v>13.01</v>
      </c>
      <c r="U6" s="8">
        <v>13.05</v>
      </c>
      <c r="V6" s="8">
        <v>14.05</v>
      </c>
      <c r="W6" s="8">
        <v>13.73</v>
      </c>
      <c r="X6" s="8">
        <v>13.21</v>
      </c>
      <c r="Y6" s="8">
        <v>13.53</v>
      </c>
      <c r="Z6" s="65">
        <v>12.51</v>
      </c>
      <c r="AA6" s="8" t="s">
        <v>53</v>
      </c>
      <c r="AB6" s="8">
        <v>19.02</v>
      </c>
      <c r="AC6" s="22">
        <v>11.77</v>
      </c>
    </row>
    <row r="7" spans="1:29" s="1" customFormat="1" ht="15" customHeight="1">
      <c r="A7" s="21">
        <v>2</v>
      </c>
      <c r="B7" s="9">
        <v>-2.1</v>
      </c>
      <c r="C7" s="8">
        <v>16.2</v>
      </c>
      <c r="D7" s="8">
        <v>16.670000000000002</v>
      </c>
      <c r="E7" s="8">
        <v>11.81</v>
      </c>
      <c r="F7" s="8">
        <v>12.29</v>
      </c>
      <c r="G7" s="8">
        <v>15.9</v>
      </c>
      <c r="H7" s="8">
        <v>14.88</v>
      </c>
      <c r="I7" s="8">
        <v>14.95</v>
      </c>
      <c r="J7" s="8">
        <v>12.18</v>
      </c>
      <c r="K7" s="8">
        <v>16.73</v>
      </c>
      <c r="L7" s="8">
        <v>12.06</v>
      </c>
      <c r="M7" s="8">
        <v>14.76</v>
      </c>
      <c r="N7" s="8">
        <v>11.81</v>
      </c>
      <c r="O7" s="10"/>
      <c r="P7" s="8">
        <v>12.21</v>
      </c>
      <c r="Q7" s="10"/>
      <c r="R7" s="10"/>
      <c r="S7" s="8">
        <v>13.1</v>
      </c>
      <c r="T7" s="8">
        <v>16.93</v>
      </c>
      <c r="U7" s="8">
        <v>13.22</v>
      </c>
      <c r="V7" s="8">
        <v>16.98</v>
      </c>
      <c r="W7" s="10"/>
      <c r="X7" s="8">
        <v>16.87</v>
      </c>
      <c r="Y7" s="8">
        <v>12.73</v>
      </c>
      <c r="Z7" s="65">
        <v>14.76</v>
      </c>
      <c r="AA7" s="8" t="s">
        <v>53</v>
      </c>
      <c r="AB7" s="8">
        <v>16.78</v>
      </c>
      <c r="AC7" s="22">
        <v>12.08</v>
      </c>
    </row>
    <row r="8" spans="1:29" s="1" customFormat="1" ht="15" customHeight="1">
      <c r="A8" s="21">
        <v>3</v>
      </c>
      <c r="B8" s="9">
        <v>-3.1</v>
      </c>
      <c r="C8" s="8">
        <v>16.25</v>
      </c>
      <c r="D8" s="8">
        <v>16.66</v>
      </c>
      <c r="E8" s="8">
        <v>12.04</v>
      </c>
      <c r="F8" s="8">
        <v>12.52</v>
      </c>
      <c r="G8" s="8">
        <v>15.59</v>
      </c>
      <c r="H8" s="8">
        <v>14.43</v>
      </c>
      <c r="I8" s="8">
        <v>14.48</v>
      </c>
      <c r="J8" s="8">
        <v>12.38</v>
      </c>
      <c r="K8" s="8">
        <v>16.48</v>
      </c>
      <c r="L8" s="10"/>
      <c r="M8" s="10"/>
      <c r="N8" s="10"/>
      <c r="O8" s="8">
        <v>17.41</v>
      </c>
      <c r="P8" s="8">
        <v>11.78</v>
      </c>
      <c r="Q8" s="8">
        <v>12.46</v>
      </c>
      <c r="R8" s="8">
        <v>13.82</v>
      </c>
      <c r="S8" s="8">
        <v>12.87</v>
      </c>
      <c r="T8" s="8">
        <v>16.760000000000002</v>
      </c>
      <c r="U8" s="8">
        <v>62.5</v>
      </c>
      <c r="V8" s="8">
        <v>16.899999999999999</v>
      </c>
      <c r="W8" s="10"/>
      <c r="X8" s="8">
        <v>16.739999999999998</v>
      </c>
      <c r="Y8" s="8">
        <v>12.87</v>
      </c>
      <c r="Z8" s="65">
        <v>15.5</v>
      </c>
      <c r="AA8" s="8" t="s">
        <v>53</v>
      </c>
      <c r="AB8" s="8">
        <v>0</v>
      </c>
      <c r="AC8" s="22">
        <v>12.45</v>
      </c>
    </row>
    <row r="9" spans="1:29" s="1" customFormat="1" ht="15" customHeight="1">
      <c r="A9" s="21">
        <v>4</v>
      </c>
      <c r="B9" s="9">
        <v>-4.0999999999999996</v>
      </c>
      <c r="C9" s="8">
        <v>16.27</v>
      </c>
      <c r="D9" s="8">
        <v>18.850000000000001</v>
      </c>
      <c r="E9" s="8">
        <v>14.32</v>
      </c>
      <c r="F9" s="8">
        <v>15.13</v>
      </c>
      <c r="G9" s="8">
        <v>16.190000000000001</v>
      </c>
      <c r="H9" s="8">
        <v>18.09</v>
      </c>
      <c r="I9" s="8">
        <v>29.54</v>
      </c>
      <c r="J9" s="35" t="s">
        <v>9</v>
      </c>
      <c r="K9" s="35" t="s">
        <v>9</v>
      </c>
      <c r="L9" s="10"/>
      <c r="M9" s="10"/>
      <c r="N9" s="10"/>
      <c r="O9" s="10"/>
      <c r="P9" s="10"/>
      <c r="Q9" s="10"/>
      <c r="R9" s="10"/>
      <c r="S9" s="8">
        <v>53.4</v>
      </c>
      <c r="T9" s="8">
        <v>69.3</v>
      </c>
      <c r="U9" s="8">
        <v>340.9</v>
      </c>
      <c r="V9" s="8">
        <v>92.7</v>
      </c>
      <c r="W9" s="10"/>
      <c r="X9" s="8">
        <v>107.3</v>
      </c>
      <c r="Y9" s="10"/>
      <c r="Z9" s="65">
        <v>108.7</v>
      </c>
      <c r="AA9" s="8" t="s">
        <v>53</v>
      </c>
      <c r="AB9" s="8">
        <v>117.5</v>
      </c>
      <c r="AC9" s="22">
        <v>96.5</v>
      </c>
    </row>
    <row r="10" spans="1:29" s="1" customFormat="1" ht="15" customHeight="1">
      <c r="A10" s="21">
        <v>5</v>
      </c>
      <c r="B10" s="9">
        <v>-5.0999999999999996</v>
      </c>
      <c r="C10" s="8">
        <v>16.27</v>
      </c>
      <c r="D10" s="8">
        <v>17.100000000000001</v>
      </c>
      <c r="E10" s="8">
        <v>14.32</v>
      </c>
      <c r="F10" s="8">
        <v>14.82</v>
      </c>
      <c r="G10" s="8">
        <v>15.1</v>
      </c>
      <c r="H10" s="8">
        <v>15.06</v>
      </c>
      <c r="I10" s="8">
        <v>15.2</v>
      </c>
      <c r="J10" s="8">
        <v>15.11</v>
      </c>
      <c r="K10" s="8">
        <v>18.93</v>
      </c>
      <c r="L10" s="8">
        <v>16.23</v>
      </c>
      <c r="M10" s="8">
        <v>23.65</v>
      </c>
      <c r="N10" s="8">
        <v>18.05</v>
      </c>
      <c r="O10" s="10"/>
      <c r="P10" s="8">
        <v>13.12</v>
      </c>
      <c r="Q10" s="8">
        <v>15.35</v>
      </c>
      <c r="R10" s="8">
        <v>18</v>
      </c>
      <c r="S10" s="8">
        <v>144</v>
      </c>
      <c r="T10" s="8">
        <v>300.39999999999998</v>
      </c>
      <c r="U10" s="8">
        <v>15.23</v>
      </c>
      <c r="V10" s="8">
        <v>1.9</v>
      </c>
      <c r="W10" s="10"/>
      <c r="X10" s="8">
        <v>2.2999999999999998</v>
      </c>
      <c r="Y10" s="10"/>
      <c r="Z10" s="68" t="s">
        <v>35</v>
      </c>
      <c r="AA10" s="8" t="s">
        <v>53</v>
      </c>
      <c r="AB10" s="8">
        <v>2.8410000000000002</v>
      </c>
      <c r="AC10" s="22" t="s">
        <v>53</v>
      </c>
    </row>
    <row r="11" spans="1:29" s="1" customFormat="1" ht="15" customHeight="1">
      <c r="A11" s="21">
        <v>6</v>
      </c>
      <c r="B11" s="9">
        <v>-6.1</v>
      </c>
      <c r="C11" s="8">
        <v>16.39</v>
      </c>
      <c r="D11" s="8">
        <v>16.989999999999998</v>
      </c>
      <c r="E11" s="8">
        <v>15.88</v>
      </c>
      <c r="F11" s="8">
        <v>15.31</v>
      </c>
      <c r="G11" s="8">
        <v>15.23</v>
      </c>
      <c r="H11" s="8">
        <v>14.9</v>
      </c>
      <c r="I11" s="8">
        <v>14.8</v>
      </c>
      <c r="J11" s="8">
        <v>14.96</v>
      </c>
      <c r="K11" s="10"/>
      <c r="L11" s="8">
        <v>14.73</v>
      </c>
      <c r="M11" s="8">
        <v>19.100000000000001</v>
      </c>
      <c r="N11" s="8">
        <v>14.5</v>
      </c>
      <c r="O11" s="10"/>
      <c r="P11" s="8">
        <v>13.97</v>
      </c>
      <c r="Q11" s="8">
        <v>25.52</v>
      </c>
      <c r="R11" s="8">
        <v>25.1</v>
      </c>
      <c r="S11" s="8">
        <v>14.92</v>
      </c>
      <c r="T11" s="8">
        <v>17.21</v>
      </c>
      <c r="U11" s="8">
        <v>10.119999999999999</v>
      </c>
      <c r="V11" s="8">
        <v>17.45</v>
      </c>
      <c r="W11" s="10"/>
      <c r="X11" s="8">
        <v>17.510000000000002</v>
      </c>
      <c r="Y11" s="8">
        <v>15.37</v>
      </c>
      <c r="Z11" s="65">
        <v>17.93</v>
      </c>
      <c r="AA11" s="8" t="s">
        <v>53</v>
      </c>
      <c r="AB11" s="8">
        <v>17.690000000000001</v>
      </c>
      <c r="AC11" s="22">
        <v>15.69</v>
      </c>
    </row>
    <row r="12" spans="1:29" s="1" customFormat="1" ht="15" customHeight="1">
      <c r="A12" s="21">
        <v>7</v>
      </c>
      <c r="B12" s="9">
        <v>-7.1</v>
      </c>
      <c r="C12" s="8">
        <v>16.489999999999998</v>
      </c>
      <c r="D12" s="8">
        <v>16.809999999999999</v>
      </c>
      <c r="E12" s="8">
        <v>16.5</v>
      </c>
      <c r="F12" s="8">
        <v>16.329999999999998</v>
      </c>
      <c r="G12" s="8">
        <v>16.04</v>
      </c>
      <c r="H12" s="8">
        <v>15.52</v>
      </c>
      <c r="I12" s="8">
        <v>15.01</v>
      </c>
      <c r="J12" s="8">
        <v>15.49</v>
      </c>
      <c r="K12" s="10"/>
      <c r="L12" s="8">
        <v>15.27</v>
      </c>
      <c r="M12" s="10"/>
      <c r="N12" s="8">
        <v>14.87</v>
      </c>
      <c r="O12" s="10"/>
      <c r="P12" s="8">
        <v>14.71</v>
      </c>
      <c r="Q12" s="10"/>
      <c r="R12" s="8">
        <v>17.03</v>
      </c>
      <c r="S12" s="8">
        <v>14.49</v>
      </c>
      <c r="T12" s="8">
        <v>16.510000000000002</v>
      </c>
      <c r="U12" s="8">
        <v>15.15</v>
      </c>
      <c r="V12" s="8">
        <v>14.2</v>
      </c>
      <c r="W12" s="10"/>
      <c r="X12" s="10"/>
      <c r="Y12" s="10"/>
      <c r="Z12" s="68" t="s">
        <v>10</v>
      </c>
      <c r="AA12" s="8" t="s">
        <v>53</v>
      </c>
      <c r="AB12" s="8">
        <v>0</v>
      </c>
      <c r="AC12" s="22" t="s">
        <v>10</v>
      </c>
    </row>
    <row r="13" spans="1:29" s="1" customFormat="1" ht="15" customHeight="1">
      <c r="A13" s="21">
        <v>8</v>
      </c>
      <c r="B13" s="9">
        <v>-8.1</v>
      </c>
      <c r="C13" s="8">
        <v>16.54</v>
      </c>
      <c r="D13" s="8">
        <v>16.690000000000001</v>
      </c>
      <c r="E13" s="8">
        <v>16.91</v>
      </c>
      <c r="F13" s="8">
        <v>16.8</v>
      </c>
      <c r="G13" s="8">
        <v>16.73</v>
      </c>
      <c r="H13" s="8">
        <v>16.27</v>
      </c>
      <c r="I13" s="8">
        <v>15.39</v>
      </c>
      <c r="J13" s="8">
        <v>15.78</v>
      </c>
      <c r="K13" s="10"/>
      <c r="L13" s="10"/>
      <c r="M13" s="8">
        <v>18.79</v>
      </c>
      <c r="N13" s="8">
        <v>18.79</v>
      </c>
      <c r="O13" s="10"/>
      <c r="P13" s="10"/>
      <c r="Q13" s="10"/>
      <c r="R13" s="10"/>
      <c r="S13" s="10"/>
      <c r="T13" s="8">
        <v>15.8</v>
      </c>
      <c r="U13" s="8">
        <v>15.4</v>
      </c>
      <c r="V13" s="8">
        <v>15.93</v>
      </c>
      <c r="W13" s="10"/>
      <c r="X13" s="8">
        <v>15.99</v>
      </c>
      <c r="Y13" s="8">
        <v>15.08</v>
      </c>
      <c r="Z13" s="65">
        <v>16.57</v>
      </c>
      <c r="AA13" s="8" t="s">
        <v>53</v>
      </c>
      <c r="AB13" s="8">
        <v>16.010000000000002</v>
      </c>
      <c r="AC13" s="22">
        <v>15.5</v>
      </c>
    </row>
    <row r="14" spans="1:29" s="1" customFormat="1" ht="15" customHeight="1">
      <c r="A14" s="21">
        <v>9</v>
      </c>
      <c r="B14" s="9">
        <v>-9.1</v>
      </c>
      <c r="C14" s="8">
        <v>16.54</v>
      </c>
      <c r="D14" s="8">
        <v>16.600000000000001</v>
      </c>
      <c r="E14" s="8">
        <v>16.82</v>
      </c>
      <c r="F14" s="8">
        <v>16.71</v>
      </c>
      <c r="G14" s="8">
        <v>16.7</v>
      </c>
      <c r="H14" s="8">
        <v>16.77</v>
      </c>
      <c r="I14" s="8">
        <v>15.9</v>
      </c>
      <c r="J14" s="8">
        <v>16.010000000000002</v>
      </c>
      <c r="K14" s="8">
        <v>15.78</v>
      </c>
      <c r="L14" s="8">
        <v>15.38</v>
      </c>
      <c r="M14" s="8">
        <v>18.5</v>
      </c>
      <c r="N14" s="8">
        <v>15.34</v>
      </c>
      <c r="O14" s="10"/>
      <c r="P14" s="8">
        <v>15.04</v>
      </c>
      <c r="Q14" s="8">
        <v>16.41</v>
      </c>
      <c r="R14" s="10"/>
      <c r="S14" s="8">
        <v>14.93</v>
      </c>
      <c r="T14" s="8">
        <v>15.66</v>
      </c>
      <c r="U14" s="8">
        <v>16.13</v>
      </c>
      <c r="V14" s="8">
        <v>15.79</v>
      </c>
      <c r="W14" s="10"/>
      <c r="X14" s="8">
        <v>15.87</v>
      </c>
      <c r="Y14" s="8">
        <v>15.25</v>
      </c>
      <c r="Z14" s="65">
        <v>16.079999999999998</v>
      </c>
      <c r="AA14" s="8" t="s">
        <v>53</v>
      </c>
      <c r="AB14" s="8">
        <v>15.96</v>
      </c>
      <c r="AC14" s="22">
        <v>15.72</v>
      </c>
    </row>
    <row r="15" spans="1:29" s="1" customFormat="1" ht="15" customHeight="1" thickBot="1">
      <c r="A15" s="23">
        <v>10</v>
      </c>
      <c r="B15" s="24">
        <v>-10.1</v>
      </c>
      <c r="C15" s="25">
        <v>16.48</v>
      </c>
      <c r="D15" s="25">
        <v>16.649999999999999</v>
      </c>
      <c r="E15" s="25">
        <v>17.739999999999998</v>
      </c>
      <c r="F15" s="25">
        <v>16.77</v>
      </c>
      <c r="G15" s="25">
        <v>16.77</v>
      </c>
      <c r="H15" s="25">
        <v>16.75</v>
      </c>
      <c r="I15" s="25">
        <v>16.68</v>
      </c>
      <c r="J15" s="25">
        <v>16.38</v>
      </c>
      <c r="K15" s="26"/>
      <c r="L15" s="25">
        <v>15.64</v>
      </c>
      <c r="M15" s="26"/>
      <c r="N15" s="26"/>
      <c r="O15" s="26"/>
      <c r="P15" s="26"/>
      <c r="Q15" s="25">
        <v>85.1</v>
      </c>
      <c r="R15" s="26"/>
      <c r="S15" s="26"/>
      <c r="T15" s="26"/>
      <c r="U15" s="26"/>
      <c r="V15" s="25">
        <v>16.350000000000001</v>
      </c>
      <c r="W15" s="26"/>
      <c r="X15" s="25">
        <v>17.34</v>
      </c>
      <c r="Y15" s="25">
        <v>16.95</v>
      </c>
      <c r="Z15" s="66">
        <v>17.96</v>
      </c>
      <c r="AA15" s="25" t="s">
        <v>53</v>
      </c>
      <c r="AB15" s="25">
        <v>18.149999999999999</v>
      </c>
      <c r="AC15" s="36">
        <v>18.14</v>
      </c>
    </row>
    <row r="16" spans="1:29" s="1" customFormat="1" ht="19.350000000000001" customHeight="1" thickBot="1">
      <c r="B16" s="168"/>
      <c r="C16" s="213" t="s">
        <v>11</v>
      </c>
      <c r="D16" s="214"/>
      <c r="E16" s="214"/>
      <c r="F16" s="214"/>
      <c r="G16" s="214"/>
      <c r="H16" s="214"/>
      <c r="I16" s="214"/>
      <c r="J16" s="214"/>
      <c r="K16" s="214"/>
      <c r="L16" s="214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</row>
    <row r="17" spans="1:29" s="1" customFormat="1" ht="30" customHeight="1">
      <c r="A17" s="16" t="s">
        <v>25</v>
      </c>
      <c r="B17" s="17" t="s">
        <v>26</v>
      </c>
      <c r="C17" s="32" t="s">
        <v>42</v>
      </c>
      <c r="D17" s="32" t="s">
        <v>42</v>
      </c>
      <c r="E17" s="32" t="s">
        <v>42</v>
      </c>
      <c r="F17" s="32" t="s">
        <v>42</v>
      </c>
      <c r="G17" s="32" t="s">
        <v>42</v>
      </c>
      <c r="H17" s="32" t="s">
        <v>42</v>
      </c>
      <c r="I17" s="32" t="s">
        <v>42</v>
      </c>
      <c r="J17" s="32" t="s">
        <v>42</v>
      </c>
      <c r="K17" s="32" t="s">
        <v>42</v>
      </c>
      <c r="L17" s="32" t="s">
        <v>42</v>
      </c>
      <c r="M17" s="32" t="s">
        <v>42</v>
      </c>
      <c r="N17" s="32" t="s">
        <v>42</v>
      </c>
      <c r="O17" s="32" t="s">
        <v>42</v>
      </c>
      <c r="P17" s="32" t="s">
        <v>42</v>
      </c>
      <c r="Q17" s="32" t="s">
        <v>42</v>
      </c>
      <c r="R17" s="32" t="s">
        <v>42</v>
      </c>
      <c r="S17" s="32" t="s">
        <v>42</v>
      </c>
      <c r="T17" s="32" t="s">
        <v>42</v>
      </c>
      <c r="U17" s="32" t="s">
        <v>42</v>
      </c>
      <c r="V17" s="32" t="s">
        <v>42</v>
      </c>
      <c r="W17" s="32" t="s">
        <v>42</v>
      </c>
      <c r="X17" s="32" t="s">
        <v>42</v>
      </c>
      <c r="Y17" s="32" t="s">
        <v>42</v>
      </c>
      <c r="Z17" s="63" t="s">
        <v>42</v>
      </c>
      <c r="AA17" s="32" t="s">
        <v>42</v>
      </c>
      <c r="AB17" s="32" t="s">
        <v>42</v>
      </c>
      <c r="AC17" s="51" t="s">
        <v>42</v>
      </c>
    </row>
    <row r="18" spans="1:29" s="1" customFormat="1" ht="14.25" customHeight="1">
      <c r="A18" s="19" t="s">
        <v>5</v>
      </c>
      <c r="B18" s="5" t="s">
        <v>5</v>
      </c>
      <c r="C18" s="6">
        <v>29929</v>
      </c>
      <c r="D18" s="6">
        <v>34485</v>
      </c>
      <c r="E18" s="6">
        <v>34590</v>
      </c>
      <c r="F18" s="6">
        <v>34962</v>
      </c>
      <c r="G18" s="6">
        <v>35353</v>
      </c>
      <c r="H18" s="6">
        <v>35740</v>
      </c>
      <c r="I18" s="6">
        <v>36114</v>
      </c>
      <c r="J18" s="6">
        <v>36418</v>
      </c>
      <c r="K18" s="6">
        <v>36684</v>
      </c>
      <c r="L18" s="6">
        <v>36774</v>
      </c>
      <c r="M18" s="6">
        <v>37068</v>
      </c>
      <c r="N18" s="6">
        <v>37147</v>
      </c>
      <c r="O18" s="6">
        <v>37420</v>
      </c>
      <c r="P18" s="6">
        <v>37512</v>
      </c>
      <c r="Q18" s="6">
        <v>38174</v>
      </c>
      <c r="R18" s="6">
        <v>38246</v>
      </c>
      <c r="S18" s="6">
        <v>38637</v>
      </c>
      <c r="T18" s="6">
        <v>38883</v>
      </c>
      <c r="U18" s="6">
        <v>38992</v>
      </c>
      <c r="V18" s="6">
        <v>39239</v>
      </c>
      <c r="W18" s="6">
        <v>39349</v>
      </c>
      <c r="X18" s="6">
        <v>39623</v>
      </c>
      <c r="Y18" s="6">
        <v>39715</v>
      </c>
      <c r="Z18" s="64">
        <v>39994</v>
      </c>
      <c r="AA18" s="6">
        <v>40318</v>
      </c>
      <c r="AB18" s="6">
        <v>40331</v>
      </c>
      <c r="AC18" s="20">
        <v>40431</v>
      </c>
    </row>
    <row r="19" spans="1:29" s="1" customFormat="1" ht="14.25" customHeight="1">
      <c r="A19" s="21">
        <v>1</v>
      </c>
      <c r="B19" s="9">
        <v>-1.1000000000000001</v>
      </c>
      <c r="C19" s="8">
        <v>-0.8</v>
      </c>
      <c r="D19" s="8">
        <v>1.64</v>
      </c>
      <c r="E19" s="8">
        <v>4.7699999999999996</v>
      </c>
      <c r="F19" s="8">
        <v>4.96</v>
      </c>
      <c r="G19" s="8">
        <v>-1.39</v>
      </c>
      <c r="H19" s="8">
        <v>-0.5</v>
      </c>
      <c r="I19" s="8">
        <v>-1.31</v>
      </c>
      <c r="J19" s="8">
        <v>5.7</v>
      </c>
      <c r="K19" s="10"/>
      <c r="L19" s="8">
        <v>5.32</v>
      </c>
      <c r="M19" s="8">
        <v>3.3</v>
      </c>
      <c r="N19" s="8">
        <v>5.44</v>
      </c>
      <c r="O19" s="8">
        <v>8.08</v>
      </c>
      <c r="P19" s="8">
        <v>5.27</v>
      </c>
      <c r="Q19" s="8">
        <v>12.72</v>
      </c>
      <c r="R19" s="8">
        <v>0.6</v>
      </c>
      <c r="S19" s="8">
        <v>-5.8</v>
      </c>
      <c r="T19" s="8">
        <v>4.32</v>
      </c>
      <c r="U19" s="8">
        <v>4.26</v>
      </c>
      <c r="V19" s="8">
        <v>2.78</v>
      </c>
      <c r="W19" s="8">
        <v>3.24</v>
      </c>
      <c r="X19" s="8">
        <v>4.01</v>
      </c>
      <c r="Y19" s="8">
        <v>3.53</v>
      </c>
      <c r="Z19" s="65">
        <v>5.1100000000000003</v>
      </c>
      <c r="AA19" s="8"/>
      <c r="AB19" s="8">
        <f>-19.94*LN(AB6)+55.508</f>
        <v>-3.2250916789178561</v>
      </c>
      <c r="AC19" s="22">
        <f>-19.94*LN(AC6)+55.508</f>
        <v>6.3448548098326185</v>
      </c>
    </row>
    <row r="20" spans="1:29" s="1" customFormat="1" ht="14.25" customHeight="1">
      <c r="A20" s="21">
        <v>2</v>
      </c>
      <c r="B20" s="9">
        <v>-2.1</v>
      </c>
      <c r="C20" s="8">
        <v>0</v>
      </c>
      <c r="D20" s="8">
        <v>-0.56000000000000005</v>
      </c>
      <c r="E20" s="8">
        <v>6.31</v>
      </c>
      <c r="F20" s="8">
        <v>5.5</v>
      </c>
      <c r="G20" s="8">
        <v>0.33</v>
      </c>
      <c r="H20" s="8">
        <v>1.64</v>
      </c>
      <c r="I20" s="8">
        <v>1.55</v>
      </c>
      <c r="J20" s="8">
        <v>5.65</v>
      </c>
      <c r="K20" s="8">
        <v>-0.66</v>
      </c>
      <c r="L20" s="8">
        <v>5.85</v>
      </c>
      <c r="M20" s="8">
        <v>1.8</v>
      </c>
      <c r="N20" s="8">
        <v>6.28</v>
      </c>
      <c r="O20" s="10"/>
      <c r="P20" s="8">
        <v>5.6</v>
      </c>
      <c r="Q20" s="10"/>
      <c r="R20" s="10"/>
      <c r="S20" s="8">
        <v>4.18</v>
      </c>
      <c r="T20" s="8">
        <v>-0.89</v>
      </c>
      <c r="U20" s="8">
        <v>4</v>
      </c>
      <c r="V20" s="8">
        <v>-0.95</v>
      </c>
      <c r="W20" s="10"/>
      <c r="X20" s="8">
        <v>-0.82</v>
      </c>
      <c r="Y20" s="8">
        <v>4.76</v>
      </c>
      <c r="Z20" s="65">
        <v>1.8</v>
      </c>
      <c r="AA20" s="8"/>
      <c r="AB20" s="8">
        <f>-19.9*LN(AB7)+55.408</f>
        <v>-0.7137352506772956</v>
      </c>
      <c r="AC20" s="22">
        <f>-19.9*LN(AC7)+55.408</f>
        <v>5.8261312691172975</v>
      </c>
    </row>
    <row r="21" spans="1:29" s="1" customFormat="1" ht="14.25" customHeight="1">
      <c r="A21" s="21">
        <v>3</v>
      </c>
      <c r="B21" s="9">
        <v>-3.1</v>
      </c>
      <c r="C21" s="8">
        <v>-0.1</v>
      </c>
      <c r="D21" s="8">
        <v>-0.59</v>
      </c>
      <c r="E21" s="8">
        <v>5.87</v>
      </c>
      <c r="F21" s="8">
        <v>5.08</v>
      </c>
      <c r="G21" s="8">
        <v>0.72</v>
      </c>
      <c r="H21" s="8">
        <v>2.25</v>
      </c>
      <c r="I21" s="8">
        <v>2.1800000000000002</v>
      </c>
      <c r="J21" s="8">
        <v>5.32</v>
      </c>
      <c r="K21" s="8">
        <v>-0.37</v>
      </c>
      <c r="L21" s="10"/>
      <c r="M21" s="10"/>
      <c r="N21" s="10"/>
      <c r="O21" s="8">
        <v>-1.44</v>
      </c>
      <c r="P21" s="8">
        <v>6.33</v>
      </c>
      <c r="Q21" s="8">
        <v>5.19</v>
      </c>
      <c r="R21" s="8">
        <v>3.11</v>
      </c>
      <c r="S21" s="8">
        <v>4.54</v>
      </c>
      <c r="T21" s="8">
        <v>-0.7</v>
      </c>
      <c r="U21" s="10"/>
      <c r="V21" s="8">
        <v>-0.86</v>
      </c>
      <c r="W21" s="10"/>
      <c r="X21" s="8">
        <v>-0.67</v>
      </c>
      <c r="Y21" s="8">
        <v>4.54</v>
      </c>
      <c r="Z21" s="65">
        <v>0.84</v>
      </c>
      <c r="AA21" s="8"/>
      <c r="AB21" s="8"/>
      <c r="AC21" s="22">
        <f>-19.87*LN(AC8)+55.31</f>
        <v>5.2034112227640605</v>
      </c>
    </row>
    <row r="22" spans="1:29" s="1" customFormat="1" ht="14.25" customHeight="1">
      <c r="A22" s="21">
        <v>4</v>
      </c>
      <c r="B22" s="9">
        <v>-4.0999999999999996</v>
      </c>
      <c r="C22" s="8">
        <v>-0.1</v>
      </c>
      <c r="D22" s="8">
        <v>-2.95</v>
      </c>
      <c r="E22" s="8">
        <v>2.42</v>
      </c>
      <c r="F22" s="8">
        <v>1.33</v>
      </c>
      <c r="G22" s="8">
        <v>-0.02</v>
      </c>
      <c r="H22" s="8">
        <v>-2.1800000000000002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69"/>
      <c r="AA22" s="8"/>
      <c r="AB22" s="8"/>
      <c r="AC22" s="22"/>
    </row>
    <row r="23" spans="1:29" s="1" customFormat="1" ht="14.25" customHeight="1">
      <c r="A23" s="21">
        <v>5</v>
      </c>
      <c r="B23" s="9">
        <v>-5.0999999999999996</v>
      </c>
      <c r="C23" s="8">
        <v>-0.1</v>
      </c>
      <c r="D23" s="8">
        <v>-1.07</v>
      </c>
      <c r="E23" s="8">
        <v>2.42</v>
      </c>
      <c r="F23" s="8">
        <v>1.74</v>
      </c>
      <c r="G23" s="8">
        <v>1.35</v>
      </c>
      <c r="H23" s="8">
        <v>1.4</v>
      </c>
      <c r="I23" s="8">
        <v>1.22</v>
      </c>
      <c r="J23" s="8">
        <v>1.34</v>
      </c>
      <c r="K23" s="8">
        <v>-3.05</v>
      </c>
      <c r="L23" s="8">
        <v>-7.0000000000000007E-2</v>
      </c>
      <c r="M23" s="8">
        <v>-7.28</v>
      </c>
      <c r="N23" s="8">
        <v>-2.14</v>
      </c>
      <c r="O23" s="10"/>
      <c r="P23" s="8">
        <v>4.1500000000000004</v>
      </c>
      <c r="Q23" s="8">
        <v>1.03</v>
      </c>
      <c r="R23" s="8">
        <v>-2.08</v>
      </c>
      <c r="S23" s="10"/>
      <c r="T23" s="10"/>
      <c r="U23" s="8">
        <v>1.18</v>
      </c>
      <c r="V23" s="10"/>
      <c r="W23" s="10"/>
      <c r="X23" s="10"/>
      <c r="Y23" s="10"/>
      <c r="Z23" s="69"/>
      <c r="AA23" s="8"/>
      <c r="AB23" s="8"/>
      <c r="AC23" s="22"/>
    </row>
    <row r="24" spans="1:29" s="1" customFormat="1" ht="14.25" customHeight="1">
      <c r="A24" s="21">
        <v>6</v>
      </c>
      <c r="B24" s="9">
        <v>-6.1</v>
      </c>
      <c r="C24" s="8">
        <v>-0.3</v>
      </c>
      <c r="D24" s="8">
        <v>-1</v>
      </c>
      <c r="E24" s="8">
        <v>0.32</v>
      </c>
      <c r="F24" s="8">
        <v>1.04</v>
      </c>
      <c r="G24" s="8">
        <v>1.18</v>
      </c>
      <c r="H24" s="8">
        <v>1.61</v>
      </c>
      <c r="I24" s="8">
        <v>1.75</v>
      </c>
      <c r="J24" s="8">
        <v>1.54</v>
      </c>
      <c r="K24" s="10"/>
      <c r="L24" s="8">
        <v>1.84</v>
      </c>
      <c r="M24" s="8">
        <v>-3.23</v>
      </c>
      <c r="N24" s="8">
        <v>2.15</v>
      </c>
      <c r="O24" s="10"/>
      <c r="P24" s="8">
        <v>2.89</v>
      </c>
      <c r="Q24" s="10"/>
      <c r="R24" s="10"/>
      <c r="S24" s="8">
        <v>1.59</v>
      </c>
      <c r="T24" s="8">
        <v>-1.21</v>
      </c>
      <c r="U24" s="10"/>
      <c r="V24" s="8">
        <v>-1.48</v>
      </c>
      <c r="W24" s="10"/>
      <c r="X24" s="8">
        <v>-1.55</v>
      </c>
      <c r="Y24" s="8">
        <v>1</v>
      </c>
      <c r="Z24" s="65">
        <v>-2.0099999999999998</v>
      </c>
      <c r="AA24" s="8"/>
      <c r="AB24" s="8">
        <f>-19.6*LN(AB11)+54.544</f>
        <v>-1.76679036016521</v>
      </c>
      <c r="AC24" s="22">
        <f>-19.6*LN(AC11)+54.544</f>
        <v>0.58473809179915293</v>
      </c>
    </row>
    <row r="25" spans="1:29" s="1" customFormat="1" ht="14.25" customHeight="1">
      <c r="A25" s="21">
        <v>7</v>
      </c>
      <c r="B25" s="9">
        <v>-7.1</v>
      </c>
      <c r="C25" s="8">
        <v>-0.4</v>
      </c>
      <c r="D25" s="8">
        <v>-0.77</v>
      </c>
      <c r="E25" s="8">
        <v>-0.41</v>
      </c>
      <c r="F25" s="8">
        <v>-0.21</v>
      </c>
      <c r="G25" s="8">
        <v>0.16</v>
      </c>
      <c r="H25" s="8">
        <v>0.81</v>
      </c>
      <c r="I25" s="8">
        <v>1.47</v>
      </c>
      <c r="J25" s="8">
        <v>0.85</v>
      </c>
      <c r="K25" s="10"/>
      <c r="L25" s="8">
        <v>1.1299999999999999</v>
      </c>
      <c r="M25" s="10"/>
      <c r="N25" s="10"/>
      <c r="O25" s="10"/>
      <c r="P25" s="8">
        <v>1.87</v>
      </c>
      <c r="Q25" s="10"/>
      <c r="R25" s="8">
        <v>-1.01</v>
      </c>
      <c r="S25" s="8">
        <v>2.17</v>
      </c>
      <c r="T25" s="8">
        <v>-0.4</v>
      </c>
      <c r="U25" s="8">
        <v>1.29</v>
      </c>
      <c r="V25" s="8">
        <v>2.57</v>
      </c>
      <c r="W25" s="10"/>
      <c r="X25" s="10"/>
      <c r="Y25" s="10"/>
      <c r="Z25" s="69"/>
      <c r="AA25" s="8"/>
      <c r="AB25" s="8"/>
      <c r="AC25" s="22"/>
    </row>
    <row r="26" spans="1:29" s="1" customFormat="1" ht="14.25" customHeight="1">
      <c r="A26" s="21">
        <v>8</v>
      </c>
      <c r="B26" s="9">
        <v>-8.1</v>
      </c>
      <c r="C26" s="8">
        <v>-0.4</v>
      </c>
      <c r="D26" s="8">
        <v>-0.56999999999999995</v>
      </c>
      <c r="E26" s="8">
        <v>-0.83</v>
      </c>
      <c r="F26" s="8">
        <v>-0.7</v>
      </c>
      <c r="G26" s="8">
        <v>-0.66</v>
      </c>
      <c r="H26" s="8">
        <v>-0.12</v>
      </c>
      <c r="I26" s="8">
        <v>0.98</v>
      </c>
      <c r="J26" s="8">
        <v>0.48</v>
      </c>
      <c r="K26" s="10"/>
      <c r="L26" s="10"/>
      <c r="M26" s="10"/>
      <c r="N26" s="10"/>
      <c r="O26" s="10"/>
      <c r="P26" s="10"/>
      <c r="Q26" s="10"/>
      <c r="R26" s="10"/>
      <c r="S26" s="10"/>
      <c r="T26" s="8">
        <v>0.46</v>
      </c>
      <c r="U26" s="8">
        <v>0.96</v>
      </c>
      <c r="V26" s="8">
        <v>0.3</v>
      </c>
      <c r="W26" s="10"/>
      <c r="X26" s="8">
        <v>0.22</v>
      </c>
      <c r="Y26" s="8">
        <v>1.38</v>
      </c>
      <c r="Z26" s="65">
        <v>-0.47</v>
      </c>
      <c r="AA26" s="8"/>
      <c r="AB26" s="8">
        <f>-19.27*LN(AB13)+53.651</f>
        <v>0.21117533454383164</v>
      </c>
      <c r="AC26" s="22">
        <f>-19.27*LN(AC13)+53.651</f>
        <v>0.83501273896138173</v>
      </c>
    </row>
    <row r="27" spans="1:29" s="1" customFormat="1" ht="14.25" customHeight="1">
      <c r="A27" s="21">
        <v>9</v>
      </c>
      <c r="B27" s="9">
        <v>-9.1</v>
      </c>
      <c r="C27" s="8">
        <v>-0.4</v>
      </c>
      <c r="D27" s="8">
        <v>-0.47</v>
      </c>
      <c r="E27" s="8">
        <v>-0.73</v>
      </c>
      <c r="F27" s="8">
        <v>-0.6</v>
      </c>
      <c r="G27" s="8">
        <v>-0.63</v>
      </c>
      <c r="H27" s="8">
        <v>-0.71</v>
      </c>
      <c r="I27" s="8">
        <v>0.33</v>
      </c>
      <c r="J27" s="8">
        <v>0.2</v>
      </c>
      <c r="K27" s="8">
        <v>0.48</v>
      </c>
      <c r="L27" s="8">
        <v>0.99</v>
      </c>
      <c r="M27" s="8">
        <v>-2.61</v>
      </c>
      <c r="N27" s="8">
        <v>1.04</v>
      </c>
      <c r="O27" s="10"/>
      <c r="P27" s="8">
        <v>1.43</v>
      </c>
      <c r="Q27" s="8">
        <v>-0.28000000000000003</v>
      </c>
      <c r="R27" s="10"/>
      <c r="S27" s="8">
        <v>1.57</v>
      </c>
      <c r="T27" s="8">
        <v>0.63</v>
      </c>
      <c r="U27" s="8">
        <v>0.05</v>
      </c>
      <c r="V27" s="8">
        <v>0.47</v>
      </c>
      <c r="W27" s="10"/>
      <c r="X27" s="8">
        <v>0.37</v>
      </c>
      <c r="Y27" s="8">
        <v>1.1599999999999999</v>
      </c>
      <c r="Z27" s="65">
        <v>0.11</v>
      </c>
      <c r="AA27" s="8"/>
      <c r="AB27" s="8">
        <f>-19.43*LN(AB14)+54.102</f>
        <v>0.27923694701909341</v>
      </c>
      <c r="AC27" s="22">
        <f>-19.43*LN(AC14)+54.102</f>
        <v>0.57363651856938702</v>
      </c>
    </row>
    <row r="28" spans="1:29" s="1" customFormat="1" ht="14.25" customHeight="1" thickBot="1">
      <c r="A28" s="23">
        <v>10</v>
      </c>
      <c r="B28" s="24">
        <v>-10.1</v>
      </c>
      <c r="C28" s="25">
        <v>-0.4</v>
      </c>
      <c r="D28" s="25">
        <v>-0.6</v>
      </c>
      <c r="E28" s="25">
        <v>-1.83</v>
      </c>
      <c r="F28" s="25">
        <v>-0.74</v>
      </c>
      <c r="G28" s="25">
        <v>-0.71</v>
      </c>
      <c r="H28" s="25">
        <v>-0.68</v>
      </c>
      <c r="I28" s="25">
        <v>-0.6</v>
      </c>
      <c r="J28" s="25">
        <v>-0.25</v>
      </c>
      <c r="K28" s="26"/>
      <c r="L28" s="25">
        <v>0.66</v>
      </c>
      <c r="M28" s="26"/>
      <c r="N28" s="26"/>
      <c r="O28" s="26"/>
      <c r="P28" s="26"/>
      <c r="Q28" s="26"/>
      <c r="R28" s="26"/>
      <c r="S28" s="26"/>
      <c r="T28" s="26"/>
      <c r="U28" s="26"/>
      <c r="V28" s="25">
        <v>-0.21</v>
      </c>
      <c r="W28" s="26"/>
      <c r="X28" s="25">
        <v>-1.36</v>
      </c>
      <c r="Y28" s="26"/>
      <c r="Z28" s="70"/>
      <c r="AA28" s="25"/>
      <c r="AB28" s="25">
        <f>-19.68*LN(AB15)+54.766</f>
        <v>-2.2798366347897172</v>
      </c>
      <c r="AC28" s="36">
        <f>-19.68*LN(AC15)+54.766</f>
        <v>-2.2689906714399797</v>
      </c>
    </row>
    <row r="29" spans="1:29">
      <c r="C29" s="83"/>
    </row>
    <row r="30" spans="1:29">
      <c r="C30" s="83"/>
    </row>
  </sheetData>
  <mergeCells count="4">
    <mergeCell ref="A1:B2"/>
    <mergeCell ref="D1:E1"/>
    <mergeCell ref="M1:Z3"/>
    <mergeCell ref="C16:L16"/>
  </mergeCells>
  <pageMargins left="0.70866141732283472" right="0.70866141732283472" top="0.98425196850393704" bottom="0.78740157480314965" header="0.31496062992125984" footer="0.27559055118110237"/>
  <pageSetup paperSize="17" scale="55" fitToWidth="2" orientation="landscape" r:id="rId1"/>
  <headerFooter alignWithMargins="0">
    <oddHeader>&amp;L&amp;"Arial,Bold"&amp;4&amp;G&amp;C&amp;"Arial,Bold"&amp;14Table H-4: Diversion Canal (Spoil Pile)
Thermistor SP-3
&amp;R&amp;G</oddHeader>
    <oddFooter>&amp;L&amp;8&amp;Z&amp;F\&amp;A&amp;R&amp;8Page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AB31"/>
  <sheetViews>
    <sheetView view="pageLayout" zoomScaleNormal="100" workbookViewId="0">
      <selection activeCell="O8" sqref="O8"/>
    </sheetView>
  </sheetViews>
  <sheetFormatPr defaultRowHeight="12.75"/>
  <cols>
    <col min="1" max="7" width="11.5703125" style="2" customWidth="1"/>
    <col min="8" max="9" width="12.7109375" style="2" customWidth="1"/>
    <col min="10" max="25" width="11.5703125" style="2" customWidth="1"/>
    <col min="26" max="26" width="11.7109375" style="2" customWidth="1"/>
    <col min="27" max="27" width="11.5703125" style="2" customWidth="1"/>
    <col min="28" max="28" width="11.140625" style="2" customWidth="1"/>
    <col min="29" max="16384" width="9.140625" style="2"/>
  </cols>
  <sheetData>
    <row r="1" spans="1:28" s="1" customFormat="1" ht="45" customHeight="1">
      <c r="A1" s="204" t="s">
        <v>12</v>
      </c>
      <c r="B1" s="205"/>
      <c r="C1" s="31" t="s">
        <v>0</v>
      </c>
      <c r="D1" s="208" t="s">
        <v>13</v>
      </c>
      <c r="E1" s="208"/>
      <c r="F1" s="39" t="s">
        <v>28</v>
      </c>
      <c r="G1" s="45">
        <v>1045.57</v>
      </c>
      <c r="H1" s="37" t="s">
        <v>1</v>
      </c>
      <c r="I1" s="33" t="s">
        <v>37</v>
      </c>
      <c r="J1" s="32" t="s">
        <v>38</v>
      </c>
      <c r="K1" s="30"/>
      <c r="L1" s="30"/>
      <c r="M1" s="41"/>
      <c r="N1" s="209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</row>
    <row r="2" spans="1:28" s="1" customFormat="1" ht="45" customHeight="1">
      <c r="A2" s="206"/>
      <c r="B2" s="207"/>
      <c r="C2" s="15" t="s">
        <v>39</v>
      </c>
      <c r="D2" s="7">
        <v>1981</v>
      </c>
      <c r="E2" s="12"/>
      <c r="F2" s="15" t="s">
        <v>31</v>
      </c>
      <c r="G2" s="4" t="s">
        <v>21</v>
      </c>
      <c r="H2" s="11" t="s">
        <v>33</v>
      </c>
      <c r="I2" s="5" t="s">
        <v>2</v>
      </c>
      <c r="J2" s="14"/>
      <c r="K2" s="14"/>
      <c r="L2" s="11" t="s">
        <v>34</v>
      </c>
      <c r="M2" s="27" t="s">
        <v>3</v>
      </c>
      <c r="N2" s="209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</row>
    <row r="3" spans="1:28" s="1" customFormat="1" ht="30" customHeight="1" thickBot="1">
      <c r="A3" s="46" t="s">
        <v>40</v>
      </c>
      <c r="B3" s="28"/>
      <c r="C3" s="47" t="s">
        <v>41</v>
      </c>
      <c r="D3" s="24">
        <v>0.1</v>
      </c>
      <c r="E3" s="28"/>
      <c r="F3" s="28"/>
      <c r="G3" s="28"/>
      <c r="H3" s="28"/>
      <c r="I3" s="28"/>
      <c r="J3" s="28"/>
      <c r="K3" s="28"/>
      <c r="L3" s="28"/>
      <c r="M3" s="29"/>
      <c r="N3" s="211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</row>
    <row r="4" spans="1:28" s="1" customFormat="1" ht="30" customHeight="1">
      <c r="A4" s="16" t="s">
        <v>25</v>
      </c>
      <c r="B4" s="17" t="s">
        <v>26</v>
      </c>
      <c r="C4" s="17" t="s">
        <v>27</v>
      </c>
      <c r="D4" s="17" t="s">
        <v>27</v>
      </c>
      <c r="E4" s="17" t="s">
        <v>27</v>
      </c>
      <c r="F4" s="17" t="s">
        <v>27</v>
      </c>
      <c r="G4" s="17" t="s">
        <v>27</v>
      </c>
      <c r="H4" s="17" t="s">
        <v>27</v>
      </c>
      <c r="I4" s="17" t="s">
        <v>27</v>
      </c>
      <c r="J4" s="17" t="s">
        <v>27</v>
      </c>
      <c r="K4" s="17" t="s">
        <v>27</v>
      </c>
      <c r="L4" s="17" t="s">
        <v>27</v>
      </c>
      <c r="M4" s="17" t="s">
        <v>27</v>
      </c>
      <c r="N4" s="17" t="s">
        <v>27</v>
      </c>
      <c r="O4" s="17" t="s">
        <v>27</v>
      </c>
      <c r="P4" s="17" t="s">
        <v>27</v>
      </c>
      <c r="Q4" s="17" t="s">
        <v>27</v>
      </c>
      <c r="R4" s="17" t="s">
        <v>27</v>
      </c>
      <c r="S4" s="17" t="s">
        <v>27</v>
      </c>
      <c r="T4" s="17" t="s">
        <v>27</v>
      </c>
      <c r="U4" s="17" t="s">
        <v>27</v>
      </c>
      <c r="V4" s="17" t="s">
        <v>27</v>
      </c>
      <c r="W4" s="17" t="s">
        <v>27</v>
      </c>
      <c r="X4" s="17" t="s">
        <v>27</v>
      </c>
      <c r="Y4" s="67" t="s">
        <v>27</v>
      </c>
      <c r="Z4" s="67" t="s">
        <v>27</v>
      </c>
      <c r="AA4" s="17" t="s">
        <v>27</v>
      </c>
      <c r="AB4" s="78" t="s">
        <v>27</v>
      </c>
    </row>
    <row r="5" spans="1:28" s="1" customFormat="1" ht="15" customHeight="1">
      <c r="A5" s="19" t="s">
        <v>5</v>
      </c>
      <c r="B5" s="5" t="s">
        <v>5</v>
      </c>
      <c r="C5" s="6">
        <v>29929</v>
      </c>
      <c r="D5" s="6">
        <v>34484</v>
      </c>
      <c r="E5" s="6">
        <v>34591</v>
      </c>
      <c r="F5" s="6">
        <v>34963</v>
      </c>
      <c r="G5" s="6">
        <v>35321</v>
      </c>
      <c r="H5" s="6">
        <v>35744</v>
      </c>
      <c r="I5" s="6">
        <v>36111</v>
      </c>
      <c r="J5" s="6">
        <v>36417</v>
      </c>
      <c r="K5" s="6">
        <v>36684</v>
      </c>
      <c r="L5" s="6">
        <v>36774</v>
      </c>
      <c r="M5" s="6">
        <v>37068</v>
      </c>
      <c r="N5" s="6">
        <v>37147</v>
      </c>
      <c r="O5" s="6">
        <v>37420</v>
      </c>
      <c r="P5" s="6">
        <v>37512</v>
      </c>
      <c r="Q5" s="6">
        <v>37789</v>
      </c>
      <c r="R5" s="6">
        <v>37922</v>
      </c>
      <c r="S5" s="6">
        <v>38174</v>
      </c>
      <c r="T5" s="6">
        <v>38248</v>
      </c>
      <c r="U5" s="6">
        <v>39239</v>
      </c>
      <c r="V5" s="6">
        <v>39349</v>
      </c>
      <c r="W5" s="6">
        <v>39622</v>
      </c>
      <c r="X5" s="6">
        <v>39715</v>
      </c>
      <c r="Y5" s="64">
        <v>39994</v>
      </c>
      <c r="Z5" s="76">
        <v>40318</v>
      </c>
      <c r="AA5" s="76">
        <v>40331</v>
      </c>
      <c r="AB5" s="77">
        <v>40431</v>
      </c>
    </row>
    <row r="6" spans="1:28" s="1" customFormat="1" ht="15" customHeight="1">
      <c r="A6" s="21">
        <v>1</v>
      </c>
      <c r="B6" s="9">
        <v>-1.1000000000000001</v>
      </c>
      <c r="C6" s="8">
        <v>18.190000000000001</v>
      </c>
      <c r="D6" s="8">
        <v>14.47</v>
      </c>
      <c r="E6" s="8">
        <v>11.96</v>
      </c>
      <c r="F6" s="8">
        <v>12.37</v>
      </c>
      <c r="G6" s="8">
        <v>12.66</v>
      </c>
      <c r="H6" s="8">
        <v>16.43</v>
      </c>
      <c r="I6" s="8">
        <v>16.510000000000002</v>
      </c>
      <c r="J6" s="8">
        <v>11.82</v>
      </c>
      <c r="K6" s="8">
        <v>14.67</v>
      </c>
      <c r="L6" s="8">
        <v>12.23</v>
      </c>
      <c r="M6" s="8">
        <v>12.84</v>
      </c>
      <c r="N6" s="8">
        <v>12.29</v>
      </c>
      <c r="O6" s="8">
        <v>12.93</v>
      </c>
      <c r="P6" s="8">
        <v>12.2</v>
      </c>
      <c r="Q6" s="8">
        <v>13.37</v>
      </c>
      <c r="R6" s="8">
        <v>15.44</v>
      </c>
      <c r="S6" s="8">
        <v>9.59</v>
      </c>
      <c r="T6" s="8">
        <v>12.47</v>
      </c>
      <c r="U6" s="8">
        <v>13.68</v>
      </c>
      <c r="V6" s="8">
        <v>12.58</v>
      </c>
      <c r="W6" s="8">
        <v>11.18</v>
      </c>
      <c r="X6" s="8">
        <v>12.5</v>
      </c>
      <c r="Y6" s="65">
        <v>10.98</v>
      </c>
      <c r="Z6" s="8">
        <v>16.86</v>
      </c>
      <c r="AA6" s="8">
        <v>13.92</v>
      </c>
      <c r="AB6" s="22">
        <v>10.7</v>
      </c>
    </row>
    <row r="7" spans="1:28" s="1" customFormat="1" ht="15" customHeight="1">
      <c r="A7" s="21">
        <v>2</v>
      </c>
      <c r="B7" s="9">
        <v>-2.1</v>
      </c>
      <c r="C7" s="8">
        <v>16.21</v>
      </c>
      <c r="D7" s="8">
        <v>16.68</v>
      </c>
      <c r="E7" s="8">
        <v>11.68</v>
      </c>
      <c r="F7" s="8">
        <v>12.28</v>
      </c>
      <c r="G7" s="8">
        <v>13.37</v>
      </c>
      <c r="H7" s="10"/>
      <c r="I7" s="8">
        <v>15.19</v>
      </c>
      <c r="J7" s="8">
        <v>12.49</v>
      </c>
      <c r="K7" s="8">
        <v>16.88</v>
      </c>
      <c r="L7" s="8">
        <v>12.55</v>
      </c>
      <c r="M7" s="8">
        <v>17.03</v>
      </c>
      <c r="N7" s="8">
        <v>12.37</v>
      </c>
      <c r="O7" s="8">
        <v>16.72</v>
      </c>
      <c r="P7" s="8">
        <v>11.76</v>
      </c>
      <c r="Q7" s="8">
        <v>16.79</v>
      </c>
      <c r="R7" s="8">
        <v>14.27</v>
      </c>
      <c r="S7" s="8">
        <v>12.06</v>
      </c>
      <c r="T7" s="8">
        <v>12.06</v>
      </c>
      <c r="U7" s="8">
        <v>17.04</v>
      </c>
      <c r="V7" s="8">
        <v>12.51</v>
      </c>
      <c r="W7" s="8">
        <v>13.53</v>
      </c>
      <c r="X7" s="8">
        <v>12.09</v>
      </c>
      <c r="Y7" s="65">
        <v>12.8</v>
      </c>
      <c r="Z7" s="8">
        <v>17.48</v>
      </c>
      <c r="AA7" s="8">
        <v>16.64</v>
      </c>
      <c r="AB7" s="22">
        <v>11.1</v>
      </c>
    </row>
    <row r="8" spans="1:28" s="1" customFormat="1" ht="15" customHeight="1">
      <c r="A8" s="21">
        <v>3</v>
      </c>
      <c r="B8" s="9">
        <v>-3.1</v>
      </c>
      <c r="C8" s="8">
        <v>16.38</v>
      </c>
      <c r="D8" s="8">
        <v>16.7</v>
      </c>
      <c r="E8" s="8">
        <v>12.39</v>
      </c>
      <c r="F8" s="8">
        <v>13.08</v>
      </c>
      <c r="G8" s="8">
        <v>14.38</v>
      </c>
      <c r="H8" s="8">
        <v>15.39</v>
      </c>
      <c r="I8" s="8">
        <v>14.85</v>
      </c>
      <c r="J8" s="8">
        <v>13.51</v>
      </c>
      <c r="K8" s="8">
        <v>16.95</v>
      </c>
      <c r="L8" s="8">
        <v>13.52</v>
      </c>
      <c r="M8" s="8">
        <v>16.87</v>
      </c>
      <c r="N8" s="8">
        <v>13.76</v>
      </c>
      <c r="O8" s="8">
        <v>16.86</v>
      </c>
      <c r="P8" s="8">
        <v>16.07</v>
      </c>
      <c r="Q8" s="8">
        <v>16.93</v>
      </c>
      <c r="R8" s="8">
        <v>14.01</v>
      </c>
      <c r="S8" s="8">
        <v>14.18</v>
      </c>
      <c r="T8" s="8">
        <v>12.54</v>
      </c>
      <c r="U8" s="8">
        <v>17.010000000000002</v>
      </c>
      <c r="V8" s="10"/>
      <c r="W8" s="8">
        <v>14.96</v>
      </c>
      <c r="X8" s="8">
        <v>12.46</v>
      </c>
      <c r="Y8" s="65">
        <v>14.29</v>
      </c>
      <c r="Z8" s="8">
        <v>17.27</v>
      </c>
      <c r="AA8" s="8">
        <v>16.55</v>
      </c>
      <c r="AB8" s="22">
        <v>11.8</v>
      </c>
    </row>
    <row r="9" spans="1:28" s="1" customFormat="1" ht="15" customHeight="1">
      <c r="A9" s="21">
        <v>4</v>
      </c>
      <c r="B9" s="9">
        <v>-4.0999999999999996</v>
      </c>
      <c r="C9" s="8">
        <v>16.32</v>
      </c>
      <c r="D9" s="8">
        <v>16.79</v>
      </c>
      <c r="E9" s="8">
        <v>13.37</v>
      </c>
      <c r="F9" s="8">
        <v>14.02</v>
      </c>
      <c r="G9" s="8">
        <v>15.46</v>
      </c>
      <c r="H9" s="10"/>
      <c r="I9" s="10"/>
      <c r="J9" s="10"/>
      <c r="K9" s="8">
        <v>17.23</v>
      </c>
      <c r="L9" s="8">
        <v>14.72</v>
      </c>
      <c r="M9" s="8">
        <v>17.23</v>
      </c>
      <c r="N9" s="8">
        <v>14.94</v>
      </c>
      <c r="O9" s="8">
        <v>17.21</v>
      </c>
      <c r="P9" s="10"/>
      <c r="Q9" s="8">
        <v>17.350000000000001</v>
      </c>
      <c r="R9" s="10"/>
      <c r="S9" s="10"/>
      <c r="T9" s="8">
        <v>13.59</v>
      </c>
      <c r="U9" s="8">
        <v>17.61</v>
      </c>
      <c r="V9" s="10"/>
      <c r="W9" s="8">
        <v>16.5</v>
      </c>
      <c r="X9" s="8">
        <v>13.62</v>
      </c>
      <c r="Y9" s="65">
        <v>16.09</v>
      </c>
      <c r="Z9" s="8">
        <v>18.600000000000001</v>
      </c>
      <c r="AA9" s="8">
        <v>17.32</v>
      </c>
      <c r="AB9" s="22">
        <v>13.3</v>
      </c>
    </row>
    <row r="10" spans="1:28" s="1" customFormat="1" ht="15" customHeight="1">
      <c r="A10" s="21">
        <v>5</v>
      </c>
      <c r="B10" s="9">
        <v>-5.0999999999999996</v>
      </c>
      <c r="C10" s="8">
        <v>16.38</v>
      </c>
      <c r="D10" s="8">
        <v>16.48</v>
      </c>
      <c r="E10" s="8">
        <v>14.21</v>
      </c>
      <c r="F10" s="8">
        <v>14.48</v>
      </c>
      <c r="G10" s="8">
        <v>15.78</v>
      </c>
      <c r="H10" s="8">
        <v>15.24</v>
      </c>
      <c r="I10" s="8">
        <v>14.64</v>
      </c>
      <c r="J10" s="8">
        <v>14.99</v>
      </c>
      <c r="K10" s="8">
        <v>16.579999999999998</v>
      </c>
      <c r="L10" s="8">
        <v>14.97</v>
      </c>
      <c r="M10" s="8">
        <v>16.510000000000002</v>
      </c>
      <c r="N10" s="8">
        <v>15.19</v>
      </c>
      <c r="O10" s="8">
        <v>16.399999999999999</v>
      </c>
      <c r="P10" s="8">
        <v>13.84</v>
      </c>
      <c r="Q10" s="8">
        <v>16.46</v>
      </c>
      <c r="R10" s="8">
        <v>14.04</v>
      </c>
      <c r="S10" s="8">
        <v>15.87</v>
      </c>
      <c r="T10" s="8">
        <v>13.59</v>
      </c>
      <c r="U10" s="8">
        <v>16.239999999999998</v>
      </c>
      <c r="V10" s="10"/>
      <c r="W10" s="8">
        <v>15.6</v>
      </c>
      <c r="X10" s="8">
        <v>13.14</v>
      </c>
      <c r="Y10" s="65">
        <v>17.7</v>
      </c>
      <c r="Z10" s="8">
        <v>17</v>
      </c>
      <c r="AA10" s="8">
        <v>15.77</v>
      </c>
      <c r="AB10" s="22">
        <v>12.9</v>
      </c>
    </row>
    <row r="11" spans="1:28" s="1" customFormat="1" ht="15" customHeight="1">
      <c r="A11" s="21">
        <v>6</v>
      </c>
      <c r="B11" s="9">
        <v>-6.1</v>
      </c>
      <c r="C11" s="8">
        <v>16.329999999999998</v>
      </c>
      <c r="D11" s="8">
        <v>16.760000000000002</v>
      </c>
      <c r="E11" s="8">
        <v>15.76</v>
      </c>
      <c r="F11" s="8">
        <v>15.81</v>
      </c>
      <c r="G11" s="8">
        <v>17.04</v>
      </c>
      <c r="H11" s="10"/>
      <c r="I11" s="8">
        <v>15.89</v>
      </c>
      <c r="J11" s="8">
        <v>16.649999999999999</v>
      </c>
      <c r="K11" s="8">
        <v>17.690000000000001</v>
      </c>
      <c r="L11" s="8">
        <v>16.75</v>
      </c>
      <c r="M11" s="8">
        <v>17.760000000000002</v>
      </c>
      <c r="N11" s="8">
        <v>17.170000000000002</v>
      </c>
      <c r="O11" s="8">
        <v>17.77</v>
      </c>
      <c r="P11" s="8">
        <v>15.87</v>
      </c>
      <c r="Q11" s="8">
        <v>18.04</v>
      </c>
      <c r="R11" s="8">
        <v>15.92</v>
      </c>
      <c r="S11" s="10"/>
      <c r="T11" s="8">
        <v>16.100000000000001</v>
      </c>
      <c r="U11" s="8">
        <v>19.239999999999998</v>
      </c>
      <c r="V11" s="10"/>
      <c r="W11" s="8">
        <v>21</v>
      </c>
      <c r="X11" s="8">
        <v>16.899999999999999</v>
      </c>
      <c r="Y11" s="65">
        <v>19.34</v>
      </c>
      <c r="Z11" s="8">
        <v>21.6</v>
      </c>
      <c r="AA11" s="8">
        <v>19.79</v>
      </c>
      <c r="AB11" s="22">
        <v>17.399999999999999</v>
      </c>
    </row>
    <row r="12" spans="1:28" s="1" customFormat="1" ht="15" customHeight="1">
      <c r="A12" s="21">
        <v>7</v>
      </c>
      <c r="B12" s="9">
        <v>-7.1</v>
      </c>
      <c r="C12" s="8">
        <v>16.36</v>
      </c>
      <c r="D12" s="8">
        <v>16.73</v>
      </c>
      <c r="E12" s="8">
        <v>17</v>
      </c>
      <c r="F12" s="8">
        <v>16.78</v>
      </c>
      <c r="G12" s="8">
        <v>17.510000000000002</v>
      </c>
      <c r="H12" s="10"/>
      <c r="I12" s="10"/>
      <c r="J12" s="10"/>
      <c r="K12" s="8">
        <v>18.12</v>
      </c>
      <c r="L12" s="8">
        <v>17.62</v>
      </c>
      <c r="M12" s="8">
        <v>18.16</v>
      </c>
      <c r="N12" s="8">
        <v>18.22</v>
      </c>
      <c r="O12" s="8">
        <v>18.190000000000001</v>
      </c>
      <c r="P12" s="10"/>
      <c r="Q12" s="8">
        <v>18.47</v>
      </c>
      <c r="R12" s="8">
        <v>16.75</v>
      </c>
      <c r="S12" s="8">
        <v>18.489999999999998</v>
      </c>
      <c r="T12" s="8">
        <v>16.989999999999998</v>
      </c>
      <c r="U12" s="8">
        <v>18.32</v>
      </c>
      <c r="V12" s="10"/>
      <c r="W12" s="8">
        <v>18.11</v>
      </c>
      <c r="X12" s="8">
        <v>16.43</v>
      </c>
      <c r="Y12" s="65">
        <v>17.89</v>
      </c>
      <c r="Z12" s="8">
        <v>19.79</v>
      </c>
      <c r="AA12" s="8">
        <v>17.93</v>
      </c>
      <c r="AB12" s="22">
        <v>16.399999999999999</v>
      </c>
    </row>
    <row r="13" spans="1:28" s="1" customFormat="1" ht="15" customHeight="1">
      <c r="A13" s="21">
        <v>8</v>
      </c>
      <c r="B13" s="9">
        <v>-8.1</v>
      </c>
      <c r="C13" s="8">
        <v>16.399999999999999</v>
      </c>
      <c r="D13" s="8">
        <v>16.48</v>
      </c>
      <c r="E13" s="8">
        <v>16.72</v>
      </c>
      <c r="F13" s="8">
        <v>16.48</v>
      </c>
      <c r="G13" s="8">
        <v>16.68</v>
      </c>
      <c r="H13" s="10"/>
      <c r="I13" s="10"/>
      <c r="J13" s="10"/>
      <c r="K13" s="8">
        <v>16.68</v>
      </c>
      <c r="L13" s="8">
        <v>16.38</v>
      </c>
      <c r="M13" s="8">
        <v>16.5</v>
      </c>
      <c r="N13" s="10"/>
      <c r="O13" s="8">
        <v>16.399999999999999</v>
      </c>
      <c r="P13" s="10"/>
      <c r="Q13" s="8">
        <v>16.399999999999999</v>
      </c>
      <c r="R13" s="8">
        <v>15.31</v>
      </c>
      <c r="S13" s="8">
        <v>16.36</v>
      </c>
      <c r="T13" s="8">
        <v>15.59</v>
      </c>
      <c r="U13" s="8">
        <v>15.81</v>
      </c>
      <c r="V13" s="10"/>
      <c r="W13" s="10"/>
      <c r="X13" s="8">
        <v>14.67</v>
      </c>
      <c r="Y13" s="65">
        <v>15.38</v>
      </c>
      <c r="Z13" s="8">
        <v>17.04</v>
      </c>
      <c r="AA13" s="8">
        <v>15.32</v>
      </c>
      <c r="AB13" s="22">
        <v>14.5</v>
      </c>
    </row>
    <row r="14" spans="1:28" s="1" customFormat="1" ht="15" customHeight="1">
      <c r="A14" s="21">
        <v>9</v>
      </c>
      <c r="B14" s="9">
        <v>-9.1</v>
      </c>
      <c r="C14" s="8">
        <v>16.54</v>
      </c>
      <c r="D14" s="8">
        <v>16.72</v>
      </c>
      <c r="E14" s="8">
        <v>17.14</v>
      </c>
      <c r="F14" s="8">
        <v>16.739999999999998</v>
      </c>
      <c r="G14" s="8">
        <v>16.91</v>
      </c>
      <c r="H14" s="8">
        <v>17.63</v>
      </c>
      <c r="I14" s="10"/>
      <c r="J14" s="8">
        <v>16.809999999999999</v>
      </c>
      <c r="K14" s="8">
        <v>16.920000000000002</v>
      </c>
      <c r="L14" s="8">
        <v>16.86</v>
      </c>
      <c r="M14" s="8">
        <v>16.850000000000001</v>
      </c>
      <c r="N14" s="10"/>
      <c r="O14" s="8">
        <v>16.8</v>
      </c>
      <c r="P14" s="8">
        <v>16.61</v>
      </c>
      <c r="Q14" s="8">
        <v>16.8</v>
      </c>
      <c r="R14" s="8">
        <v>16.170000000000002</v>
      </c>
      <c r="S14" s="8">
        <v>16.77</v>
      </c>
      <c r="T14" s="8">
        <v>16.440000000000001</v>
      </c>
      <c r="U14" s="8">
        <v>16.12</v>
      </c>
      <c r="V14" s="10"/>
      <c r="W14" s="8">
        <v>15.91</v>
      </c>
      <c r="X14" s="8">
        <v>15.45</v>
      </c>
      <c r="Y14" s="65">
        <v>15.74</v>
      </c>
      <c r="Z14" s="8">
        <v>17.47</v>
      </c>
      <c r="AA14" s="8">
        <v>15.64</v>
      </c>
      <c r="AB14" s="22">
        <v>15.3</v>
      </c>
    </row>
    <row r="15" spans="1:28" s="1" customFormat="1" ht="15" customHeight="1" thickBot="1">
      <c r="A15" s="23">
        <v>10</v>
      </c>
      <c r="B15" s="24">
        <v>-10.1</v>
      </c>
      <c r="C15" s="25">
        <v>16.399999999999999</v>
      </c>
      <c r="D15" s="25">
        <v>16.64</v>
      </c>
      <c r="E15" s="25">
        <v>17.059999999999999</v>
      </c>
      <c r="F15" s="25">
        <v>16.670000000000002</v>
      </c>
      <c r="G15" s="25">
        <v>16.850000000000001</v>
      </c>
      <c r="H15" s="26"/>
      <c r="I15" s="25">
        <v>16.73</v>
      </c>
      <c r="J15" s="25">
        <v>16.72</v>
      </c>
      <c r="K15" s="25">
        <v>16.75</v>
      </c>
      <c r="L15" s="25">
        <v>16.77</v>
      </c>
      <c r="M15" s="25">
        <v>16.77</v>
      </c>
      <c r="N15" s="26"/>
      <c r="O15" s="25">
        <v>16.75</v>
      </c>
      <c r="P15" s="25">
        <v>16.82</v>
      </c>
      <c r="Q15" s="25">
        <v>16.78</v>
      </c>
      <c r="R15" s="25">
        <v>16.54</v>
      </c>
      <c r="S15" s="25">
        <v>16.72</v>
      </c>
      <c r="T15" s="25">
        <v>16.68</v>
      </c>
      <c r="U15" s="25">
        <v>15.89</v>
      </c>
      <c r="V15" s="26"/>
      <c r="W15" s="25">
        <v>15.68</v>
      </c>
      <c r="X15" s="25">
        <v>15.47</v>
      </c>
      <c r="Y15" s="66">
        <v>15.48</v>
      </c>
      <c r="Z15" s="25">
        <v>17.29</v>
      </c>
      <c r="AA15" s="25">
        <v>15.38</v>
      </c>
      <c r="AB15" s="36">
        <v>15.2</v>
      </c>
    </row>
    <row r="16" spans="1:28" s="1" customFormat="1" ht="19.350000000000001" customHeight="1" thickBot="1">
      <c r="B16" s="169"/>
      <c r="C16" s="215" t="s">
        <v>11</v>
      </c>
      <c r="D16" s="216"/>
      <c r="E16" s="216"/>
      <c r="F16" s="216"/>
      <c r="G16" s="216"/>
      <c r="H16" s="216"/>
      <c r="I16" s="216"/>
      <c r="J16" s="216"/>
      <c r="K16" s="216"/>
      <c r="L16" s="217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</row>
    <row r="17" spans="1:28" s="1" customFormat="1" ht="30" customHeight="1">
      <c r="A17" s="16" t="s">
        <v>25</v>
      </c>
      <c r="B17" s="17" t="s">
        <v>26</v>
      </c>
      <c r="C17" s="32" t="s">
        <v>42</v>
      </c>
      <c r="D17" s="32" t="s">
        <v>42</v>
      </c>
      <c r="E17" s="32" t="s">
        <v>42</v>
      </c>
      <c r="F17" s="32" t="s">
        <v>42</v>
      </c>
      <c r="G17" s="32" t="s">
        <v>42</v>
      </c>
      <c r="H17" s="32" t="s">
        <v>42</v>
      </c>
      <c r="I17" s="32" t="s">
        <v>42</v>
      </c>
      <c r="J17" s="32" t="s">
        <v>42</v>
      </c>
      <c r="K17" s="32" t="s">
        <v>42</v>
      </c>
      <c r="L17" s="32" t="s">
        <v>42</v>
      </c>
      <c r="M17" s="32" t="s">
        <v>42</v>
      </c>
      <c r="N17" s="32" t="s">
        <v>42</v>
      </c>
      <c r="O17" s="32" t="s">
        <v>42</v>
      </c>
      <c r="P17" s="32" t="s">
        <v>42</v>
      </c>
      <c r="Q17" s="32" t="s">
        <v>42</v>
      </c>
      <c r="R17" s="32" t="s">
        <v>42</v>
      </c>
      <c r="S17" s="32" t="s">
        <v>42</v>
      </c>
      <c r="T17" s="32" t="s">
        <v>42</v>
      </c>
      <c r="U17" s="32" t="s">
        <v>42</v>
      </c>
      <c r="V17" s="32" t="s">
        <v>42</v>
      </c>
      <c r="W17" s="32" t="s">
        <v>42</v>
      </c>
      <c r="X17" s="32" t="s">
        <v>42</v>
      </c>
      <c r="Y17" s="63" t="s">
        <v>42</v>
      </c>
      <c r="Z17" s="32" t="s">
        <v>42</v>
      </c>
      <c r="AA17" s="32" t="s">
        <v>42</v>
      </c>
      <c r="AB17" s="51" t="s">
        <v>42</v>
      </c>
    </row>
    <row r="18" spans="1:28" s="1" customFormat="1" ht="15" customHeight="1">
      <c r="A18" s="19" t="s">
        <v>5</v>
      </c>
      <c r="B18" s="5" t="s">
        <v>5</v>
      </c>
      <c r="C18" s="6">
        <v>29929</v>
      </c>
      <c r="D18" s="6">
        <v>34484</v>
      </c>
      <c r="E18" s="6">
        <v>34591</v>
      </c>
      <c r="F18" s="6">
        <v>34963</v>
      </c>
      <c r="G18" s="6">
        <v>35321</v>
      </c>
      <c r="H18" s="6">
        <v>35744</v>
      </c>
      <c r="I18" s="6">
        <v>36111</v>
      </c>
      <c r="J18" s="6">
        <v>36417</v>
      </c>
      <c r="K18" s="6">
        <v>36684</v>
      </c>
      <c r="L18" s="6">
        <v>36774</v>
      </c>
      <c r="M18" s="6">
        <v>37068</v>
      </c>
      <c r="N18" s="6">
        <v>37147</v>
      </c>
      <c r="O18" s="6">
        <v>37420</v>
      </c>
      <c r="P18" s="6">
        <v>37512</v>
      </c>
      <c r="Q18" s="6">
        <v>37789</v>
      </c>
      <c r="R18" s="6">
        <v>37922</v>
      </c>
      <c r="S18" s="6">
        <v>38174</v>
      </c>
      <c r="T18" s="6">
        <v>38248</v>
      </c>
      <c r="U18" s="6">
        <v>39239</v>
      </c>
      <c r="V18" s="6">
        <v>39349</v>
      </c>
      <c r="W18" s="6">
        <v>39622</v>
      </c>
      <c r="X18" s="6">
        <v>39715</v>
      </c>
      <c r="Y18" s="64">
        <v>39994</v>
      </c>
      <c r="Z18" s="6">
        <v>40318</v>
      </c>
      <c r="AA18" s="6">
        <v>40331</v>
      </c>
      <c r="AB18" s="20">
        <v>40431</v>
      </c>
    </row>
    <row r="19" spans="1:28" s="1" customFormat="1" ht="15" customHeight="1">
      <c r="A19" s="21">
        <v>1</v>
      </c>
      <c r="B19" s="9">
        <v>-1.1000000000000001</v>
      </c>
      <c r="C19" s="8">
        <v>-2.2000000000000002</v>
      </c>
      <c r="D19" s="8">
        <v>2.2799999999999998</v>
      </c>
      <c r="E19" s="8">
        <v>6.11</v>
      </c>
      <c r="F19" s="8">
        <v>5.43</v>
      </c>
      <c r="G19" s="8">
        <v>4.96</v>
      </c>
      <c r="H19" s="8">
        <v>-0.22</v>
      </c>
      <c r="I19" s="8">
        <v>-0.31</v>
      </c>
      <c r="J19" s="8">
        <v>6.35</v>
      </c>
      <c r="K19" s="8">
        <v>2.0099999999999998</v>
      </c>
      <c r="L19" s="8">
        <v>5.66</v>
      </c>
      <c r="M19" s="8">
        <v>4.67</v>
      </c>
      <c r="N19" s="8">
        <v>5.56</v>
      </c>
      <c r="O19" s="8">
        <v>4.53</v>
      </c>
      <c r="P19" s="8">
        <v>5.71</v>
      </c>
      <c r="Q19" s="8">
        <v>3.86</v>
      </c>
      <c r="R19" s="8">
        <v>1</v>
      </c>
      <c r="S19" s="8">
        <v>10.65</v>
      </c>
      <c r="T19" s="8">
        <v>5.26</v>
      </c>
      <c r="U19" s="8">
        <v>3.4</v>
      </c>
      <c r="V19" s="8">
        <v>5.09</v>
      </c>
      <c r="W19" s="8">
        <v>7.48</v>
      </c>
      <c r="X19" s="8">
        <v>5.22</v>
      </c>
      <c r="Y19" s="65">
        <v>7.85</v>
      </c>
      <c r="Z19" s="8">
        <f>-20.03*LN(Z6)+55.818</f>
        <v>-0.76562737005140491</v>
      </c>
      <c r="AA19" s="8">
        <f t="shared" ref="AA19:AB19" si="0">-20.03*LN(AA6)+55.818</f>
        <v>3.0724671022273355</v>
      </c>
      <c r="AB19" s="22">
        <f t="shared" si="0"/>
        <v>8.342017858398755</v>
      </c>
    </row>
    <row r="20" spans="1:28" s="1" customFormat="1" ht="15" customHeight="1">
      <c r="A20" s="21">
        <v>2</v>
      </c>
      <c r="B20" s="9">
        <v>-2.1</v>
      </c>
      <c r="C20" s="8">
        <v>0</v>
      </c>
      <c r="D20" s="8">
        <v>-0.56000000000000005</v>
      </c>
      <c r="E20" s="8">
        <v>6.54</v>
      </c>
      <c r="F20" s="8">
        <v>5.52</v>
      </c>
      <c r="G20" s="8">
        <v>3.81</v>
      </c>
      <c r="H20" s="10"/>
      <c r="I20" s="8">
        <v>1.27</v>
      </c>
      <c r="J20" s="8">
        <v>5.18</v>
      </c>
      <c r="K20" s="8">
        <v>-0.8</v>
      </c>
      <c r="L20" s="8">
        <v>5.08</v>
      </c>
      <c r="M20" s="8">
        <v>-0.97</v>
      </c>
      <c r="N20" s="8">
        <v>5.38</v>
      </c>
      <c r="O20" s="8">
        <v>-0.61</v>
      </c>
      <c r="P20" s="8">
        <v>6.4</v>
      </c>
      <c r="Q20" s="8">
        <v>-0.69</v>
      </c>
      <c r="R20" s="8">
        <v>2.5099999999999998</v>
      </c>
      <c r="S20" s="8">
        <v>5.89</v>
      </c>
      <c r="T20" s="8">
        <v>5.89</v>
      </c>
      <c r="U20" s="8">
        <v>-0.98</v>
      </c>
      <c r="V20" s="8">
        <v>5.15</v>
      </c>
      <c r="W20" s="8">
        <v>3.57</v>
      </c>
      <c r="X20" s="8">
        <v>5.84</v>
      </c>
      <c r="Y20" s="65">
        <v>4.6900000000000004</v>
      </c>
      <c r="Z20" s="8">
        <f>-19.88*LN(Z7)+55.393</f>
        <v>-1.4848205201205005</v>
      </c>
      <c r="AA20" s="8">
        <f t="shared" ref="AA20:AB20" si="1">-19.88*LN(AA7)+55.393</f>
        <v>-0.5057715756140837</v>
      </c>
      <c r="AB20" s="22">
        <f t="shared" si="1"/>
        <v>7.5429312466324276</v>
      </c>
    </row>
    <row r="21" spans="1:28" s="1" customFormat="1" ht="15" customHeight="1">
      <c r="A21" s="21">
        <v>3</v>
      </c>
      <c r="B21" s="9">
        <v>-3.1</v>
      </c>
      <c r="C21" s="8">
        <v>-0.3</v>
      </c>
      <c r="D21" s="8">
        <v>-0.68</v>
      </c>
      <c r="E21" s="8">
        <v>5.25</v>
      </c>
      <c r="F21" s="8">
        <v>4.16</v>
      </c>
      <c r="G21" s="8">
        <v>2.27</v>
      </c>
      <c r="H21" s="8">
        <v>0.93</v>
      </c>
      <c r="I21" s="8">
        <v>1.63</v>
      </c>
      <c r="J21" s="8">
        <v>3.51</v>
      </c>
      <c r="K21" s="8">
        <v>-0.97</v>
      </c>
      <c r="L21" s="8">
        <v>3.5</v>
      </c>
      <c r="M21" s="8">
        <v>-0.87</v>
      </c>
      <c r="N21" s="8">
        <v>3.15</v>
      </c>
      <c r="O21" s="8">
        <v>-0.86</v>
      </c>
      <c r="P21" s="8">
        <v>0.08</v>
      </c>
      <c r="Q21" s="8">
        <v>-0.94</v>
      </c>
      <c r="R21" s="8">
        <v>2.79</v>
      </c>
      <c r="S21" s="8">
        <v>2.5499999999999998</v>
      </c>
      <c r="T21" s="8">
        <v>5.01</v>
      </c>
      <c r="U21" s="8">
        <v>-1.03</v>
      </c>
      <c r="V21" s="10"/>
      <c r="W21" s="8">
        <v>1.49</v>
      </c>
      <c r="X21" s="8">
        <v>5.14</v>
      </c>
      <c r="Y21" s="65">
        <v>2.39</v>
      </c>
      <c r="Z21" s="8">
        <f>-19.81*LN(Z8)+55.084</f>
        <v>-1.3541133736616047</v>
      </c>
      <c r="AA21" s="8">
        <f t="shared" ref="AA21:AB21" si="2">-19.81*LN(AA8)+55.084</f>
        <v>-0.51050867711504822</v>
      </c>
      <c r="AB21" s="22">
        <f t="shared" si="2"/>
        <v>6.1909482815472288</v>
      </c>
    </row>
    <row r="22" spans="1:28" s="1" customFormat="1" ht="15" customHeight="1">
      <c r="A22" s="21">
        <v>4</v>
      </c>
      <c r="B22" s="9">
        <v>-4.0999999999999996</v>
      </c>
      <c r="C22" s="8">
        <v>-0.2</v>
      </c>
      <c r="D22" s="8">
        <v>-0.75</v>
      </c>
      <c r="E22" s="8">
        <v>3.75</v>
      </c>
      <c r="F22" s="8">
        <v>2.8</v>
      </c>
      <c r="G22" s="8">
        <v>0.87</v>
      </c>
      <c r="H22" s="10"/>
      <c r="I22" s="10"/>
      <c r="J22" s="10"/>
      <c r="K22" s="8">
        <v>-1.25</v>
      </c>
      <c r="L22" s="8">
        <v>1.84</v>
      </c>
      <c r="M22" s="8">
        <v>-1.25</v>
      </c>
      <c r="N22" s="8">
        <v>1.54</v>
      </c>
      <c r="O22" s="8">
        <v>-1.23</v>
      </c>
      <c r="P22" s="10"/>
      <c r="Q22" s="10"/>
      <c r="R22" s="10"/>
      <c r="S22" s="10"/>
      <c r="T22" s="8">
        <v>3.43</v>
      </c>
      <c r="U22" s="8">
        <v>-1.68</v>
      </c>
      <c r="V22" s="10"/>
      <c r="W22" s="8">
        <v>-0.41</v>
      </c>
      <c r="X22" s="8">
        <v>3.38</v>
      </c>
      <c r="Y22" s="65">
        <v>0.08</v>
      </c>
      <c r="Z22" s="8">
        <f>-19.71*LN(Z9)+54.85</f>
        <v>-2.7655147559745643</v>
      </c>
      <c r="AA22" s="8">
        <f t="shared" ref="AA22:AB22" si="3">-19.71*LN(AA9)+54.85</f>
        <v>-1.3601981107768424</v>
      </c>
      <c r="AB22" s="22">
        <f t="shared" si="3"/>
        <v>3.8451708656618706</v>
      </c>
    </row>
    <row r="23" spans="1:28" s="1" customFormat="1" ht="15" customHeight="1">
      <c r="A23" s="21">
        <v>5</v>
      </c>
      <c r="B23" s="9">
        <v>-5.0999999999999996</v>
      </c>
      <c r="C23" s="8">
        <v>-0.3</v>
      </c>
      <c r="D23" s="8">
        <v>-0.42</v>
      </c>
      <c r="E23" s="8">
        <v>2.5099999999999998</v>
      </c>
      <c r="F23" s="8">
        <v>2.13</v>
      </c>
      <c r="G23" s="8">
        <v>0.43</v>
      </c>
      <c r="H23" s="8">
        <v>1.1200000000000001</v>
      </c>
      <c r="I23" s="8">
        <v>1.91</v>
      </c>
      <c r="J23" s="8">
        <v>1.45</v>
      </c>
      <c r="K23" s="8">
        <v>-0.54</v>
      </c>
      <c r="L23" s="8">
        <v>1.47</v>
      </c>
      <c r="M23" s="8">
        <v>-0.45</v>
      </c>
      <c r="N23" s="8">
        <v>1.18</v>
      </c>
      <c r="O23" s="8">
        <v>-0.32</v>
      </c>
      <c r="P23" s="8">
        <v>3.03</v>
      </c>
      <c r="Q23" s="8">
        <v>-0.39</v>
      </c>
      <c r="R23" s="8">
        <v>2.74</v>
      </c>
      <c r="S23" s="8">
        <v>0.32</v>
      </c>
      <c r="T23" s="8">
        <v>3.4</v>
      </c>
      <c r="U23" s="8">
        <v>-0.13</v>
      </c>
      <c r="V23" s="10"/>
      <c r="W23" s="8">
        <v>0.66</v>
      </c>
      <c r="X23" s="8">
        <v>4.07</v>
      </c>
      <c r="Y23" s="65">
        <v>-1.81</v>
      </c>
      <c r="Z23" s="8">
        <f>-19.75*LN(Z10)+54.911</f>
        <v>-1.0449635451102708</v>
      </c>
      <c r="AA23" s="8">
        <f t="shared" ref="AA23:AB23" si="4">-19.75*LN(AA10)+54.911</f>
        <v>0.43833933074479603</v>
      </c>
      <c r="AB23" s="22">
        <f t="shared" si="4"/>
        <v>4.4057606004893799</v>
      </c>
    </row>
    <row r="24" spans="1:28" s="1" customFormat="1" ht="15" customHeight="1">
      <c r="A24" s="21">
        <v>6</v>
      </c>
      <c r="B24" s="9">
        <v>-6.1</v>
      </c>
      <c r="C24" s="8">
        <v>-0.2</v>
      </c>
      <c r="D24" s="8">
        <v>-0.71</v>
      </c>
      <c r="E24" s="8">
        <v>0.5</v>
      </c>
      <c r="F24" s="8">
        <v>0.44</v>
      </c>
      <c r="G24" s="8">
        <v>-1.03</v>
      </c>
      <c r="H24" s="10"/>
      <c r="I24" s="8">
        <v>0.34</v>
      </c>
      <c r="J24" s="8">
        <v>-0.57999999999999996</v>
      </c>
      <c r="K24" s="8">
        <v>-1.76</v>
      </c>
      <c r="L24" s="8">
        <v>-0.69</v>
      </c>
      <c r="M24" s="8">
        <v>-1.83</v>
      </c>
      <c r="N24" s="8">
        <v>-1.18</v>
      </c>
      <c r="O24" s="8">
        <v>-1.84</v>
      </c>
      <c r="P24" s="8">
        <v>0.36</v>
      </c>
      <c r="Q24" s="8">
        <v>-2.14</v>
      </c>
      <c r="R24" s="8">
        <v>0.3</v>
      </c>
      <c r="S24" s="10"/>
      <c r="T24" s="8">
        <v>0.08</v>
      </c>
      <c r="U24" s="8">
        <v>-3.38</v>
      </c>
      <c r="V24" s="10"/>
      <c r="W24" s="8">
        <v>-5.05</v>
      </c>
      <c r="X24" s="8">
        <v>-0.87</v>
      </c>
      <c r="Y24" s="65">
        <v>-3.48</v>
      </c>
      <c r="Z24" s="8">
        <f>-19.38*LN(Z11)+53.937</f>
        <v>-5.6117964386945118</v>
      </c>
      <c r="AA24" s="8">
        <f t="shared" ref="AA24:AB24" si="5">-19.38*LN(AA11)+53.937</f>
        <v>-3.9157256013285178</v>
      </c>
      <c r="AB24" s="22">
        <f t="shared" si="5"/>
        <v>-1.4213925965529626</v>
      </c>
    </row>
    <row r="25" spans="1:28" s="1" customFormat="1" ht="15" customHeight="1">
      <c r="A25" s="21">
        <v>7</v>
      </c>
      <c r="B25" s="9">
        <v>-7.1</v>
      </c>
      <c r="C25" s="8">
        <v>-0.2</v>
      </c>
      <c r="D25" s="8">
        <v>-0.64</v>
      </c>
      <c r="E25" s="8">
        <v>-0.95</v>
      </c>
      <c r="F25" s="8">
        <v>-0.7</v>
      </c>
      <c r="G25" s="8">
        <v>-1.53</v>
      </c>
      <c r="H25" s="10"/>
      <c r="I25" s="10"/>
      <c r="J25" s="10"/>
      <c r="K25" s="8">
        <v>-2.19</v>
      </c>
      <c r="L25" s="8">
        <v>-1.65</v>
      </c>
      <c r="M25" s="8">
        <v>-2.23</v>
      </c>
      <c r="N25" s="8">
        <v>-2.2999999999999998</v>
      </c>
      <c r="O25" s="8">
        <v>-2.27</v>
      </c>
      <c r="P25" s="10"/>
      <c r="Q25" s="10"/>
      <c r="R25" s="8">
        <v>-0.66</v>
      </c>
      <c r="S25" s="8">
        <v>-2.58</v>
      </c>
      <c r="T25" s="8">
        <v>-0.94</v>
      </c>
      <c r="U25" s="8">
        <v>-2.4</v>
      </c>
      <c r="V25" s="10"/>
      <c r="W25" s="8">
        <v>-2.1800000000000002</v>
      </c>
      <c r="X25" s="8">
        <v>-0.28999999999999998</v>
      </c>
      <c r="Y25" s="65">
        <v>-1.94</v>
      </c>
      <c r="Z25" s="8">
        <f>-19.43*LN(Z12)+54.102</f>
        <v>-3.8999844393092431</v>
      </c>
      <c r="AA25" s="8">
        <f t="shared" ref="AA25:AB25" si="6">-19.43*LN(AA12)+54.102</f>
        <v>-1.9822148383991234</v>
      </c>
      <c r="AB25" s="22">
        <f t="shared" si="6"/>
        <v>-0.24917633574987264</v>
      </c>
    </row>
    <row r="26" spans="1:28" s="1" customFormat="1" ht="15" customHeight="1">
      <c r="A26" s="21">
        <v>8</v>
      </c>
      <c r="B26" s="9">
        <v>-8.1</v>
      </c>
      <c r="C26" s="8">
        <v>-0.3</v>
      </c>
      <c r="D26" s="8">
        <v>-0.4</v>
      </c>
      <c r="E26" s="8">
        <v>-0.68</v>
      </c>
      <c r="F26" s="8">
        <v>-0.4</v>
      </c>
      <c r="G26" s="8">
        <v>-0.63</v>
      </c>
      <c r="H26" s="10"/>
      <c r="I26" s="10"/>
      <c r="J26" s="10"/>
      <c r="K26" s="8">
        <v>-0.63</v>
      </c>
      <c r="L26" s="8">
        <v>-0.28000000000000003</v>
      </c>
      <c r="M26" s="8">
        <v>-0.42</v>
      </c>
      <c r="N26" s="10"/>
      <c r="O26" s="8">
        <v>-0.3</v>
      </c>
      <c r="P26" s="10"/>
      <c r="Q26" s="10"/>
      <c r="R26" s="8">
        <v>1.05</v>
      </c>
      <c r="S26" s="8">
        <v>-0.25</v>
      </c>
      <c r="T26" s="8">
        <v>0.69</v>
      </c>
      <c r="U26" s="8">
        <v>0.42</v>
      </c>
      <c r="V26" s="10"/>
      <c r="W26" s="10"/>
      <c r="X26" s="8">
        <v>1.94</v>
      </c>
      <c r="Y26" s="65">
        <v>1.01</v>
      </c>
      <c r="Z26" s="8">
        <f>-19.96*LN(Z13)+55.539</f>
        <v>-1.0588478871673388</v>
      </c>
      <c r="AA26" s="8">
        <f t="shared" ref="AA26:AB26" si="7">-19.96*LN(AA13)+55.539</f>
        <v>1.0649830803235929</v>
      </c>
      <c r="AB26" s="22">
        <f t="shared" si="7"/>
        <v>2.1629929574464839</v>
      </c>
    </row>
    <row r="27" spans="1:28" s="1" customFormat="1" ht="15" customHeight="1">
      <c r="A27" s="21">
        <v>9</v>
      </c>
      <c r="B27" s="9">
        <v>-9.1</v>
      </c>
      <c r="C27" s="8">
        <v>-0.4</v>
      </c>
      <c r="D27" s="8">
        <v>-0.61</v>
      </c>
      <c r="E27" s="8">
        <v>-1.0900000000000001</v>
      </c>
      <c r="F27" s="8">
        <v>-0.63</v>
      </c>
      <c r="G27" s="8">
        <v>-0.83</v>
      </c>
      <c r="H27" s="8">
        <v>-1.64</v>
      </c>
      <c r="I27" s="10"/>
      <c r="J27" s="8">
        <v>-0.71</v>
      </c>
      <c r="K27" s="8">
        <v>-0.84</v>
      </c>
      <c r="L27" s="8">
        <v>-0.77</v>
      </c>
      <c r="M27" s="8">
        <v>-0.76</v>
      </c>
      <c r="N27" s="10"/>
      <c r="O27" s="8">
        <v>-0.7</v>
      </c>
      <c r="P27" s="8">
        <v>-0.48</v>
      </c>
      <c r="Q27" s="8">
        <v>-0.7</v>
      </c>
      <c r="R27" s="8">
        <v>0.04</v>
      </c>
      <c r="S27" s="8">
        <v>-0.67</v>
      </c>
      <c r="T27" s="8">
        <v>-0.28000000000000003</v>
      </c>
      <c r="U27" s="8">
        <v>0.1</v>
      </c>
      <c r="V27" s="10"/>
      <c r="W27" s="8">
        <v>0.36</v>
      </c>
      <c r="X27" s="8">
        <v>0.94</v>
      </c>
      <c r="Y27" s="65">
        <v>0.56999999999999995</v>
      </c>
      <c r="Z27" s="8">
        <f>-19.51*LN(Z14)+54.339</f>
        <v>-1.4690647720877905</v>
      </c>
      <c r="AA27" s="8">
        <f t="shared" ref="AA27:AB27" si="8">-19.51*LN(AA14)+54.339</f>
        <v>0.68978284786410171</v>
      </c>
      <c r="AB27" s="22">
        <f t="shared" si="8"/>
        <v>1.1185913179474056</v>
      </c>
    </row>
    <row r="28" spans="1:28" s="1" customFormat="1" ht="15" customHeight="1" thickBot="1">
      <c r="A28" s="23">
        <v>10</v>
      </c>
      <c r="B28" s="24">
        <v>-10.1</v>
      </c>
      <c r="C28" s="25">
        <v>-0.3</v>
      </c>
      <c r="D28" s="25">
        <v>-0.59</v>
      </c>
      <c r="E28" s="25">
        <v>-1.07</v>
      </c>
      <c r="F28" s="25">
        <v>-0.62</v>
      </c>
      <c r="G28" s="25">
        <v>-0.83</v>
      </c>
      <c r="H28" s="26"/>
      <c r="I28" s="25">
        <v>-0.69</v>
      </c>
      <c r="J28" s="25">
        <v>-0.68</v>
      </c>
      <c r="K28" s="25">
        <v>-0.71</v>
      </c>
      <c r="L28" s="25">
        <v>-0.74</v>
      </c>
      <c r="M28" s="25">
        <v>-0.74</v>
      </c>
      <c r="N28" s="26"/>
      <c r="O28" s="25">
        <v>-0.71</v>
      </c>
      <c r="P28" s="25">
        <v>-0.8</v>
      </c>
      <c r="Q28" s="25">
        <v>-0.75</v>
      </c>
      <c r="R28" s="25">
        <v>-0.47</v>
      </c>
      <c r="S28" s="25">
        <v>-0.68</v>
      </c>
      <c r="T28" s="25">
        <v>-0.63</v>
      </c>
      <c r="U28" s="25">
        <v>0.32</v>
      </c>
      <c r="V28" s="26"/>
      <c r="W28" s="25">
        <v>0.57999999999999996</v>
      </c>
      <c r="X28" s="25">
        <v>0.84</v>
      </c>
      <c r="Y28" s="66">
        <v>0.83</v>
      </c>
      <c r="Z28" s="25">
        <f>-19.58*LN(Z15)+54.469</f>
        <v>-1.3365121080319895</v>
      </c>
      <c r="AA28" s="25">
        <f t="shared" ref="AA28:AB28" si="9">-19.58*LN(AA15)+54.469</f>
        <v>0.95552926336259247</v>
      </c>
      <c r="AB28" s="36">
        <f t="shared" si="9"/>
        <v>1.1860355226533343</v>
      </c>
    </row>
    <row r="30" spans="1:28">
      <c r="E30" s="83"/>
    </row>
    <row r="31" spans="1:28">
      <c r="E31" s="83"/>
    </row>
  </sheetData>
  <mergeCells count="4">
    <mergeCell ref="A1:B2"/>
    <mergeCell ref="D1:E1"/>
    <mergeCell ref="N1:Y3"/>
    <mergeCell ref="C16:L16"/>
  </mergeCells>
  <pageMargins left="0.74803149606299213" right="0.74803149606299213" top="1.1811023622047245" bottom="0.98425196850393704" header="0.31496062992125984" footer="0.6692913385826772"/>
  <pageSetup paperSize="17" scale="60" fitToWidth="2" orientation="landscape" r:id="rId1"/>
  <headerFooter alignWithMargins="0">
    <oddHeader>&amp;L&amp;G&amp;C&amp;"Arial,Bold"&amp;14Table H-5: Diversion Canal (Spoil Pile)
Thermistor SP-5 &amp;R&amp;"Arial,Bold"&amp;4&amp;G</oddHeader>
    <oddFooter>&amp;L&amp;8&amp;Z&amp;F\&amp;A&amp;R&amp;8Page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AT74"/>
  <sheetViews>
    <sheetView view="pageLayout" topLeftCell="A28" zoomScaleNormal="100" workbookViewId="0">
      <selection activeCell="F56" sqref="F56"/>
    </sheetView>
  </sheetViews>
  <sheetFormatPr defaultRowHeight="12.75"/>
  <cols>
    <col min="1" max="6" width="11.7109375" style="2" customWidth="1"/>
    <col min="7" max="7" width="12.7109375" style="2" customWidth="1"/>
    <col min="8" max="43" width="11.7109375" style="2" customWidth="1"/>
    <col min="44" max="44" width="11.42578125" style="2" customWidth="1"/>
    <col min="45" max="45" width="11.140625" style="2" customWidth="1"/>
    <col min="46" max="46" width="11.85546875" style="2" customWidth="1"/>
    <col min="47" max="16384" width="9.140625" style="2"/>
  </cols>
  <sheetData>
    <row r="1" spans="1:46" s="1" customFormat="1" ht="45" customHeight="1">
      <c r="A1" s="204" t="s">
        <v>18</v>
      </c>
      <c r="B1" s="205"/>
      <c r="C1" s="31" t="s">
        <v>0</v>
      </c>
      <c r="D1" s="32" t="s">
        <v>48</v>
      </c>
      <c r="E1" s="37" t="s">
        <v>46</v>
      </c>
      <c r="F1" s="45">
        <v>1033.3</v>
      </c>
      <c r="G1" s="37" t="s">
        <v>1</v>
      </c>
      <c r="H1" s="32" t="s">
        <v>49</v>
      </c>
      <c r="I1" s="32" t="s">
        <v>50</v>
      </c>
      <c r="J1" s="41"/>
      <c r="K1" s="209"/>
      <c r="L1" s="210"/>
      <c r="M1" s="210"/>
      <c r="N1" s="210"/>
      <c r="O1" s="210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46" s="1" customFormat="1" ht="45" customHeight="1">
      <c r="A2" s="206"/>
      <c r="B2" s="207"/>
      <c r="C2" s="15" t="s">
        <v>39</v>
      </c>
      <c r="D2" s="7">
        <v>1981</v>
      </c>
      <c r="E2" s="15" t="s">
        <v>31</v>
      </c>
      <c r="F2" s="5" t="s">
        <v>43</v>
      </c>
      <c r="G2" s="13" t="s">
        <v>33</v>
      </c>
      <c r="H2" s="5" t="s">
        <v>2</v>
      </c>
      <c r="I2" s="13" t="s">
        <v>34</v>
      </c>
      <c r="J2" s="27" t="s">
        <v>3</v>
      </c>
      <c r="K2" s="209"/>
      <c r="L2" s="210"/>
      <c r="M2" s="210"/>
      <c r="N2" s="210"/>
      <c r="O2" s="210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46" s="1" customFormat="1" ht="30" customHeight="1" thickBot="1">
      <c r="A3" s="46" t="s">
        <v>51</v>
      </c>
      <c r="B3" s="28"/>
      <c r="C3" s="61" t="s">
        <v>44</v>
      </c>
      <c r="D3" s="62">
        <v>0</v>
      </c>
      <c r="E3" s="28"/>
      <c r="F3" s="28"/>
      <c r="G3" s="28"/>
      <c r="H3" s="28"/>
      <c r="I3" s="28"/>
      <c r="J3" s="29"/>
      <c r="K3" s="211"/>
      <c r="L3" s="212"/>
      <c r="M3" s="212"/>
      <c r="N3" s="212"/>
      <c r="O3" s="212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46" s="1" customFormat="1" ht="30" customHeight="1">
      <c r="A4" s="50" t="s">
        <v>25</v>
      </c>
      <c r="B4" s="32" t="s">
        <v>17</v>
      </c>
      <c r="C4" s="32" t="s">
        <v>27</v>
      </c>
      <c r="D4" s="32" t="s">
        <v>4</v>
      </c>
      <c r="E4" s="32" t="s">
        <v>27</v>
      </c>
      <c r="F4" s="32" t="s">
        <v>27</v>
      </c>
      <c r="G4" s="32" t="s">
        <v>27</v>
      </c>
      <c r="H4" s="32" t="s">
        <v>4</v>
      </c>
      <c r="I4" s="32" t="s">
        <v>27</v>
      </c>
      <c r="J4" s="32" t="s">
        <v>27</v>
      </c>
      <c r="K4" s="32" t="s">
        <v>27</v>
      </c>
      <c r="L4" s="32" t="s">
        <v>27</v>
      </c>
      <c r="M4" s="32" t="s">
        <v>27</v>
      </c>
      <c r="N4" s="32" t="s">
        <v>27</v>
      </c>
      <c r="O4" s="32" t="s">
        <v>27</v>
      </c>
      <c r="P4" s="32" t="s">
        <v>27</v>
      </c>
      <c r="Q4" s="32" t="s">
        <v>27</v>
      </c>
      <c r="R4" s="32" t="s">
        <v>27</v>
      </c>
      <c r="S4" s="32" t="s">
        <v>4</v>
      </c>
      <c r="T4" s="32" t="s">
        <v>27</v>
      </c>
      <c r="U4" s="32" t="s">
        <v>27</v>
      </c>
      <c r="V4" s="32" t="s">
        <v>27</v>
      </c>
      <c r="W4" s="32" t="s">
        <v>4</v>
      </c>
      <c r="X4" s="32" t="s">
        <v>27</v>
      </c>
      <c r="Y4" s="32" t="s">
        <v>27</v>
      </c>
      <c r="Z4" s="32" t="s">
        <v>27</v>
      </c>
      <c r="AA4" s="32" t="s">
        <v>27</v>
      </c>
      <c r="AB4" s="32" t="s">
        <v>27</v>
      </c>
      <c r="AC4" s="32" t="s">
        <v>27</v>
      </c>
      <c r="AD4" s="32" t="s">
        <v>27</v>
      </c>
      <c r="AE4" s="32" t="s">
        <v>27</v>
      </c>
      <c r="AF4" s="32" t="s">
        <v>27</v>
      </c>
      <c r="AG4" s="32" t="s">
        <v>27</v>
      </c>
      <c r="AH4" s="32" t="s">
        <v>27</v>
      </c>
      <c r="AI4" s="32" t="s">
        <v>27</v>
      </c>
      <c r="AJ4" s="32" t="s">
        <v>27</v>
      </c>
      <c r="AK4" s="32" t="s">
        <v>27</v>
      </c>
      <c r="AL4" s="32" t="s">
        <v>27</v>
      </c>
      <c r="AM4" s="32" t="s">
        <v>4</v>
      </c>
      <c r="AN4" s="32" t="s">
        <v>27</v>
      </c>
      <c r="AO4" s="32" t="s">
        <v>27</v>
      </c>
      <c r="AP4" s="32" t="s">
        <v>27</v>
      </c>
      <c r="AQ4" s="63" t="s">
        <v>4</v>
      </c>
      <c r="AR4" s="17" t="s">
        <v>27</v>
      </c>
      <c r="AS4" s="17" t="s">
        <v>27</v>
      </c>
      <c r="AT4" s="18" t="s">
        <v>27</v>
      </c>
    </row>
    <row r="5" spans="1:46" s="1" customFormat="1" ht="15" customHeight="1">
      <c r="A5" s="19" t="s">
        <v>5</v>
      </c>
      <c r="B5" s="5" t="s">
        <v>5</v>
      </c>
      <c r="C5" s="6">
        <v>29929</v>
      </c>
      <c r="D5" s="6">
        <v>34484</v>
      </c>
      <c r="E5" s="6">
        <v>34592</v>
      </c>
      <c r="F5" s="6">
        <v>34964</v>
      </c>
      <c r="G5" s="48">
        <v>35321</v>
      </c>
      <c r="H5" s="6">
        <v>36423</v>
      </c>
      <c r="I5" s="6">
        <v>36684</v>
      </c>
      <c r="J5" s="6">
        <v>36774</v>
      </c>
      <c r="K5" s="6">
        <v>37068</v>
      </c>
      <c r="L5" s="6">
        <v>37148</v>
      </c>
      <c r="M5" s="6">
        <v>37180</v>
      </c>
      <c r="N5" s="6">
        <v>37182</v>
      </c>
      <c r="O5" s="6">
        <v>37377</v>
      </c>
      <c r="P5" s="6">
        <v>37419</v>
      </c>
      <c r="Q5" s="6">
        <v>37454</v>
      </c>
      <c r="R5" s="6">
        <v>37508</v>
      </c>
      <c r="S5" s="6">
        <v>37734</v>
      </c>
      <c r="T5" s="6">
        <v>37748</v>
      </c>
      <c r="U5" s="6">
        <v>37783</v>
      </c>
      <c r="V5" s="6">
        <v>37817</v>
      </c>
      <c r="W5" s="6">
        <v>37874</v>
      </c>
      <c r="X5" s="6">
        <v>38106</v>
      </c>
      <c r="Y5" s="6">
        <v>38187</v>
      </c>
      <c r="Z5" s="6">
        <v>38225</v>
      </c>
      <c r="AA5" s="6">
        <v>38239</v>
      </c>
      <c r="AB5" s="6">
        <v>38498</v>
      </c>
      <c r="AC5" s="6">
        <v>38637</v>
      </c>
      <c r="AD5" s="6">
        <v>38882</v>
      </c>
      <c r="AE5" s="6">
        <v>38994</v>
      </c>
      <c r="AF5" s="6">
        <v>39211</v>
      </c>
      <c r="AG5" s="6">
        <v>39349</v>
      </c>
      <c r="AH5" s="6">
        <v>39623</v>
      </c>
      <c r="AI5" s="6">
        <v>39715</v>
      </c>
      <c r="AJ5" s="6">
        <v>39893</v>
      </c>
      <c r="AK5" s="6">
        <v>39916</v>
      </c>
      <c r="AL5" s="6">
        <v>39923</v>
      </c>
      <c r="AM5" s="6">
        <v>39930</v>
      </c>
      <c r="AN5" s="6">
        <v>39938</v>
      </c>
      <c r="AO5" s="6">
        <v>39952</v>
      </c>
      <c r="AP5" s="6">
        <v>39993</v>
      </c>
      <c r="AQ5" s="64">
        <v>40071</v>
      </c>
      <c r="AR5" s="6">
        <v>40317</v>
      </c>
      <c r="AS5" s="6">
        <v>40332</v>
      </c>
      <c r="AT5" s="20">
        <v>40431</v>
      </c>
    </row>
    <row r="6" spans="1:46" s="1" customFormat="1" ht="15" customHeight="1">
      <c r="A6" s="21">
        <v>15</v>
      </c>
      <c r="B6" s="9">
        <v>-15</v>
      </c>
      <c r="C6" s="8">
        <v>11.05</v>
      </c>
      <c r="D6" s="8">
        <v>13.87</v>
      </c>
      <c r="E6" s="8">
        <v>14.23</v>
      </c>
      <c r="F6" s="8">
        <v>15.64</v>
      </c>
      <c r="G6" s="221" t="s">
        <v>52</v>
      </c>
      <c r="H6" s="8">
        <v>14.22</v>
      </c>
      <c r="I6" s="8">
        <v>14.27</v>
      </c>
      <c r="J6" s="8">
        <v>14.55</v>
      </c>
      <c r="K6" s="8">
        <v>14.61</v>
      </c>
      <c r="L6" s="8">
        <v>14.63</v>
      </c>
      <c r="M6" s="8">
        <v>16.260000000000002</v>
      </c>
      <c r="N6" s="8">
        <v>14.11</v>
      </c>
      <c r="O6" s="8">
        <v>14.26</v>
      </c>
      <c r="P6" s="8">
        <v>14.35</v>
      </c>
      <c r="Q6" s="8">
        <v>14.37</v>
      </c>
      <c r="R6" s="8">
        <v>14.3</v>
      </c>
      <c r="S6" s="8">
        <v>14.03</v>
      </c>
      <c r="T6" s="8">
        <v>13.98</v>
      </c>
      <c r="U6" s="8">
        <v>14.19</v>
      </c>
      <c r="V6" s="8">
        <v>14.08</v>
      </c>
      <c r="W6" s="8">
        <v>14.21</v>
      </c>
      <c r="X6" s="8">
        <v>13.99</v>
      </c>
      <c r="Y6" s="8">
        <v>14.15</v>
      </c>
      <c r="Z6" s="8">
        <v>14.41</v>
      </c>
      <c r="AA6" s="8">
        <v>14.3</v>
      </c>
      <c r="AB6" s="8">
        <v>14.02</v>
      </c>
      <c r="AC6" s="8">
        <v>14.08</v>
      </c>
      <c r="AD6" s="8">
        <v>14.03</v>
      </c>
      <c r="AE6" s="8">
        <v>14.42</v>
      </c>
      <c r="AF6" s="8">
        <v>14.04</v>
      </c>
      <c r="AG6" s="8">
        <v>14.03</v>
      </c>
      <c r="AH6" s="8">
        <v>14.11</v>
      </c>
      <c r="AI6" s="8">
        <v>14.29</v>
      </c>
      <c r="AJ6" s="8">
        <v>13.97</v>
      </c>
      <c r="AK6" s="8">
        <v>13.96</v>
      </c>
      <c r="AL6" s="8">
        <v>13.93</v>
      </c>
      <c r="AM6" s="8">
        <v>13.92</v>
      </c>
      <c r="AN6" s="8">
        <v>2.19</v>
      </c>
      <c r="AO6" s="8">
        <v>13.93</v>
      </c>
      <c r="AP6" s="8">
        <v>14.08</v>
      </c>
      <c r="AQ6" s="65">
        <v>14.36</v>
      </c>
      <c r="AR6" s="8">
        <v>13.92</v>
      </c>
      <c r="AS6" s="8">
        <v>14.44</v>
      </c>
      <c r="AT6" s="22">
        <v>14</v>
      </c>
    </row>
    <row r="7" spans="1:46" s="1" customFormat="1" ht="15" customHeight="1">
      <c r="A7" s="21">
        <v>17</v>
      </c>
      <c r="B7" s="9">
        <v>-17</v>
      </c>
      <c r="C7" s="8">
        <v>11.7</v>
      </c>
      <c r="D7" s="8">
        <v>13.95</v>
      </c>
      <c r="E7" s="8">
        <v>15.22</v>
      </c>
      <c r="F7" s="8">
        <v>15.74</v>
      </c>
      <c r="G7" s="222"/>
      <c r="H7" s="10"/>
      <c r="I7" s="8">
        <v>14.54</v>
      </c>
      <c r="J7" s="8">
        <v>14.79</v>
      </c>
      <c r="K7" s="8">
        <v>14.82</v>
      </c>
      <c r="L7" s="8">
        <v>14.91</v>
      </c>
      <c r="M7" s="8">
        <v>16.48</v>
      </c>
      <c r="N7" s="8">
        <v>14.94</v>
      </c>
      <c r="O7" s="8">
        <v>14.54</v>
      </c>
      <c r="P7" s="8">
        <v>14.59</v>
      </c>
      <c r="Q7" s="8">
        <v>14.57</v>
      </c>
      <c r="R7" s="8">
        <v>14.47</v>
      </c>
      <c r="S7" s="8">
        <v>14.31</v>
      </c>
      <c r="T7" s="8">
        <v>14.24</v>
      </c>
      <c r="U7" s="8">
        <v>14.41</v>
      </c>
      <c r="V7" s="8">
        <v>14.28</v>
      </c>
      <c r="W7" s="8">
        <v>14.38</v>
      </c>
      <c r="X7" s="8">
        <v>14.3</v>
      </c>
      <c r="Y7" s="8">
        <v>14.4</v>
      </c>
      <c r="Z7" s="8">
        <v>14.64</v>
      </c>
      <c r="AA7" s="8">
        <v>14.43</v>
      </c>
      <c r="AB7" s="8">
        <v>14.27</v>
      </c>
      <c r="AC7" s="8">
        <v>14.35</v>
      </c>
      <c r="AD7" s="8">
        <v>14.32</v>
      </c>
      <c r="AE7" s="8">
        <v>14.69</v>
      </c>
      <c r="AF7" s="8">
        <v>14.31</v>
      </c>
      <c r="AG7" s="8">
        <v>14.47</v>
      </c>
      <c r="AH7" s="8">
        <v>14.35</v>
      </c>
      <c r="AI7" s="8">
        <v>14.88</v>
      </c>
      <c r="AJ7" s="8">
        <v>14.61</v>
      </c>
      <c r="AK7" s="8">
        <v>14.24</v>
      </c>
      <c r="AL7" s="8">
        <v>14.23</v>
      </c>
      <c r="AM7" s="8">
        <v>14.21</v>
      </c>
      <c r="AN7" s="8">
        <v>2.2000000000000002</v>
      </c>
      <c r="AO7" s="8">
        <v>14.2</v>
      </c>
      <c r="AP7" s="8">
        <v>14.3</v>
      </c>
      <c r="AQ7" s="65">
        <v>14.53</v>
      </c>
      <c r="AR7" s="8">
        <v>14.17</v>
      </c>
      <c r="AS7" s="8">
        <v>14.16</v>
      </c>
      <c r="AT7" s="22">
        <v>14.2</v>
      </c>
    </row>
    <row r="8" spans="1:46" s="1" customFormat="1" ht="15" customHeight="1">
      <c r="A8" s="21">
        <v>19</v>
      </c>
      <c r="B8" s="9">
        <v>-19</v>
      </c>
      <c r="C8" s="8">
        <v>12.59</v>
      </c>
      <c r="D8" s="8">
        <v>13.81</v>
      </c>
      <c r="E8" s="8">
        <v>14.63</v>
      </c>
      <c r="F8" s="8">
        <v>15.59</v>
      </c>
      <c r="G8" s="222"/>
      <c r="H8" s="8">
        <v>14.01</v>
      </c>
      <c r="I8" s="8">
        <v>14.29</v>
      </c>
      <c r="J8" s="8">
        <v>14.5</v>
      </c>
      <c r="K8" s="8">
        <v>14.49</v>
      </c>
      <c r="L8" s="8">
        <v>14.6</v>
      </c>
      <c r="M8" s="8">
        <v>16.12</v>
      </c>
      <c r="N8" s="8">
        <v>14.57</v>
      </c>
      <c r="O8" s="8">
        <v>14.18</v>
      </c>
      <c r="P8" s="8">
        <v>14.2</v>
      </c>
      <c r="Q8" s="8">
        <v>14.14</v>
      </c>
      <c r="R8" s="8">
        <v>14.06</v>
      </c>
      <c r="S8" s="8">
        <v>13.96</v>
      </c>
      <c r="T8" s="8">
        <v>13.89</v>
      </c>
      <c r="U8" s="8">
        <v>14.05</v>
      </c>
      <c r="V8" s="8">
        <v>13.91</v>
      </c>
      <c r="W8" s="8">
        <v>13.99</v>
      </c>
      <c r="X8" s="8">
        <v>14.02</v>
      </c>
      <c r="Y8" s="8">
        <v>14.08</v>
      </c>
      <c r="Z8" s="8">
        <v>14.31</v>
      </c>
      <c r="AA8" s="8">
        <v>14.09</v>
      </c>
      <c r="AB8" s="8">
        <v>14.03</v>
      </c>
      <c r="AC8" s="8">
        <v>14.03</v>
      </c>
      <c r="AD8" s="8">
        <v>14.14</v>
      </c>
      <c r="AE8" s="8">
        <v>14.71</v>
      </c>
      <c r="AF8" s="8">
        <v>14.02</v>
      </c>
      <c r="AG8" s="8">
        <v>14.1</v>
      </c>
      <c r="AH8" s="8">
        <v>14.05</v>
      </c>
      <c r="AI8" s="8">
        <v>14.22</v>
      </c>
      <c r="AJ8" s="8">
        <v>14.09</v>
      </c>
      <c r="AK8" s="8">
        <v>14.01</v>
      </c>
      <c r="AL8" s="8">
        <v>13.99</v>
      </c>
      <c r="AM8" s="8">
        <v>13.97</v>
      </c>
      <c r="AN8" s="8">
        <v>2.19</v>
      </c>
      <c r="AO8" s="8">
        <v>13.95</v>
      </c>
      <c r="AP8" s="8">
        <v>14.02</v>
      </c>
      <c r="AQ8" s="65">
        <v>14.18</v>
      </c>
      <c r="AR8" s="8">
        <v>13.93</v>
      </c>
      <c r="AS8" s="8">
        <v>13.91</v>
      </c>
      <c r="AT8" s="22">
        <v>13.9</v>
      </c>
    </row>
    <row r="9" spans="1:46" s="1" customFormat="1" ht="15" customHeight="1">
      <c r="A9" s="21">
        <v>21</v>
      </c>
      <c r="B9" s="9">
        <v>-21</v>
      </c>
      <c r="C9" s="8">
        <v>13.48</v>
      </c>
      <c r="D9" s="8">
        <v>18.73</v>
      </c>
      <c r="E9" s="8">
        <v>19.53</v>
      </c>
      <c r="F9" s="8">
        <v>20.59</v>
      </c>
      <c r="G9" s="222"/>
      <c r="H9" s="8">
        <v>21.25</v>
      </c>
      <c r="I9" s="8">
        <v>22.11</v>
      </c>
      <c r="J9" s="8">
        <v>22.55</v>
      </c>
      <c r="K9" s="8">
        <v>22.63</v>
      </c>
      <c r="L9" s="8">
        <v>22.75</v>
      </c>
      <c r="M9" s="8">
        <v>24.31</v>
      </c>
      <c r="N9" s="8">
        <v>22.82</v>
      </c>
      <c r="O9" s="8">
        <v>22.39</v>
      </c>
      <c r="P9" s="8">
        <v>22.43</v>
      </c>
      <c r="Q9" s="8">
        <v>22.43</v>
      </c>
      <c r="R9" s="8">
        <v>22.44</v>
      </c>
      <c r="S9" s="8">
        <v>22.74</v>
      </c>
      <c r="T9" s="8">
        <v>22.7</v>
      </c>
      <c r="U9" s="8">
        <v>22.29</v>
      </c>
      <c r="V9" s="8">
        <v>22.98</v>
      </c>
      <c r="W9" s="8">
        <v>23.29</v>
      </c>
      <c r="X9" s="8">
        <v>24.02</v>
      </c>
      <c r="Y9" s="8">
        <v>24.55</v>
      </c>
      <c r="Z9" s="8">
        <v>24.98</v>
      </c>
      <c r="AA9" s="8">
        <v>24.81</v>
      </c>
      <c r="AB9" s="8">
        <v>26.06</v>
      </c>
      <c r="AC9" s="8">
        <v>26.7</v>
      </c>
      <c r="AD9" s="8">
        <v>28.2</v>
      </c>
      <c r="AE9" s="8">
        <v>30.07</v>
      </c>
      <c r="AF9" s="8">
        <v>33.33</v>
      </c>
      <c r="AG9" s="8">
        <v>36.1</v>
      </c>
      <c r="AH9" s="8">
        <v>41.1</v>
      </c>
      <c r="AI9" s="8">
        <v>42.5</v>
      </c>
      <c r="AJ9" s="8">
        <v>52.7</v>
      </c>
      <c r="AK9" s="8">
        <v>43.6</v>
      </c>
      <c r="AL9" s="8">
        <v>43.5</v>
      </c>
      <c r="AM9" s="8">
        <v>43.5</v>
      </c>
      <c r="AN9" s="10"/>
      <c r="AO9" s="8">
        <v>43.6</v>
      </c>
      <c r="AP9" s="8">
        <v>43.9</v>
      </c>
      <c r="AQ9" s="65">
        <v>44.8</v>
      </c>
      <c r="AR9" s="8">
        <v>45.8</v>
      </c>
      <c r="AS9" s="8">
        <v>45.8</v>
      </c>
      <c r="AT9" s="22">
        <v>46</v>
      </c>
    </row>
    <row r="10" spans="1:46" s="1" customFormat="1" ht="15" customHeight="1">
      <c r="A10" s="21">
        <v>23</v>
      </c>
      <c r="B10" s="9">
        <v>-23</v>
      </c>
      <c r="C10" s="8">
        <v>14.16</v>
      </c>
      <c r="D10" s="8">
        <v>13.8</v>
      </c>
      <c r="E10" s="8">
        <v>14.26</v>
      </c>
      <c r="F10" s="8">
        <v>14.97</v>
      </c>
      <c r="G10" s="222"/>
      <c r="H10" s="8">
        <v>14</v>
      </c>
      <c r="I10" s="8">
        <v>14.31</v>
      </c>
      <c r="J10" s="8">
        <v>14.54</v>
      </c>
      <c r="K10" s="8">
        <v>14.16</v>
      </c>
      <c r="L10" s="8">
        <v>14.18</v>
      </c>
      <c r="M10" s="8">
        <v>15.02</v>
      </c>
      <c r="N10" s="8">
        <v>14.17</v>
      </c>
      <c r="O10" s="8">
        <v>13.69</v>
      </c>
      <c r="P10" s="8">
        <v>13.75</v>
      </c>
      <c r="Q10" s="8">
        <v>13.72</v>
      </c>
      <c r="R10" s="8">
        <v>13.66</v>
      </c>
      <c r="S10" s="8">
        <v>13.55</v>
      </c>
      <c r="T10" s="8">
        <v>13.49</v>
      </c>
      <c r="U10" s="8">
        <v>13.68</v>
      </c>
      <c r="V10" s="8">
        <v>13.57</v>
      </c>
      <c r="W10" s="8">
        <v>13.69</v>
      </c>
      <c r="X10" s="8">
        <v>13.7</v>
      </c>
      <c r="Y10" s="8">
        <v>13.77</v>
      </c>
      <c r="Z10" s="8">
        <v>14.03</v>
      </c>
      <c r="AA10" s="8">
        <v>13.78</v>
      </c>
      <c r="AB10" s="8">
        <v>13.74</v>
      </c>
      <c r="AC10" s="8">
        <v>13.69</v>
      </c>
      <c r="AD10" s="8">
        <v>13.83</v>
      </c>
      <c r="AE10" s="8">
        <v>13.97</v>
      </c>
      <c r="AF10" s="8">
        <v>13.55</v>
      </c>
      <c r="AG10" s="8">
        <v>13.6</v>
      </c>
      <c r="AH10" s="8">
        <v>13.54</v>
      </c>
      <c r="AI10" s="8">
        <v>13.6</v>
      </c>
      <c r="AJ10" s="8">
        <v>22.63</v>
      </c>
      <c r="AK10" s="8">
        <v>13.45</v>
      </c>
      <c r="AL10" s="8">
        <v>13.44</v>
      </c>
      <c r="AM10" s="8">
        <v>13.42</v>
      </c>
      <c r="AN10" s="8">
        <v>2.1800000000000002</v>
      </c>
      <c r="AO10" s="8">
        <v>13.4</v>
      </c>
      <c r="AP10" s="8">
        <v>13.46</v>
      </c>
      <c r="AQ10" s="65">
        <v>13.53</v>
      </c>
      <c r="AR10" s="8">
        <v>13.36</v>
      </c>
      <c r="AS10" s="8">
        <v>13.33</v>
      </c>
      <c r="AT10" s="22">
        <v>13.3</v>
      </c>
    </row>
    <row r="11" spans="1:46" s="1" customFormat="1" ht="15" customHeight="1">
      <c r="A11" s="21">
        <v>25</v>
      </c>
      <c r="B11" s="9">
        <v>-25</v>
      </c>
      <c r="C11" s="8">
        <v>15.37</v>
      </c>
      <c r="D11" s="8">
        <v>13.96</v>
      </c>
      <c r="E11" s="8">
        <v>14.42</v>
      </c>
      <c r="F11" s="8">
        <v>14.97</v>
      </c>
      <c r="G11" s="222"/>
      <c r="H11" s="8">
        <v>14.21</v>
      </c>
      <c r="I11" s="8">
        <v>14.45</v>
      </c>
      <c r="J11" s="8">
        <v>14.62</v>
      </c>
      <c r="K11" s="8">
        <v>14.19</v>
      </c>
      <c r="L11" s="8">
        <v>14.27</v>
      </c>
      <c r="M11" s="8">
        <v>15.09</v>
      </c>
      <c r="N11" s="8">
        <v>14.28</v>
      </c>
      <c r="O11" s="8">
        <v>13.7</v>
      </c>
      <c r="P11" s="8">
        <v>13.84</v>
      </c>
      <c r="Q11" s="8">
        <v>13.85</v>
      </c>
      <c r="R11" s="8">
        <v>13.79</v>
      </c>
      <c r="S11" s="8">
        <v>13.6</v>
      </c>
      <c r="T11" s="8">
        <v>13.56</v>
      </c>
      <c r="U11" s="8">
        <v>13.79</v>
      </c>
      <c r="V11" s="8">
        <v>13.71</v>
      </c>
      <c r="W11" s="8">
        <v>13.84</v>
      </c>
      <c r="X11" s="8">
        <v>13.74</v>
      </c>
      <c r="Y11" s="8">
        <v>13.84</v>
      </c>
      <c r="Z11" s="8">
        <v>14.13</v>
      </c>
      <c r="AA11" s="8">
        <v>13.86</v>
      </c>
      <c r="AB11" s="8">
        <v>13.77</v>
      </c>
      <c r="AC11" s="8">
        <v>13.73</v>
      </c>
      <c r="AD11" s="8">
        <v>13.85</v>
      </c>
      <c r="AE11" s="8">
        <v>14.07</v>
      </c>
      <c r="AF11" s="8">
        <v>13.52</v>
      </c>
      <c r="AG11" s="8">
        <v>13.6</v>
      </c>
      <c r="AH11" s="8">
        <v>13.52</v>
      </c>
      <c r="AI11" s="8">
        <v>13.58</v>
      </c>
      <c r="AJ11" s="8">
        <v>22.97</v>
      </c>
      <c r="AK11" s="8">
        <v>13.41</v>
      </c>
      <c r="AL11" s="8">
        <v>13.4</v>
      </c>
      <c r="AM11" s="8">
        <v>13.38</v>
      </c>
      <c r="AN11" s="8">
        <v>2.1800000000000002</v>
      </c>
      <c r="AO11" s="8">
        <v>13.36</v>
      </c>
      <c r="AP11" s="8">
        <v>13.42</v>
      </c>
      <c r="AQ11" s="65">
        <v>13.49</v>
      </c>
      <c r="AR11" s="8" t="s">
        <v>10</v>
      </c>
      <c r="AS11" s="8">
        <v>13.3</v>
      </c>
      <c r="AT11" s="22">
        <v>13.3</v>
      </c>
    </row>
    <row r="12" spans="1:46" s="1" customFormat="1" ht="15" customHeight="1">
      <c r="A12" s="21">
        <v>27</v>
      </c>
      <c r="B12" s="9">
        <v>-27</v>
      </c>
      <c r="C12" s="8">
        <v>15.42</v>
      </c>
      <c r="D12" s="8">
        <v>14.26</v>
      </c>
      <c r="E12" s="8">
        <v>14.91</v>
      </c>
      <c r="F12" s="8">
        <v>15.29</v>
      </c>
      <c r="G12" s="222"/>
      <c r="H12" s="8">
        <v>14.55</v>
      </c>
      <c r="I12" s="8">
        <v>14.8</v>
      </c>
      <c r="J12" s="8">
        <v>14.96</v>
      </c>
      <c r="K12" s="8">
        <v>14.96</v>
      </c>
      <c r="L12" s="8">
        <v>14.97</v>
      </c>
      <c r="M12" s="8">
        <v>15.81</v>
      </c>
      <c r="N12" s="8">
        <v>15</v>
      </c>
      <c r="O12" s="8">
        <v>14.69</v>
      </c>
      <c r="P12" s="8">
        <v>14.74</v>
      </c>
      <c r="Q12" s="8">
        <v>14.67</v>
      </c>
      <c r="R12" s="8">
        <v>14.57</v>
      </c>
      <c r="S12" s="8">
        <v>14.56</v>
      </c>
      <c r="T12" s="8">
        <v>14.49</v>
      </c>
      <c r="U12" s="8">
        <v>14.65</v>
      </c>
      <c r="V12" s="8">
        <v>14.51</v>
      </c>
      <c r="W12" s="8">
        <v>14.55</v>
      </c>
      <c r="X12" s="8">
        <v>14.61</v>
      </c>
      <c r="Y12" s="8">
        <v>14.65</v>
      </c>
      <c r="Z12" s="8">
        <v>14.91</v>
      </c>
      <c r="AA12" s="8">
        <v>14.62</v>
      </c>
      <c r="AB12" s="8">
        <v>14.69</v>
      </c>
      <c r="AC12" s="8">
        <v>14.56</v>
      </c>
      <c r="AD12" s="8">
        <v>14.79</v>
      </c>
      <c r="AE12" s="8">
        <v>14.91</v>
      </c>
      <c r="AF12" s="8">
        <v>14.53</v>
      </c>
      <c r="AG12" s="8">
        <v>14.48</v>
      </c>
      <c r="AH12" s="8">
        <v>14.49</v>
      </c>
      <c r="AI12" s="8">
        <v>14.5</v>
      </c>
      <c r="AJ12" s="8">
        <v>37.090000000000003</v>
      </c>
      <c r="AK12" s="8">
        <v>14.46</v>
      </c>
      <c r="AL12" s="8">
        <v>14.45</v>
      </c>
      <c r="AM12" s="8">
        <v>14.43</v>
      </c>
      <c r="AN12" s="8">
        <v>2.21</v>
      </c>
      <c r="AO12" s="8">
        <v>14.41</v>
      </c>
      <c r="AP12" s="8">
        <v>14.48</v>
      </c>
      <c r="AQ12" s="65">
        <v>14.51</v>
      </c>
      <c r="AR12" s="8">
        <v>14.38</v>
      </c>
      <c r="AS12" s="74" t="s">
        <v>10</v>
      </c>
      <c r="AT12" s="22">
        <v>14.3</v>
      </c>
    </row>
    <row r="13" spans="1:46" s="1" customFormat="1" ht="15" customHeight="1" thickBot="1">
      <c r="A13" s="23">
        <v>29</v>
      </c>
      <c r="B13" s="24">
        <v>-29</v>
      </c>
      <c r="C13" s="25">
        <v>15.35</v>
      </c>
      <c r="D13" s="25">
        <v>14.46</v>
      </c>
      <c r="E13" s="25">
        <v>14.14</v>
      </c>
      <c r="F13" s="25">
        <v>15.44</v>
      </c>
      <c r="G13" s="223"/>
      <c r="H13" s="25">
        <v>14.86</v>
      </c>
      <c r="I13" s="25">
        <v>15.12</v>
      </c>
      <c r="J13" s="25">
        <v>15.22</v>
      </c>
      <c r="K13" s="25">
        <v>16.010000000000002</v>
      </c>
      <c r="L13" s="25">
        <v>16.149999999999999</v>
      </c>
      <c r="M13" s="25">
        <v>17.05</v>
      </c>
      <c r="N13" s="25">
        <v>16.25</v>
      </c>
      <c r="O13" s="25">
        <v>16.329999999999998</v>
      </c>
      <c r="P13" s="25">
        <v>16.37</v>
      </c>
      <c r="Q13" s="25">
        <v>16.28</v>
      </c>
      <c r="R13" s="25">
        <v>16.16</v>
      </c>
      <c r="S13" s="25">
        <v>17.97</v>
      </c>
      <c r="T13" s="25">
        <v>18.010000000000002</v>
      </c>
      <c r="U13" s="25">
        <v>18.440000000000001</v>
      </c>
      <c r="V13" s="25">
        <v>18.53</v>
      </c>
      <c r="W13" s="25">
        <v>19.059999999999999</v>
      </c>
      <c r="X13" s="25">
        <v>20.239999999999998</v>
      </c>
      <c r="Y13" s="25">
        <v>20.55</v>
      </c>
      <c r="Z13" s="25">
        <v>20.93</v>
      </c>
      <c r="AA13" s="25">
        <v>20.69</v>
      </c>
      <c r="AB13" s="25">
        <v>21.77</v>
      </c>
      <c r="AC13" s="25">
        <v>21.15</v>
      </c>
      <c r="AD13" s="25">
        <v>23.59</v>
      </c>
      <c r="AE13" s="25">
        <v>24.08</v>
      </c>
      <c r="AF13" s="25">
        <v>25.11</v>
      </c>
      <c r="AG13" s="25">
        <v>25.75</v>
      </c>
      <c r="AH13" s="25">
        <v>27.17</v>
      </c>
      <c r="AI13" s="25">
        <v>27.57</v>
      </c>
      <c r="AJ13" s="26"/>
      <c r="AK13" s="25">
        <v>28.52</v>
      </c>
      <c r="AL13" s="25">
        <v>28.54</v>
      </c>
      <c r="AM13" s="25">
        <v>28.55</v>
      </c>
      <c r="AN13" s="25">
        <v>2.39</v>
      </c>
      <c r="AO13" s="25">
        <v>28.55</v>
      </c>
      <c r="AP13" s="25">
        <v>28.79</v>
      </c>
      <c r="AQ13" s="66">
        <v>29.42</v>
      </c>
      <c r="AR13" s="25">
        <v>31.64</v>
      </c>
      <c r="AS13" s="25" t="s">
        <v>10</v>
      </c>
      <c r="AT13" s="36">
        <v>32.9</v>
      </c>
    </row>
    <row r="14" spans="1:46" s="1" customFormat="1" ht="15" customHeight="1" thickBot="1">
      <c r="B14" s="170"/>
      <c r="C14" s="224" t="s">
        <v>19</v>
      </c>
      <c r="D14" s="224"/>
      <c r="E14" s="224"/>
      <c r="F14" s="224"/>
      <c r="G14" s="224"/>
      <c r="H14" s="224"/>
      <c r="I14" s="224"/>
      <c r="J14" s="224"/>
      <c r="K14" s="224"/>
      <c r="L14" s="170"/>
      <c r="M14" s="170"/>
      <c r="N14" s="170"/>
      <c r="O14" s="170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R14" s="71"/>
      <c r="AS14" s="71"/>
      <c r="AT14" s="72"/>
    </row>
    <row r="15" spans="1:46" s="1" customFormat="1" ht="30" customHeight="1">
      <c r="A15" s="50" t="s">
        <v>25</v>
      </c>
      <c r="B15" s="32" t="s">
        <v>17</v>
      </c>
      <c r="C15" s="32" t="s">
        <v>42</v>
      </c>
      <c r="D15" s="32" t="s">
        <v>42</v>
      </c>
      <c r="E15" s="32" t="s">
        <v>42</v>
      </c>
      <c r="F15" s="32" t="s">
        <v>42</v>
      </c>
      <c r="G15" s="92" t="s">
        <v>42</v>
      </c>
      <c r="H15" s="32" t="s">
        <v>42</v>
      </c>
      <c r="I15" s="32" t="s">
        <v>42</v>
      </c>
      <c r="J15" s="32" t="s">
        <v>42</v>
      </c>
      <c r="K15" s="32" t="s">
        <v>42</v>
      </c>
      <c r="L15" s="32" t="s">
        <v>42</v>
      </c>
      <c r="M15" s="32" t="s">
        <v>42</v>
      </c>
      <c r="N15" s="87" t="s">
        <v>42</v>
      </c>
      <c r="O15" s="32" t="s">
        <v>42</v>
      </c>
      <c r="P15" s="32" t="s">
        <v>42</v>
      </c>
      <c r="Q15" s="32" t="s">
        <v>42</v>
      </c>
      <c r="R15" s="32" t="s">
        <v>42</v>
      </c>
      <c r="S15" s="32" t="s">
        <v>42</v>
      </c>
      <c r="T15" s="32" t="s">
        <v>42</v>
      </c>
      <c r="U15" s="32" t="s">
        <v>42</v>
      </c>
      <c r="V15" s="32" t="s">
        <v>42</v>
      </c>
      <c r="W15" s="32" t="s">
        <v>42</v>
      </c>
      <c r="X15" s="32" t="s">
        <v>42</v>
      </c>
      <c r="Y15" s="32" t="s">
        <v>42</v>
      </c>
      <c r="Z15" s="32" t="s">
        <v>42</v>
      </c>
      <c r="AA15" s="32" t="s">
        <v>42</v>
      </c>
      <c r="AB15" s="32" t="s">
        <v>42</v>
      </c>
      <c r="AC15" s="32" t="s">
        <v>42</v>
      </c>
      <c r="AD15" s="32" t="s">
        <v>42</v>
      </c>
      <c r="AE15" s="32" t="s">
        <v>42</v>
      </c>
      <c r="AF15" s="32" t="s">
        <v>42</v>
      </c>
      <c r="AG15" s="32" t="s">
        <v>42</v>
      </c>
      <c r="AH15" s="32" t="s">
        <v>42</v>
      </c>
      <c r="AI15" s="32" t="s">
        <v>42</v>
      </c>
      <c r="AJ15" s="92" t="s">
        <v>42</v>
      </c>
      <c r="AK15" s="32" t="s">
        <v>42</v>
      </c>
      <c r="AL15" s="32" t="s">
        <v>42</v>
      </c>
      <c r="AM15" s="32" t="s">
        <v>42</v>
      </c>
      <c r="AN15" s="85" t="s">
        <v>42</v>
      </c>
      <c r="AO15" s="32" t="s">
        <v>42</v>
      </c>
      <c r="AP15" s="32" t="s">
        <v>42</v>
      </c>
      <c r="AQ15" s="63" t="s">
        <v>42</v>
      </c>
      <c r="AR15" s="32" t="s">
        <v>42</v>
      </c>
      <c r="AS15" s="63" t="s">
        <v>42</v>
      </c>
      <c r="AT15" s="51" t="s">
        <v>42</v>
      </c>
    </row>
    <row r="16" spans="1:46" s="1" customFormat="1" ht="15" customHeight="1">
      <c r="A16" s="19" t="s">
        <v>5</v>
      </c>
      <c r="B16" s="5" t="s">
        <v>5</v>
      </c>
      <c r="C16" s="6">
        <v>29929</v>
      </c>
      <c r="D16" s="6">
        <v>34484</v>
      </c>
      <c r="E16" s="6">
        <v>34592</v>
      </c>
      <c r="F16" s="6">
        <v>34964</v>
      </c>
      <c r="G16" s="48">
        <v>35321</v>
      </c>
      <c r="H16" s="6">
        <v>36423</v>
      </c>
      <c r="I16" s="6">
        <v>36684</v>
      </c>
      <c r="J16" s="6">
        <v>36774</v>
      </c>
      <c r="K16" s="6">
        <v>37068</v>
      </c>
      <c r="L16" s="6">
        <v>37148</v>
      </c>
      <c r="M16" s="6">
        <v>37180</v>
      </c>
      <c r="N16" s="88">
        <v>37182</v>
      </c>
      <c r="O16" s="6">
        <v>37377</v>
      </c>
      <c r="P16" s="6">
        <v>37419</v>
      </c>
      <c r="Q16" s="6">
        <v>37454</v>
      </c>
      <c r="R16" s="6">
        <v>37508</v>
      </c>
      <c r="S16" s="6">
        <v>37734</v>
      </c>
      <c r="T16" s="6">
        <v>37748</v>
      </c>
      <c r="U16" s="6">
        <v>37783</v>
      </c>
      <c r="V16" s="6">
        <v>37817</v>
      </c>
      <c r="W16" s="6">
        <v>37874</v>
      </c>
      <c r="X16" s="6">
        <v>38106</v>
      </c>
      <c r="Y16" s="6">
        <v>38187</v>
      </c>
      <c r="Z16" s="6">
        <v>38225</v>
      </c>
      <c r="AA16" s="6">
        <v>38239</v>
      </c>
      <c r="AB16" s="6">
        <v>38498</v>
      </c>
      <c r="AC16" s="6">
        <v>38637</v>
      </c>
      <c r="AD16" s="6">
        <v>38882</v>
      </c>
      <c r="AE16" s="6">
        <v>38994</v>
      </c>
      <c r="AF16" s="6">
        <v>39211</v>
      </c>
      <c r="AG16" s="6">
        <v>39349</v>
      </c>
      <c r="AH16" s="6">
        <v>39623</v>
      </c>
      <c r="AI16" s="6">
        <v>39715</v>
      </c>
      <c r="AJ16" s="6">
        <v>39893</v>
      </c>
      <c r="AK16" s="6">
        <v>39916</v>
      </c>
      <c r="AL16" s="6">
        <v>39923</v>
      </c>
      <c r="AM16" s="6">
        <v>39930</v>
      </c>
      <c r="AN16" s="79">
        <v>39938</v>
      </c>
      <c r="AO16" s="6">
        <v>39952</v>
      </c>
      <c r="AP16" s="6">
        <v>39993</v>
      </c>
      <c r="AQ16" s="64">
        <v>40071</v>
      </c>
      <c r="AR16" s="6">
        <v>40318</v>
      </c>
      <c r="AS16" s="64">
        <v>40331</v>
      </c>
      <c r="AT16" s="20">
        <v>40431</v>
      </c>
    </row>
    <row r="17" spans="1:46" s="1" customFormat="1" ht="15" customHeight="1">
      <c r="A17" s="21">
        <v>15</v>
      </c>
      <c r="B17" s="9">
        <v>-15</v>
      </c>
      <c r="C17" s="8">
        <v>7.6</v>
      </c>
      <c r="D17" s="8">
        <v>3.01</v>
      </c>
      <c r="E17" s="8">
        <v>2.5</v>
      </c>
      <c r="F17" s="8">
        <v>0.63</v>
      </c>
      <c r="G17" s="10"/>
      <c r="H17" s="8">
        <v>2.5099999999999998</v>
      </c>
      <c r="I17" s="8">
        <v>2.44</v>
      </c>
      <c r="J17" s="8">
        <v>2.06</v>
      </c>
      <c r="K17" s="8">
        <v>1.97</v>
      </c>
      <c r="L17" s="8">
        <v>1.95</v>
      </c>
      <c r="M17" s="8">
        <v>-0.13</v>
      </c>
      <c r="N17" s="89">
        <v>2.67</v>
      </c>
      <c r="O17" s="8">
        <v>2.46</v>
      </c>
      <c r="P17" s="8">
        <v>2.33</v>
      </c>
      <c r="Q17" s="8">
        <v>2.2999999999999998</v>
      </c>
      <c r="R17" s="8">
        <v>2.4</v>
      </c>
      <c r="S17" s="8">
        <v>2.78</v>
      </c>
      <c r="T17" s="8">
        <v>2.85</v>
      </c>
      <c r="U17" s="8">
        <v>2.5499999999999998</v>
      </c>
      <c r="V17" s="8">
        <v>2.71</v>
      </c>
      <c r="W17" s="8">
        <v>2.5299999999999998</v>
      </c>
      <c r="X17" s="8">
        <v>2.84</v>
      </c>
      <c r="Y17" s="8">
        <v>2.61</v>
      </c>
      <c r="Z17" s="8">
        <v>2.25</v>
      </c>
      <c r="AA17" s="8">
        <v>2.4</v>
      </c>
      <c r="AB17" s="8">
        <v>2.79</v>
      </c>
      <c r="AC17" s="8">
        <v>2.71</v>
      </c>
      <c r="AD17" s="8">
        <v>2.78</v>
      </c>
      <c r="AE17" s="8">
        <v>2.23</v>
      </c>
      <c r="AF17" s="8">
        <v>2.76</v>
      </c>
      <c r="AG17" s="8">
        <v>2.78</v>
      </c>
      <c r="AH17" s="8">
        <v>2.67</v>
      </c>
      <c r="AI17" s="8">
        <v>2.41</v>
      </c>
      <c r="AJ17" s="8">
        <v>2.86</v>
      </c>
      <c r="AK17" s="8">
        <v>2.88</v>
      </c>
      <c r="AL17" s="8">
        <v>2.92</v>
      </c>
      <c r="AM17" s="8">
        <v>2.94</v>
      </c>
      <c r="AN17" s="80">
        <v>43.96</v>
      </c>
      <c r="AO17" s="8">
        <v>2.92</v>
      </c>
      <c r="AP17" s="8">
        <v>2.71</v>
      </c>
      <c r="AQ17" s="65">
        <v>2.3199999999999998</v>
      </c>
      <c r="AR17" s="8">
        <f>-22.1*LN(AR6)+61.176</f>
        <v>2.9794809265713553</v>
      </c>
      <c r="AS17" s="65">
        <f t="shared" ref="AS17:AT17" si="0">-22.1*LN(AS6)+61.176</f>
        <v>2.1689528504305713</v>
      </c>
      <c r="AT17" s="22">
        <f t="shared" si="0"/>
        <v>2.8528330155027888</v>
      </c>
    </row>
    <row r="18" spans="1:46" s="1" customFormat="1" ht="15" customHeight="1">
      <c r="A18" s="21">
        <v>17</v>
      </c>
      <c r="B18" s="9">
        <v>-17</v>
      </c>
      <c r="C18" s="8">
        <v>6.4</v>
      </c>
      <c r="D18" s="8">
        <v>2.85</v>
      </c>
      <c r="E18" s="8">
        <v>1.1200000000000001</v>
      </c>
      <c r="F18" s="8">
        <v>0.46</v>
      </c>
      <c r="G18" s="10"/>
      <c r="H18" s="10"/>
      <c r="I18" s="8">
        <v>2.0299999999999998</v>
      </c>
      <c r="J18" s="8">
        <v>1.69</v>
      </c>
      <c r="K18" s="8">
        <v>1.65</v>
      </c>
      <c r="L18" s="8">
        <v>1.53</v>
      </c>
      <c r="M18" s="8">
        <v>-0.44</v>
      </c>
      <c r="N18" s="89">
        <v>1.49</v>
      </c>
      <c r="O18" s="8">
        <v>2.0299999999999998</v>
      </c>
      <c r="P18" s="8">
        <v>1.96</v>
      </c>
      <c r="Q18" s="8">
        <v>1.99</v>
      </c>
      <c r="R18" s="8">
        <v>2.12</v>
      </c>
      <c r="S18" s="8">
        <v>2.35</v>
      </c>
      <c r="T18" s="8">
        <v>2.44</v>
      </c>
      <c r="U18" s="8">
        <v>2.21</v>
      </c>
      <c r="V18" s="8">
        <v>2.39</v>
      </c>
      <c r="W18" s="8">
        <v>2.25</v>
      </c>
      <c r="X18" s="8">
        <v>2.36</v>
      </c>
      <c r="Y18" s="8">
        <v>2.2200000000000002</v>
      </c>
      <c r="Z18" s="8">
        <v>1.89</v>
      </c>
      <c r="AA18" s="8">
        <v>2.1800000000000002</v>
      </c>
      <c r="AB18" s="8">
        <v>2.4</v>
      </c>
      <c r="AC18" s="8">
        <v>2.29</v>
      </c>
      <c r="AD18" s="8">
        <v>2.33</v>
      </c>
      <c r="AE18" s="8">
        <v>1.83</v>
      </c>
      <c r="AF18" s="8">
        <v>2.35</v>
      </c>
      <c r="AG18" s="8">
        <v>2.12</v>
      </c>
      <c r="AH18" s="8">
        <v>2.29</v>
      </c>
      <c r="AI18" s="8">
        <v>1.57</v>
      </c>
      <c r="AJ18" s="8">
        <v>1.93</v>
      </c>
      <c r="AK18" s="8">
        <v>2.44</v>
      </c>
      <c r="AL18" s="8">
        <v>2.46</v>
      </c>
      <c r="AM18" s="8">
        <v>2.4900000000000002</v>
      </c>
      <c r="AN18" s="80">
        <v>43.83</v>
      </c>
      <c r="AO18" s="8">
        <v>2.5</v>
      </c>
      <c r="AP18" s="8">
        <v>2.36</v>
      </c>
      <c r="AQ18" s="65">
        <v>2.04</v>
      </c>
      <c r="AR18" s="8">
        <f>-22.09*LN(AR7)+61.157</f>
        <v>2.593603383709798</v>
      </c>
      <c r="AS18" s="65">
        <f t="shared" ref="AS18:AT18" si="1">-22.09*LN(AS7)+61.157</f>
        <v>2.6091981602134737</v>
      </c>
      <c r="AT18" s="22">
        <f t="shared" si="1"/>
        <v>2.5468850018266167</v>
      </c>
    </row>
    <row r="19" spans="1:46" s="1" customFormat="1" ht="15" customHeight="1">
      <c r="A19" s="21">
        <v>19</v>
      </c>
      <c r="B19" s="9">
        <v>-19</v>
      </c>
      <c r="C19" s="8">
        <v>4.9000000000000004</v>
      </c>
      <c r="D19" s="8">
        <v>3.04</v>
      </c>
      <c r="E19" s="8">
        <v>1.9</v>
      </c>
      <c r="F19" s="8">
        <v>0.64</v>
      </c>
      <c r="G19" s="10"/>
      <c r="H19" s="8">
        <v>2.76</v>
      </c>
      <c r="I19" s="8">
        <v>2.36</v>
      </c>
      <c r="J19" s="8">
        <v>2.0699999999999998</v>
      </c>
      <c r="K19" s="8">
        <v>2.09</v>
      </c>
      <c r="L19" s="8">
        <v>1.94</v>
      </c>
      <c r="M19" s="8">
        <v>-0.02</v>
      </c>
      <c r="N19" s="89">
        <v>1.98</v>
      </c>
      <c r="O19" s="8">
        <v>2.52</v>
      </c>
      <c r="P19" s="8">
        <v>2.4900000000000002</v>
      </c>
      <c r="Q19" s="8">
        <v>2.57</v>
      </c>
      <c r="R19" s="8">
        <v>2.69</v>
      </c>
      <c r="S19" s="8">
        <v>2.83</v>
      </c>
      <c r="T19" s="8">
        <v>2.93</v>
      </c>
      <c r="U19" s="8">
        <v>2.7</v>
      </c>
      <c r="V19" s="8">
        <v>2.9</v>
      </c>
      <c r="W19" s="8">
        <v>2.79</v>
      </c>
      <c r="X19" s="8">
        <v>2.74</v>
      </c>
      <c r="Y19" s="8">
        <v>2.66</v>
      </c>
      <c r="Z19" s="8">
        <v>2.34</v>
      </c>
      <c r="AA19" s="8">
        <v>2.64</v>
      </c>
      <c r="AB19" s="8">
        <v>2.73</v>
      </c>
      <c r="AC19" s="8">
        <v>2.73</v>
      </c>
      <c r="AD19" s="8">
        <v>2.57</v>
      </c>
      <c r="AE19" s="8">
        <v>1.79</v>
      </c>
      <c r="AF19" s="8">
        <v>2.74</v>
      </c>
      <c r="AG19" s="8">
        <v>2.63</v>
      </c>
      <c r="AH19" s="8">
        <v>2.7</v>
      </c>
      <c r="AI19" s="8">
        <v>2.46</v>
      </c>
      <c r="AJ19" s="8">
        <v>2.64</v>
      </c>
      <c r="AK19" s="8">
        <v>2.76</v>
      </c>
      <c r="AL19" s="8">
        <v>2.79</v>
      </c>
      <c r="AM19" s="8">
        <v>2.81</v>
      </c>
      <c r="AN19" s="80">
        <v>43.9</v>
      </c>
      <c r="AO19" s="8">
        <v>2.84</v>
      </c>
      <c r="AP19" s="8">
        <v>2.74</v>
      </c>
      <c r="AQ19" s="65">
        <v>2.52</v>
      </c>
      <c r="AR19" s="8">
        <f>-22.12*LN(AR8)+61.182</f>
        <v>2.9169292940472786</v>
      </c>
      <c r="AS19" s="65">
        <f t="shared" ref="AS19:AT19" si="2">-22.12*LN(AS8)+61.182</f>
        <v>2.9487109087100194</v>
      </c>
      <c r="AT19" s="22">
        <f t="shared" si="2"/>
        <v>2.9646188561773883</v>
      </c>
    </row>
    <row r="20" spans="1:46" s="1" customFormat="1" ht="15" customHeight="1">
      <c r="A20" s="21">
        <v>21</v>
      </c>
      <c r="B20" s="9">
        <v>-21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81"/>
      <c r="AO20" s="10"/>
      <c r="AP20" s="10"/>
      <c r="AQ20" s="69"/>
      <c r="AR20" s="8"/>
      <c r="AS20" s="65"/>
      <c r="AT20" s="22"/>
    </row>
    <row r="21" spans="1:46" s="1" customFormat="1" ht="15" customHeight="1">
      <c r="A21" s="21">
        <v>23</v>
      </c>
      <c r="B21" s="9">
        <v>-23</v>
      </c>
      <c r="C21" s="8">
        <v>2.6</v>
      </c>
      <c r="D21" s="8">
        <v>3.11</v>
      </c>
      <c r="E21" s="8">
        <v>2.46</v>
      </c>
      <c r="F21" s="8">
        <v>1.49</v>
      </c>
      <c r="G21" s="10"/>
      <c r="H21" s="8">
        <v>2.82</v>
      </c>
      <c r="I21" s="8">
        <v>2.39</v>
      </c>
      <c r="J21" s="8">
        <v>2.0699999999999998</v>
      </c>
      <c r="K21" s="8">
        <v>2.6</v>
      </c>
      <c r="L21" s="8">
        <v>2.57</v>
      </c>
      <c r="M21" s="8">
        <v>1.43</v>
      </c>
      <c r="N21" s="89">
        <v>2.58</v>
      </c>
      <c r="O21" s="8">
        <v>3.27</v>
      </c>
      <c r="P21" s="8">
        <v>3.18</v>
      </c>
      <c r="Q21" s="8">
        <v>3.22</v>
      </c>
      <c r="R21" s="8">
        <v>3.31</v>
      </c>
      <c r="S21" s="8">
        <v>3.47</v>
      </c>
      <c r="T21" s="8">
        <v>3.56</v>
      </c>
      <c r="U21" s="8">
        <v>3.28</v>
      </c>
      <c r="V21" s="8">
        <v>3.44</v>
      </c>
      <c r="W21" s="8">
        <v>3.27</v>
      </c>
      <c r="X21" s="8">
        <v>3.25</v>
      </c>
      <c r="Y21" s="8">
        <v>3.15</v>
      </c>
      <c r="Z21" s="8">
        <v>2.78</v>
      </c>
      <c r="AA21" s="8">
        <v>3.14</v>
      </c>
      <c r="AB21" s="8">
        <v>3.2</v>
      </c>
      <c r="AC21" s="8">
        <v>3.27</v>
      </c>
      <c r="AD21" s="8">
        <v>3.07</v>
      </c>
      <c r="AE21" s="8">
        <v>2.86</v>
      </c>
      <c r="AF21" s="8">
        <v>3.47</v>
      </c>
      <c r="AG21" s="8">
        <v>3.4</v>
      </c>
      <c r="AH21" s="8">
        <v>3.49</v>
      </c>
      <c r="AI21" s="8">
        <v>3.4</v>
      </c>
      <c r="AJ21" s="8">
        <v>-6.48</v>
      </c>
      <c r="AK21" s="8">
        <v>3.62</v>
      </c>
      <c r="AL21" s="8">
        <v>3.64</v>
      </c>
      <c r="AM21" s="8">
        <v>3.67</v>
      </c>
      <c r="AN21" s="80">
        <v>44.14</v>
      </c>
      <c r="AO21" s="8">
        <v>3.7</v>
      </c>
      <c r="AP21" s="8">
        <v>3.61</v>
      </c>
      <c r="AQ21" s="65">
        <v>3.5</v>
      </c>
      <c r="AR21" s="8">
        <f>-22.01*LN(AR10)+60.927</f>
        <v>3.8712436499319125</v>
      </c>
      <c r="AS21" s="65">
        <f t="shared" ref="AS21:AT21" si="3">-22.01*LN(AS10)+60.927</f>
        <v>3.9207228764645095</v>
      </c>
      <c r="AT21" s="22">
        <f t="shared" si="3"/>
        <v>3.9703135846381343</v>
      </c>
    </row>
    <row r="22" spans="1:46" s="1" customFormat="1" ht="15" customHeight="1">
      <c r="A22" s="21">
        <v>25</v>
      </c>
      <c r="B22" s="9">
        <v>-25</v>
      </c>
      <c r="C22" s="8">
        <v>1</v>
      </c>
      <c r="D22" s="8">
        <v>2.91</v>
      </c>
      <c r="E22" s="8">
        <v>2.2599999999999998</v>
      </c>
      <c r="F22" s="8">
        <v>1.52</v>
      </c>
      <c r="G22" s="10"/>
      <c r="H22" s="8">
        <v>2.56</v>
      </c>
      <c r="I22" s="8">
        <v>2.2200000000000002</v>
      </c>
      <c r="J22" s="8">
        <v>1.99</v>
      </c>
      <c r="K22" s="8">
        <v>2.58</v>
      </c>
      <c r="L22" s="8">
        <v>2.4700000000000002</v>
      </c>
      <c r="M22" s="8">
        <v>1.36</v>
      </c>
      <c r="N22" s="89">
        <v>2.46</v>
      </c>
      <c r="O22" s="8">
        <v>3.28</v>
      </c>
      <c r="P22" s="8">
        <v>3.08</v>
      </c>
      <c r="Q22" s="8">
        <v>3.07</v>
      </c>
      <c r="R22" s="8">
        <v>3.15</v>
      </c>
      <c r="S22" s="8">
        <v>3.43</v>
      </c>
      <c r="T22" s="8">
        <v>3.49</v>
      </c>
      <c r="U22" s="8">
        <v>3.15</v>
      </c>
      <c r="V22" s="8">
        <v>3.27</v>
      </c>
      <c r="W22" s="8">
        <v>3.08</v>
      </c>
      <c r="X22" s="8">
        <v>3.23</v>
      </c>
      <c r="Y22" s="8">
        <v>3.08</v>
      </c>
      <c r="Z22" s="8">
        <v>2.67</v>
      </c>
      <c r="AA22" s="8">
        <v>3.05</v>
      </c>
      <c r="AB22" s="8">
        <v>3.18</v>
      </c>
      <c r="AC22" s="8">
        <v>3.24</v>
      </c>
      <c r="AD22" s="8">
        <v>3.07</v>
      </c>
      <c r="AE22" s="8">
        <v>2.75</v>
      </c>
      <c r="AF22" s="8">
        <v>3.55</v>
      </c>
      <c r="AG22" s="8">
        <v>3.43</v>
      </c>
      <c r="AH22" s="8">
        <v>3.55</v>
      </c>
      <c r="AI22" s="8">
        <v>3.46</v>
      </c>
      <c r="AJ22" s="8">
        <v>-6.73</v>
      </c>
      <c r="AK22" s="8">
        <v>3.71</v>
      </c>
      <c r="AL22" s="8">
        <v>3.73</v>
      </c>
      <c r="AM22" s="8">
        <v>3.76</v>
      </c>
      <c r="AN22" s="80">
        <v>44.17</v>
      </c>
      <c r="AO22" s="8">
        <v>3.79</v>
      </c>
      <c r="AP22" s="8">
        <v>3.7</v>
      </c>
      <c r="AQ22" s="65">
        <v>3.59</v>
      </c>
      <c r="AR22" s="8"/>
      <c r="AS22" s="65">
        <f t="shared" ref="AS22:AT22" si="4">-21.99*LN(AS11)+60.915</f>
        <v>4.0100688653426957</v>
      </c>
      <c r="AT22" s="22">
        <f t="shared" si="4"/>
        <v>4.0100688653426957</v>
      </c>
    </row>
    <row r="23" spans="1:46" s="1" customFormat="1" ht="15" customHeight="1">
      <c r="A23" s="21">
        <v>27</v>
      </c>
      <c r="B23" s="9">
        <v>-27</v>
      </c>
      <c r="C23" s="8">
        <v>0.9</v>
      </c>
      <c r="D23" s="8">
        <v>2.4500000000000002</v>
      </c>
      <c r="E23" s="8">
        <v>1.56</v>
      </c>
      <c r="F23" s="8">
        <v>1.06</v>
      </c>
      <c r="G23" s="10"/>
      <c r="H23" s="8">
        <v>2.0499999999999998</v>
      </c>
      <c r="I23" s="8">
        <v>1.71</v>
      </c>
      <c r="J23" s="8">
        <v>1.5</v>
      </c>
      <c r="K23" s="8">
        <v>1.5</v>
      </c>
      <c r="L23" s="8">
        <v>1.48</v>
      </c>
      <c r="M23" s="8">
        <v>0.41</v>
      </c>
      <c r="N23" s="89">
        <v>1.44</v>
      </c>
      <c r="O23" s="8">
        <v>1.86</v>
      </c>
      <c r="P23" s="8">
        <v>1.79</v>
      </c>
      <c r="Q23" s="8">
        <v>1.88</v>
      </c>
      <c r="R23" s="8">
        <v>2.02</v>
      </c>
      <c r="S23" s="8">
        <v>2.0299999999999998</v>
      </c>
      <c r="T23" s="8">
        <v>2.13</v>
      </c>
      <c r="U23" s="8">
        <v>1.91</v>
      </c>
      <c r="V23" s="8">
        <v>2.1</v>
      </c>
      <c r="W23" s="8">
        <v>2.0499999999999998</v>
      </c>
      <c r="X23" s="8">
        <v>1.96</v>
      </c>
      <c r="Y23" s="8">
        <v>1.91</v>
      </c>
      <c r="Z23" s="8">
        <v>1.56</v>
      </c>
      <c r="AA23" s="8">
        <v>1.95</v>
      </c>
      <c r="AB23" s="8">
        <v>1.86</v>
      </c>
      <c r="AC23" s="8">
        <v>2.0299999999999998</v>
      </c>
      <c r="AD23" s="8">
        <v>1.72</v>
      </c>
      <c r="AE23" s="8">
        <v>1.56</v>
      </c>
      <c r="AF23" s="8">
        <v>2.0699999999999998</v>
      </c>
      <c r="AG23" s="8">
        <v>2.14</v>
      </c>
      <c r="AH23" s="8">
        <v>2.13</v>
      </c>
      <c r="AI23" s="8">
        <v>2.11</v>
      </c>
      <c r="AJ23" s="8">
        <v>-15.5</v>
      </c>
      <c r="AK23" s="8">
        <v>2.17</v>
      </c>
      <c r="AL23" s="8">
        <v>2.1800000000000002</v>
      </c>
      <c r="AM23" s="8">
        <v>2.21</v>
      </c>
      <c r="AN23" s="80">
        <v>43.79</v>
      </c>
      <c r="AO23" s="8">
        <v>2.2400000000000002</v>
      </c>
      <c r="AP23" s="8">
        <v>2.14</v>
      </c>
      <c r="AQ23" s="65">
        <v>2.1</v>
      </c>
      <c r="AR23" s="8">
        <f>-21.46*LN(AR12)+59.61</f>
        <v>2.4011089597943496</v>
      </c>
      <c r="AS23" s="65"/>
      <c r="AT23" s="22">
        <f t="shared" ref="AT23" si="5">-21.46*LN(AT12)+59.61</f>
        <v>2.520830330274606</v>
      </c>
    </row>
    <row r="24" spans="1:46" s="1" customFormat="1" ht="15" customHeight="1" thickBot="1">
      <c r="A24" s="23">
        <v>29</v>
      </c>
      <c r="B24" s="24">
        <v>-29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91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82"/>
      <c r="AO24" s="26"/>
      <c r="AP24" s="26"/>
      <c r="AQ24" s="70"/>
      <c r="AR24" s="25"/>
      <c r="AS24" s="66"/>
      <c r="AT24" s="36"/>
    </row>
    <row r="25" spans="1:46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R25" s="71"/>
      <c r="AS25" s="71"/>
      <c r="AT25" s="71"/>
    </row>
    <row r="26" spans="1:46" s="3" customFormat="1" ht="13.5" thickBot="1">
      <c r="A26" s="49"/>
      <c r="B26" s="176"/>
      <c r="C26" s="176"/>
      <c r="D26" s="176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R26" s="71"/>
      <c r="AS26" s="71"/>
      <c r="AT26" s="71"/>
    </row>
    <row r="27" spans="1:46" s="1" customFormat="1" ht="30" customHeight="1">
      <c r="A27" s="50" t="s">
        <v>25</v>
      </c>
      <c r="B27" s="175" t="s">
        <v>17</v>
      </c>
      <c r="C27" s="175" t="s">
        <v>27</v>
      </c>
      <c r="D27" s="175" t="s">
        <v>27</v>
      </c>
      <c r="E27" s="175" t="s">
        <v>27</v>
      </c>
      <c r="F27" s="175" t="s">
        <v>27</v>
      </c>
      <c r="G27" s="175" t="s">
        <v>27</v>
      </c>
      <c r="H27" s="175" t="s">
        <v>27</v>
      </c>
      <c r="I27" s="175" t="s">
        <v>27</v>
      </c>
      <c r="J27" s="175" t="s">
        <v>4</v>
      </c>
      <c r="K27" s="175" t="s">
        <v>27</v>
      </c>
      <c r="L27" s="175" t="s">
        <v>27</v>
      </c>
      <c r="M27" s="175" t="s">
        <v>27</v>
      </c>
      <c r="N27" s="174" t="s">
        <v>4</v>
      </c>
      <c r="O27" s="17" t="s">
        <v>27</v>
      </c>
      <c r="P27" s="17" t="s">
        <v>27</v>
      </c>
      <c r="Q27" s="18" t="s">
        <v>27</v>
      </c>
      <c r="W27" s="54"/>
      <c r="X27" s="54"/>
      <c r="Y27" s="54"/>
      <c r="Z27" s="54"/>
      <c r="AA27" s="54"/>
      <c r="AR27" s="71"/>
      <c r="AS27" s="71"/>
      <c r="AT27" s="71"/>
    </row>
    <row r="28" spans="1:46" s="1" customFormat="1" ht="15" customHeight="1">
      <c r="A28" s="19" t="s">
        <v>5</v>
      </c>
      <c r="B28" s="5" t="s">
        <v>5</v>
      </c>
      <c r="C28" s="6">
        <v>39211</v>
      </c>
      <c r="D28" s="6">
        <v>39349</v>
      </c>
      <c r="E28" s="6">
        <v>39623</v>
      </c>
      <c r="F28" s="6">
        <v>39715</v>
      </c>
      <c r="G28" s="6">
        <v>39893</v>
      </c>
      <c r="H28" s="6">
        <v>39916</v>
      </c>
      <c r="I28" s="6">
        <v>39923</v>
      </c>
      <c r="J28" s="6">
        <v>39930</v>
      </c>
      <c r="K28" s="6">
        <v>39938</v>
      </c>
      <c r="L28" s="6">
        <v>39952</v>
      </c>
      <c r="M28" s="6">
        <v>39993</v>
      </c>
      <c r="N28" s="64">
        <v>40071</v>
      </c>
      <c r="O28" s="6">
        <v>40317</v>
      </c>
      <c r="P28" s="6">
        <v>40332</v>
      </c>
      <c r="Q28" s="20">
        <v>40431</v>
      </c>
      <c r="W28" s="54"/>
      <c r="X28" s="54"/>
      <c r="Y28" s="54"/>
      <c r="Z28" s="54"/>
      <c r="AA28" s="54"/>
      <c r="AR28" s="73"/>
      <c r="AS28" s="73"/>
      <c r="AT28" s="73"/>
    </row>
    <row r="29" spans="1:46" s="1" customFormat="1" ht="15" customHeight="1">
      <c r="A29" s="21">
        <v>15</v>
      </c>
      <c r="B29" s="9">
        <v>-15</v>
      </c>
      <c r="C29" s="8">
        <v>14.04</v>
      </c>
      <c r="D29" s="8">
        <v>14.03</v>
      </c>
      <c r="E29" s="8">
        <v>14.11</v>
      </c>
      <c r="F29" s="8">
        <v>14.29</v>
      </c>
      <c r="G29" s="8">
        <v>13.97</v>
      </c>
      <c r="H29" s="8">
        <v>13.96</v>
      </c>
      <c r="I29" s="8">
        <v>13.93</v>
      </c>
      <c r="J29" s="8">
        <v>13.92</v>
      </c>
      <c r="K29" s="8">
        <v>2.19</v>
      </c>
      <c r="L29" s="8">
        <v>13.93</v>
      </c>
      <c r="M29" s="8">
        <v>14.08</v>
      </c>
      <c r="N29" s="65">
        <v>14.36</v>
      </c>
      <c r="O29" s="8">
        <v>13.92</v>
      </c>
      <c r="P29" s="8">
        <v>14.44</v>
      </c>
      <c r="Q29" s="22">
        <v>14</v>
      </c>
      <c r="W29" s="54"/>
      <c r="X29" s="54"/>
      <c r="Y29" s="54"/>
      <c r="Z29" s="54"/>
      <c r="AA29" s="54"/>
    </row>
    <row r="30" spans="1:46" s="1" customFormat="1" ht="15" customHeight="1">
      <c r="A30" s="21">
        <v>17</v>
      </c>
      <c r="B30" s="9">
        <v>-17</v>
      </c>
      <c r="C30" s="8">
        <v>14.31</v>
      </c>
      <c r="D30" s="8">
        <v>14.47</v>
      </c>
      <c r="E30" s="8">
        <v>14.35</v>
      </c>
      <c r="F30" s="8">
        <v>14.88</v>
      </c>
      <c r="G30" s="8">
        <v>14.61</v>
      </c>
      <c r="H30" s="8">
        <v>14.24</v>
      </c>
      <c r="I30" s="8">
        <v>14.23</v>
      </c>
      <c r="J30" s="8">
        <v>14.21</v>
      </c>
      <c r="K30" s="8">
        <v>2.2000000000000002</v>
      </c>
      <c r="L30" s="8">
        <v>14.2</v>
      </c>
      <c r="M30" s="8">
        <v>14.3</v>
      </c>
      <c r="N30" s="65">
        <v>14.53</v>
      </c>
      <c r="O30" s="8">
        <v>14.17</v>
      </c>
      <c r="P30" s="8">
        <v>14.16</v>
      </c>
      <c r="Q30" s="22">
        <v>14.2</v>
      </c>
      <c r="W30" s="54"/>
      <c r="X30" s="54"/>
      <c r="Y30" s="54"/>
      <c r="Z30" s="54"/>
      <c r="AA30" s="54"/>
    </row>
    <row r="31" spans="1:46" s="1" customFormat="1" ht="15" customHeight="1">
      <c r="A31" s="21">
        <v>19</v>
      </c>
      <c r="B31" s="9">
        <v>-19</v>
      </c>
      <c r="C31" s="8">
        <v>14.02</v>
      </c>
      <c r="D31" s="8">
        <v>14.1</v>
      </c>
      <c r="E31" s="8">
        <v>14.05</v>
      </c>
      <c r="F31" s="8">
        <v>14.22</v>
      </c>
      <c r="G31" s="8">
        <v>14.09</v>
      </c>
      <c r="H31" s="8">
        <v>14.01</v>
      </c>
      <c r="I31" s="8">
        <v>13.99</v>
      </c>
      <c r="J31" s="8">
        <v>13.97</v>
      </c>
      <c r="K31" s="8">
        <v>2.19</v>
      </c>
      <c r="L31" s="8">
        <v>13.95</v>
      </c>
      <c r="M31" s="8">
        <v>14.02</v>
      </c>
      <c r="N31" s="65">
        <v>14.18</v>
      </c>
      <c r="O31" s="8">
        <v>13.93</v>
      </c>
      <c r="P31" s="8">
        <v>13.91</v>
      </c>
      <c r="Q31" s="22">
        <v>13.9</v>
      </c>
      <c r="W31" s="54"/>
      <c r="X31" s="54"/>
      <c r="Y31" s="54"/>
      <c r="Z31" s="54"/>
      <c r="AA31" s="54"/>
    </row>
    <row r="32" spans="1:46" s="1" customFormat="1" ht="15" customHeight="1">
      <c r="A32" s="21">
        <v>21</v>
      </c>
      <c r="B32" s="9">
        <v>-21</v>
      </c>
      <c r="C32" s="8">
        <v>33.33</v>
      </c>
      <c r="D32" s="8">
        <v>36.1</v>
      </c>
      <c r="E32" s="8">
        <v>41.1</v>
      </c>
      <c r="F32" s="8">
        <v>42.5</v>
      </c>
      <c r="G32" s="8">
        <v>52.7</v>
      </c>
      <c r="H32" s="8">
        <v>43.6</v>
      </c>
      <c r="I32" s="8">
        <v>43.5</v>
      </c>
      <c r="J32" s="8">
        <v>43.5</v>
      </c>
      <c r="K32" s="10"/>
      <c r="L32" s="8">
        <v>43.6</v>
      </c>
      <c r="M32" s="8">
        <v>43.9</v>
      </c>
      <c r="N32" s="65">
        <v>44.8</v>
      </c>
      <c r="O32" s="8">
        <v>45.8</v>
      </c>
      <c r="P32" s="8">
        <v>45.8</v>
      </c>
      <c r="Q32" s="22">
        <v>46</v>
      </c>
      <c r="W32" s="54"/>
      <c r="X32" s="54"/>
      <c r="Y32" s="54"/>
      <c r="Z32" s="54"/>
      <c r="AA32" s="54"/>
    </row>
    <row r="33" spans="1:27" s="1" customFormat="1" ht="15" customHeight="1">
      <c r="A33" s="21">
        <v>23</v>
      </c>
      <c r="B33" s="9">
        <v>-23</v>
      </c>
      <c r="C33" s="8">
        <v>13.55</v>
      </c>
      <c r="D33" s="8">
        <v>13.6</v>
      </c>
      <c r="E33" s="8">
        <v>13.54</v>
      </c>
      <c r="F33" s="8">
        <v>13.6</v>
      </c>
      <c r="G33" s="8">
        <v>22.63</v>
      </c>
      <c r="H33" s="8">
        <v>13.45</v>
      </c>
      <c r="I33" s="8">
        <v>13.44</v>
      </c>
      <c r="J33" s="8">
        <v>13.42</v>
      </c>
      <c r="K33" s="8">
        <v>2.1800000000000002</v>
      </c>
      <c r="L33" s="8">
        <v>13.4</v>
      </c>
      <c r="M33" s="8">
        <v>13.46</v>
      </c>
      <c r="N33" s="65">
        <v>13.53</v>
      </c>
      <c r="O33" s="8">
        <v>13.36</v>
      </c>
      <c r="P33" s="8">
        <v>13.33</v>
      </c>
      <c r="Q33" s="22">
        <v>13.3</v>
      </c>
      <c r="W33" s="54"/>
      <c r="X33" s="54"/>
      <c r="Y33" s="54"/>
      <c r="Z33" s="54"/>
      <c r="AA33" s="54"/>
    </row>
    <row r="34" spans="1:27" s="1" customFormat="1" ht="15" customHeight="1">
      <c r="A34" s="21">
        <v>25</v>
      </c>
      <c r="B34" s="9">
        <v>-25</v>
      </c>
      <c r="C34" s="8">
        <v>13.52</v>
      </c>
      <c r="D34" s="8">
        <v>13.6</v>
      </c>
      <c r="E34" s="8">
        <v>13.52</v>
      </c>
      <c r="F34" s="8">
        <v>13.58</v>
      </c>
      <c r="G34" s="8">
        <v>22.97</v>
      </c>
      <c r="H34" s="8">
        <v>13.41</v>
      </c>
      <c r="I34" s="8">
        <v>13.4</v>
      </c>
      <c r="J34" s="8">
        <v>13.38</v>
      </c>
      <c r="K34" s="8">
        <v>2.1800000000000002</v>
      </c>
      <c r="L34" s="8">
        <v>13.36</v>
      </c>
      <c r="M34" s="8">
        <v>13.42</v>
      </c>
      <c r="N34" s="65">
        <v>13.49</v>
      </c>
      <c r="O34" s="8" t="s">
        <v>10</v>
      </c>
      <c r="P34" s="8">
        <v>13.3</v>
      </c>
      <c r="Q34" s="22">
        <v>13.3</v>
      </c>
      <c r="W34" s="54"/>
      <c r="X34" s="54"/>
      <c r="Y34" s="54"/>
      <c r="Z34" s="54"/>
      <c r="AA34" s="54"/>
    </row>
    <row r="35" spans="1:27" s="1" customFormat="1" ht="15" customHeight="1">
      <c r="A35" s="21">
        <v>27</v>
      </c>
      <c r="B35" s="9">
        <v>-27</v>
      </c>
      <c r="C35" s="8">
        <v>14.53</v>
      </c>
      <c r="D35" s="8">
        <v>14.48</v>
      </c>
      <c r="E35" s="8">
        <v>14.49</v>
      </c>
      <c r="F35" s="8">
        <v>14.5</v>
      </c>
      <c r="G35" s="8">
        <v>37.090000000000003</v>
      </c>
      <c r="H35" s="8">
        <v>14.46</v>
      </c>
      <c r="I35" s="8">
        <v>14.45</v>
      </c>
      <c r="J35" s="8">
        <v>14.43</v>
      </c>
      <c r="K35" s="8">
        <v>2.21</v>
      </c>
      <c r="L35" s="8">
        <v>14.41</v>
      </c>
      <c r="M35" s="8">
        <v>14.48</v>
      </c>
      <c r="N35" s="65">
        <v>14.51</v>
      </c>
      <c r="O35" s="8">
        <v>14.38</v>
      </c>
      <c r="P35" s="74" t="s">
        <v>10</v>
      </c>
      <c r="Q35" s="22">
        <v>14.3</v>
      </c>
      <c r="W35" s="54"/>
      <c r="X35" s="54"/>
      <c r="Y35" s="54"/>
      <c r="Z35" s="54"/>
      <c r="AA35" s="54"/>
    </row>
    <row r="36" spans="1:27" s="1" customFormat="1" ht="15" customHeight="1" thickBot="1">
      <c r="A36" s="23">
        <v>29</v>
      </c>
      <c r="B36" s="24">
        <v>-29</v>
      </c>
      <c r="C36" s="25">
        <v>25.11</v>
      </c>
      <c r="D36" s="25">
        <v>25.75</v>
      </c>
      <c r="E36" s="25">
        <v>27.17</v>
      </c>
      <c r="F36" s="25">
        <v>27.57</v>
      </c>
      <c r="G36" s="26"/>
      <c r="H36" s="25">
        <v>28.52</v>
      </c>
      <c r="I36" s="25">
        <v>28.54</v>
      </c>
      <c r="J36" s="25">
        <v>28.55</v>
      </c>
      <c r="K36" s="25">
        <v>2.39</v>
      </c>
      <c r="L36" s="25">
        <v>28.55</v>
      </c>
      <c r="M36" s="25">
        <v>28.79</v>
      </c>
      <c r="N36" s="66">
        <v>29.42</v>
      </c>
      <c r="O36" s="25">
        <v>31.64</v>
      </c>
      <c r="P36" s="25" t="s">
        <v>10</v>
      </c>
      <c r="Q36" s="36">
        <v>32.9</v>
      </c>
      <c r="W36" s="54"/>
      <c r="X36" s="54"/>
      <c r="Y36" s="54"/>
      <c r="Z36" s="54"/>
      <c r="AA36" s="54"/>
    </row>
    <row r="37" spans="1:27" s="1" customFormat="1" ht="16.899999999999999" customHeight="1" thickBot="1">
      <c r="B37" s="170"/>
      <c r="O37" s="71"/>
      <c r="P37" s="71"/>
      <c r="Q37" s="72"/>
      <c r="R37" s="176"/>
      <c r="S37" s="176"/>
      <c r="T37" s="176"/>
      <c r="U37" s="176"/>
      <c r="V37" s="176"/>
      <c r="W37" s="54"/>
      <c r="X37" s="54"/>
      <c r="Y37" s="54"/>
      <c r="Z37" s="54"/>
      <c r="AA37" s="54"/>
    </row>
    <row r="38" spans="1:27" s="60" customFormat="1" ht="33.75" customHeight="1">
      <c r="A38" s="50" t="s">
        <v>25</v>
      </c>
      <c r="B38" s="175" t="s">
        <v>17</v>
      </c>
      <c r="C38" s="175" t="s">
        <v>42</v>
      </c>
      <c r="D38" s="175" t="s">
        <v>42</v>
      </c>
      <c r="E38" s="175" t="s">
        <v>42</v>
      </c>
      <c r="F38" s="175" t="s">
        <v>42</v>
      </c>
      <c r="G38" s="175" t="s">
        <v>42</v>
      </c>
      <c r="H38" s="175" t="s">
        <v>42</v>
      </c>
      <c r="I38" s="175" t="s">
        <v>42</v>
      </c>
      <c r="J38" s="175" t="s">
        <v>42</v>
      </c>
      <c r="K38" s="178" t="s">
        <v>42</v>
      </c>
      <c r="L38" s="175" t="s">
        <v>42</v>
      </c>
      <c r="M38" s="175" t="s">
        <v>42</v>
      </c>
      <c r="N38" s="174" t="s">
        <v>42</v>
      </c>
      <c r="O38" s="175" t="s">
        <v>42</v>
      </c>
      <c r="P38" s="174" t="s">
        <v>42</v>
      </c>
      <c r="Q38" s="51" t="s">
        <v>42</v>
      </c>
      <c r="W38" s="59"/>
      <c r="X38" s="59"/>
      <c r="Y38" s="59"/>
      <c r="Z38" s="59"/>
      <c r="AA38" s="59"/>
    </row>
    <row r="39" spans="1:27" s="1" customFormat="1" ht="15" customHeight="1">
      <c r="A39" s="19" t="s">
        <v>5</v>
      </c>
      <c r="B39" s="5" t="s">
        <v>5</v>
      </c>
      <c r="C39" s="6">
        <v>39211</v>
      </c>
      <c r="D39" s="6">
        <v>39349</v>
      </c>
      <c r="E39" s="6">
        <v>39623</v>
      </c>
      <c r="F39" s="6">
        <v>39715</v>
      </c>
      <c r="G39" s="6">
        <v>39893</v>
      </c>
      <c r="H39" s="6">
        <v>39916</v>
      </c>
      <c r="I39" s="6">
        <v>39923</v>
      </c>
      <c r="J39" s="6">
        <v>39930</v>
      </c>
      <c r="K39" s="179">
        <v>39938</v>
      </c>
      <c r="L39" s="6">
        <v>39952</v>
      </c>
      <c r="M39" s="6">
        <v>39993</v>
      </c>
      <c r="N39" s="64">
        <v>40071</v>
      </c>
      <c r="O39" s="6">
        <v>40318</v>
      </c>
      <c r="P39" s="64">
        <v>40331</v>
      </c>
      <c r="Q39" s="20">
        <v>40431</v>
      </c>
      <c r="W39" s="54"/>
      <c r="X39" s="54"/>
      <c r="Y39" s="54"/>
      <c r="Z39" s="54"/>
      <c r="AA39" s="54"/>
    </row>
    <row r="40" spans="1:27" s="1" customFormat="1" ht="15" customHeight="1">
      <c r="A40" s="21">
        <v>15</v>
      </c>
      <c r="B40" s="9">
        <v>-15</v>
      </c>
      <c r="C40" s="8">
        <v>2.76</v>
      </c>
      <c r="D40" s="8">
        <v>2.78</v>
      </c>
      <c r="E40" s="8">
        <v>2.67</v>
      </c>
      <c r="F40" s="8">
        <v>2.41</v>
      </c>
      <c r="G40" s="8">
        <v>2.86</v>
      </c>
      <c r="H40" s="8">
        <v>2.88</v>
      </c>
      <c r="I40" s="8">
        <v>2.92</v>
      </c>
      <c r="J40" s="8">
        <v>2.94</v>
      </c>
      <c r="K40" s="180">
        <v>43.96</v>
      </c>
      <c r="L40" s="8">
        <v>2.92</v>
      </c>
      <c r="M40" s="8">
        <v>2.71</v>
      </c>
      <c r="N40" s="65">
        <v>2.3199999999999998</v>
      </c>
      <c r="O40" s="8">
        <f>-22.1*LN(O29)+61.176</f>
        <v>2.9794809265713553</v>
      </c>
      <c r="P40" s="65">
        <f t="shared" ref="P40:Q40" si="6">-22.1*LN(P29)+61.176</f>
        <v>2.1689528504305713</v>
      </c>
      <c r="Q40" s="22">
        <f t="shared" si="6"/>
        <v>2.8528330155027888</v>
      </c>
      <c r="W40" s="54"/>
      <c r="X40" s="54"/>
      <c r="Y40" s="54"/>
      <c r="Z40" s="54"/>
      <c r="AA40" s="54"/>
    </row>
    <row r="41" spans="1:27" s="1" customFormat="1" ht="15" customHeight="1">
      <c r="A41" s="21">
        <v>17</v>
      </c>
      <c r="B41" s="9">
        <v>-17</v>
      </c>
      <c r="C41" s="8">
        <v>2.35</v>
      </c>
      <c r="D41" s="8">
        <v>2.12</v>
      </c>
      <c r="E41" s="8">
        <v>2.29</v>
      </c>
      <c r="F41" s="8">
        <v>1.57</v>
      </c>
      <c r="G41" s="8">
        <v>1.93</v>
      </c>
      <c r="H41" s="8">
        <v>2.44</v>
      </c>
      <c r="I41" s="8">
        <v>2.46</v>
      </c>
      <c r="J41" s="8">
        <v>2.4900000000000002</v>
      </c>
      <c r="K41" s="180">
        <v>43.83</v>
      </c>
      <c r="L41" s="8">
        <v>2.5</v>
      </c>
      <c r="M41" s="8">
        <v>2.36</v>
      </c>
      <c r="N41" s="65">
        <v>2.04</v>
      </c>
      <c r="O41" s="8">
        <f>-22.09*LN(O30)+61.157</f>
        <v>2.593603383709798</v>
      </c>
      <c r="P41" s="65">
        <f t="shared" ref="P41:Q41" si="7">-22.09*LN(P30)+61.157</f>
        <v>2.6091981602134737</v>
      </c>
      <c r="Q41" s="22">
        <f t="shared" si="7"/>
        <v>2.5468850018266167</v>
      </c>
      <c r="W41" s="54"/>
      <c r="X41" s="54"/>
      <c r="Y41" s="54"/>
      <c r="Z41" s="54"/>
      <c r="AA41" s="54"/>
    </row>
    <row r="42" spans="1:27" s="1" customFormat="1" ht="15" customHeight="1">
      <c r="A42" s="21">
        <v>19</v>
      </c>
      <c r="B42" s="9">
        <v>-19</v>
      </c>
      <c r="C42" s="8">
        <v>2.74</v>
      </c>
      <c r="D42" s="8">
        <v>2.63</v>
      </c>
      <c r="E42" s="8">
        <v>2.7</v>
      </c>
      <c r="F42" s="8">
        <v>2.46</v>
      </c>
      <c r="G42" s="8">
        <v>2.64</v>
      </c>
      <c r="H42" s="8">
        <v>2.76</v>
      </c>
      <c r="I42" s="8">
        <v>2.79</v>
      </c>
      <c r="J42" s="8">
        <v>2.81</v>
      </c>
      <c r="K42" s="180">
        <v>43.9</v>
      </c>
      <c r="L42" s="8">
        <v>2.84</v>
      </c>
      <c r="M42" s="8">
        <v>2.74</v>
      </c>
      <c r="N42" s="65">
        <v>2.52</v>
      </c>
      <c r="O42" s="8">
        <f>-22.12*LN(O31)+61.182</f>
        <v>2.9169292940472786</v>
      </c>
      <c r="P42" s="65">
        <f t="shared" ref="P42:Q42" si="8">-22.12*LN(P31)+61.182</f>
        <v>2.9487109087100194</v>
      </c>
      <c r="Q42" s="22">
        <f t="shared" si="8"/>
        <v>2.9646188561773883</v>
      </c>
      <c r="W42" s="54"/>
      <c r="X42" s="54"/>
      <c r="Y42" s="54"/>
      <c r="Z42" s="54"/>
      <c r="AA42" s="54"/>
    </row>
    <row r="43" spans="1:27" s="1" customFormat="1" ht="15" customHeight="1">
      <c r="A43" s="21">
        <v>21</v>
      </c>
      <c r="B43" s="9">
        <v>-21</v>
      </c>
      <c r="C43" s="10"/>
      <c r="D43" s="10"/>
      <c r="E43" s="10"/>
      <c r="F43" s="10"/>
      <c r="G43" s="10"/>
      <c r="H43" s="10"/>
      <c r="I43" s="10"/>
      <c r="J43" s="10"/>
      <c r="K43" s="181"/>
      <c r="L43" s="10"/>
      <c r="M43" s="10"/>
      <c r="N43" s="69"/>
      <c r="O43" s="8"/>
      <c r="P43" s="65"/>
      <c r="Q43" s="22"/>
      <c r="W43" s="54"/>
      <c r="X43" s="54"/>
      <c r="Y43" s="54"/>
      <c r="Z43" s="54"/>
      <c r="AA43" s="54"/>
    </row>
    <row r="44" spans="1:27" s="1" customFormat="1" ht="15" customHeight="1">
      <c r="A44" s="21">
        <v>23</v>
      </c>
      <c r="B44" s="9">
        <v>-23</v>
      </c>
      <c r="C44" s="8">
        <v>3.47</v>
      </c>
      <c r="D44" s="8">
        <v>3.4</v>
      </c>
      <c r="E44" s="8">
        <v>3.49</v>
      </c>
      <c r="F44" s="8">
        <v>3.4</v>
      </c>
      <c r="G44" s="8">
        <v>-6.48</v>
      </c>
      <c r="H44" s="8">
        <v>3.62</v>
      </c>
      <c r="I44" s="8">
        <v>3.64</v>
      </c>
      <c r="J44" s="8">
        <v>3.67</v>
      </c>
      <c r="K44" s="180">
        <v>44.14</v>
      </c>
      <c r="L44" s="8">
        <v>3.7</v>
      </c>
      <c r="M44" s="8">
        <v>3.61</v>
      </c>
      <c r="N44" s="65">
        <v>3.5</v>
      </c>
      <c r="O44" s="8">
        <f>-22.01*LN(O33)+60.927</f>
        <v>3.8712436499319125</v>
      </c>
      <c r="P44" s="65">
        <f t="shared" ref="P44:Q44" si="9">-22.01*LN(P33)+60.927</f>
        <v>3.9207228764645095</v>
      </c>
      <c r="Q44" s="22">
        <f t="shared" si="9"/>
        <v>3.9703135846381343</v>
      </c>
      <c r="W44" s="54"/>
      <c r="X44" s="54"/>
      <c r="Y44" s="54"/>
      <c r="Z44" s="54"/>
      <c r="AA44" s="54"/>
    </row>
    <row r="45" spans="1:27" s="1" customFormat="1" ht="15" customHeight="1">
      <c r="A45" s="21">
        <v>25</v>
      </c>
      <c r="B45" s="9">
        <v>-25</v>
      </c>
      <c r="C45" s="8">
        <v>3.55</v>
      </c>
      <c r="D45" s="8">
        <v>3.43</v>
      </c>
      <c r="E45" s="8">
        <v>3.55</v>
      </c>
      <c r="F45" s="8">
        <v>3.46</v>
      </c>
      <c r="G45" s="8">
        <v>-6.73</v>
      </c>
      <c r="H45" s="8">
        <v>3.71</v>
      </c>
      <c r="I45" s="8">
        <v>3.73</v>
      </c>
      <c r="J45" s="8">
        <v>3.76</v>
      </c>
      <c r="K45" s="180">
        <v>44.17</v>
      </c>
      <c r="L45" s="8">
        <v>3.79</v>
      </c>
      <c r="M45" s="8">
        <v>3.7</v>
      </c>
      <c r="N45" s="65">
        <v>3.59</v>
      </c>
      <c r="O45" s="8"/>
      <c r="P45" s="65">
        <f t="shared" ref="P45:Q45" si="10">-21.99*LN(P34)+60.915</f>
        <v>4.0100688653426957</v>
      </c>
      <c r="Q45" s="22">
        <f t="shared" si="10"/>
        <v>4.0100688653426957</v>
      </c>
      <c r="W45" s="54"/>
      <c r="X45" s="54"/>
      <c r="Y45" s="54"/>
      <c r="Z45" s="54"/>
      <c r="AA45" s="54"/>
    </row>
    <row r="46" spans="1:27" s="1" customFormat="1" ht="15" customHeight="1">
      <c r="A46" s="21">
        <v>27</v>
      </c>
      <c r="B46" s="9">
        <v>-27</v>
      </c>
      <c r="C46" s="8">
        <v>2.0699999999999998</v>
      </c>
      <c r="D46" s="8">
        <v>2.14</v>
      </c>
      <c r="E46" s="8">
        <v>2.13</v>
      </c>
      <c r="F46" s="8">
        <v>2.11</v>
      </c>
      <c r="G46" s="8">
        <v>-15.5</v>
      </c>
      <c r="H46" s="8">
        <v>2.17</v>
      </c>
      <c r="I46" s="8">
        <v>2.1800000000000002</v>
      </c>
      <c r="J46" s="8">
        <v>2.21</v>
      </c>
      <c r="K46" s="180">
        <v>43.79</v>
      </c>
      <c r="L46" s="8">
        <v>2.2400000000000002</v>
      </c>
      <c r="M46" s="8">
        <v>2.14</v>
      </c>
      <c r="N46" s="65">
        <v>2.1</v>
      </c>
      <c r="O46" s="8">
        <f>-21.46*LN(O35)+59.61</f>
        <v>2.4011089597943496</v>
      </c>
      <c r="P46" s="65"/>
      <c r="Q46" s="22">
        <f t="shared" ref="Q46" si="11">-21.46*LN(Q35)+59.61</f>
        <v>2.520830330274606</v>
      </c>
      <c r="W46" s="54"/>
      <c r="X46" s="54"/>
      <c r="Y46" s="54"/>
      <c r="Z46" s="54"/>
      <c r="AA46" s="54"/>
    </row>
    <row r="47" spans="1:27" s="1" customFormat="1" ht="15" customHeight="1" thickBot="1">
      <c r="A47" s="23">
        <v>29</v>
      </c>
      <c r="B47" s="24">
        <v>-29</v>
      </c>
      <c r="C47" s="26"/>
      <c r="D47" s="26"/>
      <c r="E47" s="26"/>
      <c r="F47" s="26"/>
      <c r="G47" s="26"/>
      <c r="H47" s="26"/>
      <c r="I47" s="26"/>
      <c r="J47" s="26"/>
      <c r="K47" s="182"/>
      <c r="L47" s="26"/>
      <c r="M47" s="26"/>
      <c r="N47" s="70"/>
      <c r="O47" s="25"/>
      <c r="P47" s="66"/>
      <c r="Q47" s="36"/>
      <c r="W47" s="54"/>
      <c r="X47" s="54"/>
      <c r="Y47" s="54"/>
      <c r="Z47" s="54"/>
      <c r="AA47" s="54"/>
    </row>
    <row r="48" spans="1:27" ht="1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1:27" s="1" customFormat="1" ht="15.75" customHeight="1">
      <c r="A49" s="54"/>
      <c r="B49" s="54"/>
      <c r="C49" s="227" t="s">
        <v>81</v>
      </c>
      <c r="D49" s="194"/>
      <c r="E49" s="194"/>
      <c r="F49" s="194"/>
      <c r="G49" s="194"/>
      <c r="H49" s="194"/>
      <c r="I49" s="19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 s="1" customFormat="1" ht="15" customHeight="1">
      <c r="A50" s="54"/>
      <c r="B50" s="54"/>
      <c r="C50" s="220" t="s">
        <v>20</v>
      </c>
      <c r="D50" s="194"/>
      <c r="E50" s="194"/>
      <c r="F50" s="19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 s="1" customFormat="1" ht="15" customHeight="1">
      <c r="A51" s="54"/>
      <c r="B51" s="54"/>
      <c r="C51" s="225" t="s">
        <v>80</v>
      </c>
      <c r="D51" s="226"/>
      <c r="E51" s="226"/>
      <c r="F51" s="226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 s="1" customFormat="1" ht="15" customHeight="1">
      <c r="A52" s="54"/>
      <c r="B52" s="54"/>
      <c r="C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27" s="1" customFormat="1" ht="15" customHeight="1">
      <c r="A53" s="54"/>
      <c r="B53" s="54"/>
      <c r="C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:27" s="1" customFormat="1" ht="15" customHeight="1">
      <c r="A54" s="54"/>
      <c r="B54" s="54"/>
      <c r="C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 s="1" customFormat="1" ht="15" customHeight="1">
      <c r="A55" s="54"/>
      <c r="B55" s="54"/>
      <c r="C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27" s="1" customFormat="1" ht="15" customHeight="1">
      <c r="A56" s="54"/>
      <c r="B56" s="54"/>
      <c r="C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:27" s="1" customFormat="1" ht="15" customHeight="1">
      <c r="A57" s="54"/>
      <c r="B57" s="54"/>
      <c r="C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7" s="1" customFormat="1" ht="15" customHeight="1">
      <c r="A58" s="54"/>
      <c r="B58" s="54"/>
      <c r="C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1:27" s="1" customFormat="1" ht="15" customHeight="1">
      <c r="A59" s="54"/>
      <c r="B59" s="54"/>
      <c r="C59" s="54"/>
      <c r="D59" s="211"/>
      <c r="E59" s="212"/>
      <c r="F59" s="212"/>
      <c r="G59" s="212"/>
      <c r="H59" s="212"/>
      <c r="I59" s="212"/>
      <c r="J59" s="212"/>
      <c r="K59" s="212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1:27" s="1" customFormat="1" ht="30" customHeight="1">
      <c r="A60" s="54"/>
      <c r="B60" s="54"/>
      <c r="C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27" s="1" customFormat="1" ht="15.75" customHeight="1">
      <c r="A61" s="54"/>
      <c r="B61" s="54"/>
      <c r="C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1:27" s="1" customFormat="1" ht="15.75" customHeight="1">
      <c r="A62" s="54"/>
      <c r="B62" s="54"/>
      <c r="C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</row>
    <row r="63" spans="1:27" s="1" customFormat="1" ht="15.75" customHeight="1">
      <c r="A63" s="54"/>
      <c r="B63" s="54"/>
      <c r="C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</row>
    <row r="64" spans="1:27" s="1" customFormat="1" ht="15.75" customHeight="1">
      <c r="A64" s="54"/>
      <c r="B64" s="54"/>
      <c r="C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</row>
    <row r="65" spans="1:27" s="1" customFormat="1" ht="15.75" customHeight="1">
      <c r="A65" s="218"/>
      <c r="B65" s="219"/>
      <c r="C65" s="219"/>
      <c r="D65" s="219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</row>
    <row r="66" spans="1:27" s="1" customFormat="1" ht="15.75" customHeight="1">
      <c r="A66" s="54"/>
      <c r="B66" s="54"/>
      <c r="C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</row>
    <row r="67" spans="1:27" s="1" customFormat="1" ht="15.75" customHeight="1">
      <c r="A67" s="54"/>
      <c r="B67" s="54"/>
      <c r="C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</row>
    <row r="68" spans="1:27" s="1" customFormat="1" ht="15.75" customHeight="1">
      <c r="A68" s="54"/>
      <c r="B68" s="54"/>
      <c r="C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</row>
    <row r="69" spans="1:27" s="1" customFormat="1" ht="15.75" customHeight="1">
      <c r="A69" s="54"/>
      <c r="B69" s="54"/>
      <c r="C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</row>
    <row r="70" spans="1:27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1:27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1:27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1:27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</sheetData>
  <mergeCells count="9">
    <mergeCell ref="A65:D65"/>
    <mergeCell ref="C50:F50"/>
    <mergeCell ref="A1:B2"/>
    <mergeCell ref="K1:O3"/>
    <mergeCell ref="D59:K59"/>
    <mergeCell ref="G6:G13"/>
    <mergeCell ref="C14:K14"/>
    <mergeCell ref="C51:F51"/>
    <mergeCell ref="C49:I49"/>
  </mergeCells>
  <pageMargins left="0.19685039370078741" right="0.19685039370078741" top="0.98425196850393704" bottom="0.98425196850393704" header="0.31496062992125984" footer="0.78740157480314965"/>
  <pageSetup paperSize="17" scale="55" fitToWidth="2" orientation="landscape" r:id="rId1"/>
  <headerFooter alignWithMargins="0">
    <oddHeader>&amp;L&amp;"Arial,Bold"&amp;4&amp;G&amp;C&amp;"Arial,Bold"&amp;14Table H-24: Cross Valley Dam 
Thermistor - CVDC-6&amp;R&amp;"Arial,Bold"&amp;4&amp;G</oddHeader>
    <oddFooter>&amp;L&amp;8&amp;Z&amp;F\&amp;A&amp;R&amp;8Page &amp;P of 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</sheetPr>
  <dimension ref="A1:AX50"/>
  <sheetViews>
    <sheetView view="pageLayout" zoomScaleNormal="100" workbookViewId="0">
      <selection activeCell="H47" sqref="H47"/>
    </sheetView>
  </sheetViews>
  <sheetFormatPr defaultRowHeight="12.75"/>
  <cols>
    <col min="1" max="5" width="11.7109375" style="2" customWidth="1"/>
    <col min="6" max="6" width="12.140625" style="2" customWidth="1"/>
    <col min="7" max="7" width="11.7109375" style="2" customWidth="1"/>
    <col min="8" max="8" width="12.7109375" style="2" customWidth="1"/>
    <col min="9" max="48" width="11.7109375" style="2" customWidth="1"/>
    <col min="49" max="49" width="11" style="2" customWidth="1"/>
    <col min="50" max="50" width="11.5703125" style="2" customWidth="1"/>
    <col min="51" max="16384" width="9.140625" style="2"/>
  </cols>
  <sheetData>
    <row r="1" spans="1:50" s="1" customFormat="1" ht="60" customHeight="1">
      <c r="A1" s="204" t="s">
        <v>14</v>
      </c>
      <c r="B1" s="205"/>
      <c r="C1" s="31" t="s">
        <v>0</v>
      </c>
      <c r="D1" s="32" t="s">
        <v>45</v>
      </c>
      <c r="E1" s="30"/>
      <c r="F1" s="37" t="s">
        <v>46</v>
      </c>
      <c r="G1" s="45">
        <v>1033.4000000000001</v>
      </c>
      <c r="H1" s="37" t="s">
        <v>1</v>
      </c>
      <c r="I1" s="32" t="s">
        <v>47</v>
      </c>
      <c r="J1" s="30"/>
      <c r="K1" s="41"/>
      <c r="L1" s="209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50" s="1" customFormat="1" ht="45" customHeight="1">
      <c r="A2" s="206"/>
      <c r="B2" s="207"/>
      <c r="C2" s="15" t="s">
        <v>39</v>
      </c>
      <c r="D2" s="7">
        <v>1988</v>
      </c>
      <c r="E2" s="12"/>
      <c r="F2" s="15" t="s">
        <v>31</v>
      </c>
      <c r="G2" s="5" t="s">
        <v>43</v>
      </c>
      <c r="H2" s="13" t="s">
        <v>33</v>
      </c>
      <c r="I2" s="5" t="s">
        <v>15</v>
      </c>
      <c r="J2" s="13" t="s">
        <v>34</v>
      </c>
      <c r="K2" s="27" t="s">
        <v>16</v>
      </c>
      <c r="L2" s="209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</row>
    <row r="3" spans="1:50" s="1" customFormat="1" ht="30" customHeight="1" thickBot="1">
      <c r="A3" s="55"/>
      <c r="B3" s="56"/>
      <c r="C3" s="53" t="s">
        <v>44</v>
      </c>
      <c r="D3" s="57">
        <v>0</v>
      </c>
      <c r="E3" s="56"/>
      <c r="F3" s="56"/>
      <c r="G3" s="56"/>
      <c r="H3" s="56"/>
      <c r="I3" s="56"/>
      <c r="J3" s="56"/>
      <c r="K3" s="58"/>
      <c r="L3" s="211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50" s="1" customFormat="1" ht="30" customHeight="1">
      <c r="A4" s="50" t="s">
        <v>25</v>
      </c>
      <c r="B4" s="32" t="s">
        <v>17</v>
      </c>
      <c r="C4" s="32" t="s">
        <v>27</v>
      </c>
      <c r="D4" s="32" t="s">
        <v>4</v>
      </c>
      <c r="E4" s="32" t="s">
        <v>27</v>
      </c>
      <c r="F4" s="32" t="s">
        <v>27</v>
      </c>
      <c r="G4" s="32" t="s">
        <v>27</v>
      </c>
      <c r="H4" s="32" t="s">
        <v>27</v>
      </c>
      <c r="I4" s="32" t="s">
        <v>4</v>
      </c>
      <c r="J4" s="32" t="s">
        <v>27</v>
      </c>
      <c r="K4" s="32" t="s">
        <v>27</v>
      </c>
      <c r="L4" s="32" t="s">
        <v>27</v>
      </c>
      <c r="M4" s="32" t="s">
        <v>27</v>
      </c>
      <c r="N4" s="32" t="s">
        <v>27</v>
      </c>
      <c r="O4" s="32" t="s">
        <v>27</v>
      </c>
      <c r="P4" s="32" t="s">
        <v>27</v>
      </c>
      <c r="Q4" s="32" t="s">
        <v>27</v>
      </c>
      <c r="R4" s="32" t="s">
        <v>27</v>
      </c>
      <c r="S4" s="32" t="s">
        <v>27</v>
      </c>
      <c r="T4" s="32" t="s">
        <v>27</v>
      </c>
      <c r="U4" s="32" t="s">
        <v>27</v>
      </c>
      <c r="V4" s="32" t="s">
        <v>27</v>
      </c>
      <c r="W4" s="32" t="s">
        <v>27</v>
      </c>
      <c r="X4" s="32" t="s">
        <v>27</v>
      </c>
      <c r="Y4" s="32" t="s">
        <v>27</v>
      </c>
      <c r="Z4" s="32" t="s">
        <v>4</v>
      </c>
      <c r="AA4" s="32" t="s">
        <v>27</v>
      </c>
      <c r="AB4" s="32" t="s">
        <v>27</v>
      </c>
      <c r="AC4" s="32" t="s">
        <v>27</v>
      </c>
      <c r="AD4" s="32" t="s">
        <v>27</v>
      </c>
      <c r="AE4" s="32" t="s">
        <v>4</v>
      </c>
      <c r="AF4" s="32" t="s">
        <v>27</v>
      </c>
      <c r="AG4" s="32" t="s">
        <v>27</v>
      </c>
      <c r="AH4" s="32" t="s">
        <v>27</v>
      </c>
      <c r="AI4" s="32" t="s">
        <v>27</v>
      </c>
      <c r="AJ4" s="32" t="s">
        <v>27</v>
      </c>
      <c r="AK4" s="32" t="s">
        <v>27</v>
      </c>
      <c r="AL4" s="32" t="s">
        <v>27</v>
      </c>
      <c r="AM4" s="32" t="s">
        <v>27</v>
      </c>
      <c r="AN4" s="32" t="s">
        <v>27</v>
      </c>
      <c r="AO4" s="32" t="s">
        <v>27</v>
      </c>
      <c r="AP4" s="32" t="s">
        <v>27</v>
      </c>
      <c r="AQ4" s="32" t="s">
        <v>27</v>
      </c>
      <c r="AR4" s="32" t="s">
        <v>27</v>
      </c>
      <c r="AS4" s="32" t="s">
        <v>27</v>
      </c>
      <c r="AT4" s="32" t="s">
        <v>27</v>
      </c>
      <c r="AU4" s="63" t="s">
        <v>27</v>
      </c>
      <c r="AV4" s="17" t="s">
        <v>27</v>
      </c>
      <c r="AW4" s="17" t="s">
        <v>27</v>
      </c>
      <c r="AX4" s="18" t="s">
        <v>27</v>
      </c>
    </row>
    <row r="5" spans="1:50" s="1" customFormat="1" ht="15" customHeight="1">
      <c r="A5" s="19" t="s">
        <v>5</v>
      </c>
      <c r="B5" s="5" t="s">
        <v>5</v>
      </c>
      <c r="C5" s="6">
        <v>33582</v>
      </c>
      <c r="D5" s="6">
        <v>33627</v>
      </c>
      <c r="E5" s="6">
        <v>34484</v>
      </c>
      <c r="F5" s="6">
        <v>34592</v>
      </c>
      <c r="G5" s="6">
        <v>34964</v>
      </c>
      <c r="H5" s="6">
        <v>35321</v>
      </c>
      <c r="I5" s="6">
        <v>35555</v>
      </c>
      <c r="J5" s="6">
        <v>35754</v>
      </c>
      <c r="K5" s="6">
        <v>35941</v>
      </c>
      <c r="L5" s="6">
        <v>36111</v>
      </c>
      <c r="M5" s="6">
        <v>36308</v>
      </c>
      <c r="N5" s="6">
        <v>36423</v>
      </c>
      <c r="O5" s="6">
        <v>36684</v>
      </c>
      <c r="P5" s="6">
        <v>36774</v>
      </c>
      <c r="Q5" s="6">
        <v>37068</v>
      </c>
      <c r="R5" s="6">
        <v>37148</v>
      </c>
      <c r="S5" s="6">
        <v>37182</v>
      </c>
      <c r="T5" s="6">
        <v>37377</v>
      </c>
      <c r="U5" s="6">
        <v>37419</v>
      </c>
      <c r="V5" s="6">
        <v>37454</v>
      </c>
      <c r="W5" s="6">
        <v>37508</v>
      </c>
      <c r="X5" s="6">
        <v>37734</v>
      </c>
      <c r="Y5" s="6">
        <v>37748</v>
      </c>
      <c r="Z5" s="6">
        <v>37783</v>
      </c>
      <c r="AA5" s="6">
        <v>37817</v>
      </c>
      <c r="AB5" s="6">
        <v>37874</v>
      </c>
      <c r="AC5" s="6">
        <v>38106</v>
      </c>
      <c r="AD5" s="6">
        <v>38187</v>
      </c>
      <c r="AE5" s="6">
        <v>38225</v>
      </c>
      <c r="AF5" s="6">
        <v>38239</v>
      </c>
      <c r="AG5" s="6">
        <v>38498</v>
      </c>
      <c r="AH5" s="6">
        <v>38637</v>
      </c>
      <c r="AI5" s="6">
        <v>38882</v>
      </c>
      <c r="AJ5" s="6">
        <v>38994</v>
      </c>
      <c r="AK5" s="6">
        <v>39211</v>
      </c>
      <c r="AL5" s="6">
        <v>39349</v>
      </c>
      <c r="AM5" s="6">
        <v>39623</v>
      </c>
      <c r="AN5" s="6">
        <v>39715</v>
      </c>
      <c r="AO5" s="6">
        <v>39916</v>
      </c>
      <c r="AP5" s="6">
        <v>39923</v>
      </c>
      <c r="AQ5" s="6">
        <v>39930</v>
      </c>
      <c r="AR5" s="6">
        <v>39938</v>
      </c>
      <c r="AS5" s="6">
        <v>39952</v>
      </c>
      <c r="AT5" s="6">
        <v>39993</v>
      </c>
      <c r="AU5" s="64">
        <v>40071</v>
      </c>
      <c r="AV5" s="6">
        <v>40316</v>
      </c>
      <c r="AW5" s="6">
        <v>40332</v>
      </c>
      <c r="AX5" s="20">
        <v>40431</v>
      </c>
    </row>
    <row r="6" spans="1:50" s="1" customFormat="1" ht="15" customHeight="1">
      <c r="A6" s="21">
        <v>0.6</v>
      </c>
      <c r="B6" s="9">
        <v>-0.6</v>
      </c>
      <c r="C6" s="8">
        <v>19.03</v>
      </c>
      <c r="D6" s="8">
        <v>20.6</v>
      </c>
      <c r="E6" s="8">
        <v>13.87</v>
      </c>
      <c r="F6" s="8">
        <v>11.01</v>
      </c>
      <c r="G6" s="8">
        <v>11.17</v>
      </c>
      <c r="H6" s="8">
        <v>11.28</v>
      </c>
      <c r="I6" s="8">
        <v>16.59</v>
      </c>
      <c r="J6" s="8">
        <v>16.64</v>
      </c>
      <c r="K6" s="8">
        <v>14.19</v>
      </c>
      <c r="L6" s="8">
        <v>18.18</v>
      </c>
      <c r="M6" s="8">
        <v>14.78</v>
      </c>
      <c r="N6" s="8">
        <v>11.07</v>
      </c>
      <c r="O6" s="8">
        <v>12.95</v>
      </c>
      <c r="P6" s="8">
        <v>11.74</v>
      </c>
      <c r="Q6" s="8">
        <v>11.86</v>
      </c>
      <c r="R6" s="8">
        <v>11.27</v>
      </c>
      <c r="S6" s="8">
        <v>14.42</v>
      </c>
      <c r="T6" s="8">
        <v>17.61</v>
      </c>
      <c r="U6" s="8">
        <v>12.21</v>
      </c>
      <c r="V6" s="8">
        <v>9.99</v>
      </c>
      <c r="W6" s="8">
        <v>10.82</v>
      </c>
      <c r="X6" s="8">
        <v>17.63</v>
      </c>
      <c r="Y6" s="8">
        <v>16.47</v>
      </c>
      <c r="Z6" s="8">
        <v>12.73</v>
      </c>
      <c r="AA6" s="8">
        <v>9.8000000000000007</v>
      </c>
      <c r="AB6" s="8">
        <v>10.73</v>
      </c>
      <c r="AC6" s="8">
        <v>16.91</v>
      </c>
      <c r="AD6" s="8">
        <v>8.9600000000000009</v>
      </c>
      <c r="AE6" s="8">
        <v>9.06</v>
      </c>
      <c r="AF6" s="8">
        <v>11.06</v>
      </c>
      <c r="AG6" s="8">
        <v>13.44</v>
      </c>
      <c r="AH6" s="8">
        <v>13.3</v>
      </c>
      <c r="AI6" s="8">
        <v>10.79</v>
      </c>
      <c r="AJ6" s="8">
        <v>12.74</v>
      </c>
      <c r="AK6" s="8">
        <v>16.41</v>
      </c>
      <c r="AL6" s="8">
        <v>12.54</v>
      </c>
      <c r="AM6" s="8">
        <v>11.39</v>
      </c>
      <c r="AN6" s="8">
        <v>12.16</v>
      </c>
      <c r="AO6" s="8">
        <v>20.13</v>
      </c>
      <c r="AP6" s="8">
        <v>19.329999999999998</v>
      </c>
      <c r="AQ6" s="8">
        <v>18.84</v>
      </c>
      <c r="AR6" s="8">
        <v>2.2599999999999998</v>
      </c>
      <c r="AS6" s="8">
        <v>15.81</v>
      </c>
      <c r="AT6" s="8">
        <v>11.1</v>
      </c>
      <c r="AU6" s="65">
        <v>10.9</v>
      </c>
      <c r="AV6" s="8">
        <v>15.15</v>
      </c>
      <c r="AW6" s="8">
        <v>12.01</v>
      </c>
      <c r="AX6" s="22">
        <v>10.4</v>
      </c>
    </row>
    <row r="7" spans="1:50" s="1" customFormat="1" ht="15" customHeight="1">
      <c r="A7" s="21">
        <v>1.4</v>
      </c>
      <c r="B7" s="9">
        <v>-1.4</v>
      </c>
      <c r="C7" s="8">
        <v>16.72</v>
      </c>
      <c r="D7" s="8">
        <v>18.54</v>
      </c>
      <c r="E7" s="8">
        <v>15.54</v>
      </c>
      <c r="F7" s="8">
        <v>10.52</v>
      </c>
      <c r="G7" s="8">
        <v>11.32</v>
      </c>
      <c r="H7" s="8">
        <v>11.43</v>
      </c>
      <c r="I7" s="8">
        <v>17.14</v>
      </c>
      <c r="J7" s="8">
        <v>15.88</v>
      </c>
      <c r="K7" s="8">
        <v>16.510000000000002</v>
      </c>
      <c r="L7" s="8">
        <v>15.71</v>
      </c>
      <c r="M7" s="8">
        <v>16.52</v>
      </c>
      <c r="N7" s="8">
        <v>11.25</v>
      </c>
      <c r="O7" s="8">
        <v>15.73</v>
      </c>
      <c r="P7" s="8">
        <v>11.74</v>
      </c>
      <c r="Q7" s="8">
        <v>13.71</v>
      </c>
      <c r="R7" s="8">
        <v>11.26</v>
      </c>
      <c r="S7" s="8">
        <v>13.61</v>
      </c>
      <c r="T7" s="8">
        <v>18.170000000000002</v>
      </c>
      <c r="U7" s="8">
        <v>14.42</v>
      </c>
      <c r="V7" s="8">
        <v>11.52</v>
      </c>
      <c r="W7" s="8">
        <v>11.18</v>
      </c>
      <c r="X7" s="8">
        <v>17.86</v>
      </c>
      <c r="Y7" s="8">
        <v>16.91</v>
      </c>
      <c r="Z7" s="8">
        <v>14.83</v>
      </c>
      <c r="AA7" s="8">
        <v>11.6</v>
      </c>
      <c r="AB7" s="8">
        <v>10.9</v>
      </c>
      <c r="AC7" s="8">
        <v>17.18</v>
      </c>
      <c r="AD7" s="8">
        <v>10.029999999999999</v>
      </c>
      <c r="AE7" s="8">
        <v>9.33</v>
      </c>
      <c r="AF7" s="8">
        <v>10.59</v>
      </c>
      <c r="AG7" s="8">
        <v>15.84</v>
      </c>
      <c r="AH7" s="8">
        <v>12.76</v>
      </c>
      <c r="AI7" s="8">
        <v>13.83</v>
      </c>
      <c r="AJ7" s="8">
        <v>12.39</v>
      </c>
      <c r="AK7" s="8">
        <v>17.010000000000002</v>
      </c>
      <c r="AL7" s="8">
        <v>11.99</v>
      </c>
      <c r="AM7" s="8">
        <v>13.19</v>
      </c>
      <c r="AN7" s="8">
        <v>11.92</v>
      </c>
      <c r="AO7" s="8">
        <v>19.79</v>
      </c>
      <c r="AP7" s="8">
        <v>19.27</v>
      </c>
      <c r="AQ7" s="8">
        <v>18.82</v>
      </c>
      <c r="AR7" s="8">
        <v>2.27</v>
      </c>
      <c r="AS7" s="8">
        <v>16.84</v>
      </c>
      <c r="AT7" s="8">
        <v>12.55</v>
      </c>
      <c r="AU7" s="65">
        <v>11.12</v>
      </c>
      <c r="AV7" s="8">
        <v>17.3</v>
      </c>
      <c r="AW7" s="8">
        <v>14.74</v>
      </c>
      <c r="AX7" s="22">
        <v>10.7</v>
      </c>
    </row>
    <row r="8" spans="1:50" s="1" customFormat="1" ht="15" customHeight="1">
      <c r="A8" s="21">
        <v>2</v>
      </c>
      <c r="B8" s="9">
        <v>-2</v>
      </c>
      <c r="C8" s="8">
        <v>16.809999999999999</v>
      </c>
      <c r="D8" s="8">
        <v>17.93</v>
      </c>
      <c r="E8" s="8">
        <v>18.04</v>
      </c>
      <c r="F8" s="8">
        <v>11.27</v>
      </c>
      <c r="G8" s="8">
        <v>12.45</v>
      </c>
      <c r="H8" s="8">
        <v>13.01</v>
      </c>
      <c r="I8" s="8">
        <v>19.84</v>
      </c>
      <c r="J8" s="8">
        <v>17.5</v>
      </c>
      <c r="K8" s="8">
        <v>19.190000000000001</v>
      </c>
      <c r="L8" s="8">
        <v>17.3</v>
      </c>
      <c r="M8" s="8">
        <v>19.78</v>
      </c>
      <c r="N8" s="8">
        <v>13.61</v>
      </c>
      <c r="O8" s="8">
        <v>19.899999999999999</v>
      </c>
      <c r="P8" s="8">
        <v>14.13</v>
      </c>
      <c r="Q8" s="8">
        <v>19.22</v>
      </c>
      <c r="R8" s="8">
        <v>13.49</v>
      </c>
      <c r="S8" s="8">
        <v>15.59</v>
      </c>
      <c r="T8" s="8">
        <v>21.52</v>
      </c>
      <c r="U8" s="8">
        <v>19.89</v>
      </c>
      <c r="V8" s="8">
        <v>15.78</v>
      </c>
      <c r="W8" s="8">
        <v>13.85</v>
      </c>
      <c r="X8" s="8">
        <v>21.06</v>
      </c>
      <c r="Y8" s="8">
        <v>20.350000000000001</v>
      </c>
      <c r="Z8" s="8">
        <v>19.940000000000001</v>
      </c>
      <c r="AA8" s="8">
        <v>16.22</v>
      </c>
      <c r="AB8" s="8">
        <v>13.38</v>
      </c>
      <c r="AC8" s="8">
        <v>20.440000000000001</v>
      </c>
      <c r="AD8" s="8">
        <v>13.37</v>
      </c>
      <c r="AE8" s="8">
        <v>11.88</v>
      </c>
      <c r="AF8" s="8">
        <v>12.67</v>
      </c>
      <c r="AG8" s="8">
        <v>20.04</v>
      </c>
      <c r="AH8" s="8">
        <v>14.92</v>
      </c>
      <c r="AI8" s="8">
        <v>20.09</v>
      </c>
      <c r="AJ8" s="8">
        <v>14.82</v>
      </c>
      <c r="AK8" s="8">
        <v>20.83</v>
      </c>
      <c r="AL8" s="8">
        <v>14.37</v>
      </c>
      <c r="AM8" s="8">
        <v>18.38</v>
      </c>
      <c r="AN8" s="8">
        <v>14.47</v>
      </c>
      <c r="AO8" s="8">
        <v>23.14</v>
      </c>
      <c r="AP8" s="8">
        <v>22.79</v>
      </c>
      <c r="AQ8" s="8">
        <v>22.35</v>
      </c>
      <c r="AR8" s="8">
        <v>2.3199999999999998</v>
      </c>
      <c r="AS8" s="8">
        <v>20.67</v>
      </c>
      <c r="AT8" s="8">
        <v>17.41</v>
      </c>
      <c r="AU8" s="65">
        <v>13.78</v>
      </c>
      <c r="AV8" s="8">
        <v>20.77</v>
      </c>
      <c r="AW8" s="8">
        <v>20.28</v>
      </c>
      <c r="AX8" s="22">
        <v>14.4</v>
      </c>
    </row>
    <row r="9" spans="1:50" s="1" customFormat="1" ht="15" customHeight="1">
      <c r="A9" s="21">
        <v>2.5</v>
      </c>
      <c r="B9" s="9">
        <v>-2.5</v>
      </c>
      <c r="C9" s="8">
        <v>15.25</v>
      </c>
      <c r="D9" s="8">
        <v>16.14</v>
      </c>
      <c r="E9" s="8">
        <v>16.600000000000001</v>
      </c>
      <c r="F9" s="8">
        <v>10.37</v>
      </c>
      <c r="G9" s="8">
        <v>11.54</v>
      </c>
      <c r="H9" s="8">
        <v>11.91</v>
      </c>
      <c r="I9" s="8">
        <v>17.47</v>
      </c>
      <c r="J9" s="8">
        <v>14.86</v>
      </c>
      <c r="K9" s="8">
        <v>16.7</v>
      </c>
      <c r="L9" s="8">
        <v>14.19</v>
      </c>
      <c r="M9" s="8">
        <v>16.760000000000002</v>
      </c>
      <c r="N9" s="8">
        <v>11.64</v>
      </c>
      <c r="O9" s="8">
        <v>16.73</v>
      </c>
      <c r="P9" s="8">
        <v>12.05</v>
      </c>
      <c r="Q9" s="8">
        <v>16.670000000000002</v>
      </c>
      <c r="R9" s="8">
        <v>11.5</v>
      </c>
      <c r="S9" s="8">
        <v>12.85</v>
      </c>
      <c r="T9" s="8">
        <v>17.89</v>
      </c>
      <c r="U9" s="8">
        <v>17.079999999999998</v>
      </c>
      <c r="V9" s="8">
        <v>15.04</v>
      </c>
      <c r="W9" s="8">
        <v>12.16</v>
      </c>
      <c r="X9" s="8">
        <v>17.73</v>
      </c>
      <c r="Y9" s="8">
        <v>17.47</v>
      </c>
      <c r="Z9" s="8">
        <v>17.29</v>
      </c>
      <c r="AA9" s="8">
        <v>15.75</v>
      </c>
      <c r="AB9" s="8">
        <v>11.87</v>
      </c>
      <c r="AC9" s="8">
        <v>17.559999999999999</v>
      </c>
      <c r="AD9" s="8">
        <v>12.57</v>
      </c>
      <c r="AE9" s="8">
        <v>10.92</v>
      </c>
      <c r="AF9" s="8">
        <v>11.19</v>
      </c>
      <c r="AG9" s="8">
        <v>17.54</v>
      </c>
      <c r="AH9" s="8">
        <v>12.84</v>
      </c>
      <c r="AI9" s="8">
        <v>17.8</v>
      </c>
      <c r="AJ9" s="8">
        <v>12.97</v>
      </c>
      <c r="AK9" s="8">
        <v>18.329999999999998</v>
      </c>
      <c r="AL9" s="8">
        <v>12.72</v>
      </c>
      <c r="AM9" s="8">
        <v>17.66</v>
      </c>
      <c r="AN9" s="8">
        <v>12.74</v>
      </c>
      <c r="AO9" s="8">
        <v>19.57</v>
      </c>
      <c r="AP9" s="8">
        <v>19.39</v>
      </c>
      <c r="AQ9" s="8">
        <v>19.149999999999999</v>
      </c>
      <c r="AR9" s="8">
        <v>2.29</v>
      </c>
      <c r="AS9" s="8">
        <v>18.21</v>
      </c>
      <c r="AT9" s="8">
        <v>17.18</v>
      </c>
      <c r="AU9" s="65">
        <v>12.35</v>
      </c>
      <c r="AV9" s="8">
        <v>18.25</v>
      </c>
      <c r="AW9" s="8">
        <v>17.86</v>
      </c>
      <c r="AX9" s="22">
        <v>12.9</v>
      </c>
    </row>
    <row r="10" spans="1:50" s="1" customFormat="1" ht="15" customHeight="1">
      <c r="A10" s="21">
        <v>3.3</v>
      </c>
      <c r="B10" s="9">
        <v>-3.3</v>
      </c>
      <c r="C10" s="8">
        <v>14.45</v>
      </c>
      <c r="D10" s="8">
        <v>15.36</v>
      </c>
      <c r="E10" s="8">
        <v>16.309999999999999</v>
      </c>
      <c r="F10" s="8">
        <v>10.79</v>
      </c>
      <c r="G10" s="8">
        <v>11.91</v>
      </c>
      <c r="H10" s="8">
        <v>12.48</v>
      </c>
      <c r="I10" s="8">
        <v>17.170000000000002</v>
      </c>
      <c r="J10" s="8">
        <v>14.25</v>
      </c>
      <c r="K10" s="8">
        <v>16.399999999999999</v>
      </c>
      <c r="L10" s="8">
        <v>13.47</v>
      </c>
      <c r="M10" s="8">
        <v>16.53</v>
      </c>
      <c r="N10" s="8">
        <v>12.09</v>
      </c>
      <c r="O10" s="8">
        <v>16.510000000000002</v>
      </c>
      <c r="P10" s="8">
        <v>12.59</v>
      </c>
      <c r="Q10" s="8">
        <v>16.329999999999998</v>
      </c>
      <c r="R10" s="8">
        <v>11.87</v>
      </c>
      <c r="S10" s="8">
        <v>12.5</v>
      </c>
      <c r="T10" s="8">
        <v>16.54</v>
      </c>
      <c r="U10" s="8">
        <v>16.55</v>
      </c>
      <c r="V10" s="8">
        <v>16.510000000000002</v>
      </c>
      <c r="W10" s="8">
        <v>12.42</v>
      </c>
      <c r="X10" s="8">
        <v>16.34</v>
      </c>
      <c r="Y10" s="8">
        <v>16.38</v>
      </c>
      <c r="Z10" s="8">
        <v>16.399999999999999</v>
      </c>
      <c r="AA10" s="8">
        <v>16.350000000000001</v>
      </c>
      <c r="AB10" s="8">
        <v>11.97</v>
      </c>
      <c r="AC10" s="8">
        <v>16.23</v>
      </c>
      <c r="AD10" s="8">
        <v>13.22</v>
      </c>
      <c r="AE10" s="8">
        <v>11.27</v>
      </c>
      <c r="AF10" s="8">
        <v>11.1</v>
      </c>
      <c r="AG10" s="8">
        <v>16.239999999999998</v>
      </c>
      <c r="AH10" s="8">
        <v>11.92</v>
      </c>
      <c r="AI10" s="8">
        <v>16.579999999999998</v>
      </c>
      <c r="AJ10" s="8">
        <v>12.33</v>
      </c>
      <c r="AK10" s="8">
        <v>16.97</v>
      </c>
      <c r="AL10" s="8">
        <v>12.4</v>
      </c>
      <c r="AM10" s="8">
        <v>16.420000000000002</v>
      </c>
      <c r="AN10" s="8">
        <v>12.25</v>
      </c>
      <c r="AO10" s="8">
        <v>17.16</v>
      </c>
      <c r="AP10" s="8">
        <v>17.18</v>
      </c>
      <c r="AQ10" s="8">
        <v>17.13</v>
      </c>
      <c r="AR10" s="8">
        <v>2.2599999999999998</v>
      </c>
      <c r="AS10" s="8">
        <v>16.87</v>
      </c>
      <c r="AT10" s="8">
        <v>16.649999999999999</v>
      </c>
      <c r="AU10" s="65">
        <v>12.2</v>
      </c>
      <c r="AV10" s="8">
        <v>16.940000000000001</v>
      </c>
      <c r="AW10" s="8">
        <v>16.64</v>
      </c>
      <c r="AX10" s="22">
        <v>12.8</v>
      </c>
    </row>
    <row r="11" spans="1:50" s="1" customFormat="1" ht="15" customHeight="1" thickBot="1">
      <c r="A11" s="23">
        <v>4.2</v>
      </c>
      <c r="B11" s="24">
        <v>-4.2</v>
      </c>
      <c r="C11" s="25">
        <v>13.82</v>
      </c>
      <c r="D11" s="25">
        <v>14.69</v>
      </c>
      <c r="E11" s="25">
        <v>15.87</v>
      </c>
      <c r="F11" s="25">
        <v>11.52</v>
      </c>
      <c r="G11" s="25">
        <v>12.41</v>
      </c>
      <c r="H11" s="25">
        <v>13.19</v>
      </c>
      <c r="I11" s="25">
        <v>16.52</v>
      </c>
      <c r="J11" s="25">
        <v>13.82</v>
      </c>
      <c r="K11" s="25">
        <v>15.98</v>
      </c>
      <c r="L11" s="25">
        <v>13.03</v>
      </c>
      <c r="M11" s="25">
        <v>16.11</v>
      </c>
      <c r="N11" s="25">
        <v>12.72</v>
      </c>
      <c r="O11" s="25">
        <v>16.14</v>
      </c>
      <c r="P11" s="25">
        <v>13.3</v>
      </c>
      <c r="Q11" s="25">
        <v>16.03</v>
      </c>
      <c r="R11" s="25">
        <v>12.6</v>
      </c>
      <c r="S11" s="25">
        <v>12.59</v>
      </c>
      <c r="T11" s="25">
        <v>16.04</v>
      </c>
      <c r="U11" s="25">
        <v>16.190000000000001</v>
      </c>
      <c r="V11" s="25">
        <v>16.170000000000002</v>
      </c>
      <c r="W11" s="25">
        <v>13.12</v>
      </c>
      <c r="X11" s="25">
        <v>15.9</v>
      </c>
      <c r="Y11" s="25">
        <v>15.98</v>
      </c>
      <c r="Z11" s="25">
        <v>16.079999999999998</v>
      </c>
      <c r="AA11" s="25">
        <v>16.05</v>
      </c>
      <c r="AB11" s="25">
        <v>12.74</v>
      </c>
      <c r="AC11" s="25">
        <v>15.82</v>
      </c>
      <c r="AD11" s="25">
        <v>14.34</v>
      </c>
      <c r="AE11" s="25">
        <v>12.27</v>
      </c>
      <c r="AF11" s="25">
        <v>11.86</v>
      </c>
      <c r="AG11" s="25">
        <v>15.82</v>
      </c>
      <c r="AH11" s="25">
        <v>12.08</v>
      </c>
      <c r="AI11" s="25">
        <v>16.23</v>
      </c>
      <c r="AJ11" s="25">
        <v>12.72</v>
      </c>
      <c r="AK11" s="25">
        <v>16.5</v>
      </c>
      <c r="AL11" s="26"/>
      <c r="AM11" s="25">
        <v>16.13</v>
      </c>
      <c r="AN11" s="25">
        <v>12.76</v>
      </c>
      <c r="AO11" s="25">
        <v>16.29</v>
      </c>
      <c r="AP11" s="25">
        <v>16.36</v>
      </c>
      <c r="AQ11" s="25">
        <v>16.37</v>
      </c>
      <c r="AR11" s="25">
        <v>2.25</v>
      </c>
      <c r="AS11" s="25">
        <v>16.440000000000001</v>
      </c>
      <c r="AT11" s="25">
        <v>16.43</v>
      </c>
      <c r="AU11" s="66">
        <v>12.98</v>
      </c>
      <c r="AV11" s="25">
        <v>16.55</v>
      </c>
      <c r="AW11" s="25">
        <v>16.309999999999999</v>
      </c>
      <c r="AX11" s="36">
        <v>13.6</v>
      </c>
    </row>
    <row r="12" spans="1:50" s="1" customFormat="1" ht="11.85" customHeight="1" thickBot="1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V12" s="71"/>
      <c r="AW12" s="75"/>
      <c r="AX12" s="71"/>
    </row>
    <row r="13" spans="1:50" s="1" customFormat="1" ht="30" customHeight="1">
      <c r="A13" s="50" t="s">
        <v>25</v>
      </c>
      <c r="B13" s="32" t="s">
        <v>17</v>
      </c>
      <c r="C13" s="32" t="s">
        <v>42</v>
      </c>
      <c r="D13" s="32" t="s">
        <v>42</v>
      </c>
      <c r="E13" s="32" t="s">
        <v>42</v>
      </c>
      <c r="F13" s="32" t="s">
        <v>42</v>
      </c>
      <c r="G13" s="32" t="s">
        <v>42</v>
      </c>
      <c r="H13" s="32" t="s">
        <v>42</v>
      </c>
      <c r="I13" s="32" t="s">
        <v>42</v>
      </c>
      <c r="J13" s="32" t="s">
        <v>42</v>
      </c>
      <c r="K13" s="32" t="s">
        <v>42</v>
      </c>
      <c r="L13" s="32" t="s">
        <v>42</v>
      </c>
      <c r="M13" s="32" t="s">
        <v>42</v>
      </c>
      <c r="N13" s="32" t="s">
        <v>42</v>
      </c>
      <c r="O13" s="32" t="s">
        <v>42</v>
      </c>
      <c r="P13" s="32" t="s">
        <v>42</v>
      </c>
      <c r="Q13" s="32" t="s">
        <v>42</v>
      </c>
      <c r="R13" s="32" t="s">
        <v>42</v>
      </c>
      <c r="S13" s="32" t="s">
        <v>42</v>
      </c>
      <c r="T13" s="32" t="s">
        <v>42</v>
      </c>
      <c r="U13" s="32" t="s">
        <v>42</v>
      </c>
      <c r="V13" s="32" t="s">
        <v>42</v>
      </c>
      <c r="W13" s="32" t="s">
        <v>42</v>
      </c>
      <c r="X13" s="32" t="s">
        <v>42</v>
      </c>
      <c r="Y13" s="32" t="s">
        <v>42</v>
      </c>
      <c r="Z13" s="32" t="s">
        <v>42</v>
      </c>
      <c r="AA13" s="32" t="s">
        <v>42</v>
      </c>
      <c r="AB13" s="32" t="s">
        <v>42</v>
      </c>
      <c r="AC13" s="32" t="s">
        <v>42</v>
      </c>
      <c r="AD13" s="32" t="s">
        <v>42</v>
      </c>
      <c r="AE13" s="32" t="s">
        <v>42</v>
      </c>
      <c r="AF13" s="32" t="s">
        <v>42</v>
      </c>
      <c r="AG13" s="32" t="s">
        <v>42</v>
      </c>
      <c r="AH13" s="32" t="s">
        <v>42</v>
      </c>
      <c r="AI13" s="32" t="s">
        <v>42</v>
      </c>
      <c r="AJ13" s="32" t="s">
        <v>42</v>
      </c>
      <c r="AK13" s="32" t="s">
        <v>42</v>
      </c>
      <c r="AL13" s="32" t="s">
        <v>42</v>
      </c>
      <c r="AM13" s="32" t="s">
        <v>42</v>
      </c>
      <c r="AN13" s="32" t="s">
        <v>42</v>
      </c>
      <c r="AO13" s="32" t="s">
        <v>42</v>
      </c>
      <c r="AP13" s="32" t="s">
        <v>42</v>
      </c>
      <c r="AQ13" s="32" t="s">
        <v>42</v>
      </c>
      <c r="AR13" s="85" t="s">
        <v>42</v>
      </c>
      <c r="AS13" s="32" t="s">
        <v>42</v>
      </c>
      <c r="AT13" s="32" t="s">
        <v>42</v>
      </c>
      <c r="AU13" s="63" t="s">
        <v>42</v>
      </c>
      <c r="AV13" s="32" t="s">
        <v>42</v>
      </c>
      <c r="AW13" s="63" t="s">
        <v>42</v>
      </c>
      <c r="AX13" s="51" t="s">
        <v>42</v>
      </c>
    </row>
    <row r="14" spans="1:50" s="1" customFormat="1" ht="15" customHeight="1">
      <c r="A14" s="19" t="s">
        <v>5</v>
      </c>
      <c r="B14" s="5" t="s">
        <v>5</v>
      </c>
      <c r="C14" s="6">
        <v>33582</v>
      </c>
      <c r="D14" s="6">
        <v>33627</v>
      </c>
      <c r="E14" s="6">
        <v>34484</v>
      </c>
      <c r="F14" s="6">
        <v>34592</v>
      </c>
      <c r="G14" s="6">
        <v>34964</v>
      </c>
      <c r="H14" s="6">
        <v>35321</v>
      </c>
      <c r="I14" s="6">
        <v>35555</v>
      </c>
      <c r="J14" s="6">
        <v>35754</v>
      </c>
      <c r="K14" s="6">
        <v>35941</v>
      </c>
      <c r="L14" s="6">
        <v>36111</v>
      </c>
      <c r="M14" s="6">
        <v>36308</v>
      </c>
      <c r="N14" s="6">
        <v>36423</v>
      </c>
      <c r="O14" s="6">
        <v>36684</v>
      </c>
      <c r="P14" s="6">
        <v>36774</v>
      </c>
      <c r="Q14" s="6">
        <v>37068</v>
      </c>
      <c r="R14" s="6">
        <v>37148</v>
      </c>
      <c r="S14" s="6">
        <v>37182</v>
      </c>
      <c r="T14" s="6">
        <v>37377</v>
      </c>
      <c r="U14" s="6">
        <v>37419</v>
      </c>
      <c r="V14" s="6">
        <v>37454</v>
      </c>
      <c r="W14" s="6">
        <v>37508</v>
      </c>
      <c r="X14" s="6">
        <v>37734</v>
      </c>
      <c r="Y14" s="6">
        <v>37748</v>
      </c>
      <c r="Z14" s="6">
        <v>37783</v>
      </c>
      <c r="AA14" s="6">
        <v>37817</v>
      </c>
      <c r="AB14" s="6">
        <v>37874</v>
      </c>
      <c r="AC14" s="6">
        <v>38106</v>
      </c>
      <c r="AD14" s="6">
        <v>38187</v>
      </c>
      <c r="AE14" s="6">
        <v>38225</v>
      </c>
      <c r="AF14" s="6">
        <v>38239</v>
      </c>
      <c r="AG14" s="6">
        <v>38498</v>
      </c>
      <c r="AH14" s="6">
        <v>38637</v>
      </c>
      <c r="AI14" s="6">
        <v>38882</v>
      </c>
      <c r="AJ14" s="6">
        <v>38994</v>
      </c>
      <c r="AK14" s="6">
        <v>39211</v>
      </c>
      <c r="AL14" s="6">
        <v>39349</v>
      </c>
      <c r="AM14" s="6">
        <v>39623</v>
      </c>
      <c r="AN14" s="6">
        <v>39715</v>
      </c>
      <c r="AO14" s="6">
        <v>39916</v>
      </c>
      <c r="AP14" s="6">
        <v>39923</v>
      </c>
      <c r="AQ14" s="6">
        <v>39930</v>
      </c>
      <c r="AR14" s="79">
        <v>39938</v>
      </c>
      <c r="AS14" s="6">
        <v>39952</v>
      </c>
      <c r="AT14" s="6">
        <v>39993</v>
      </c>
      <c r="AU14" s="64">
        <v>40071</v>
      </c>
      <c r="AV14" s="6">
        <v>40316</v>
      </c>
      <c r="AW14" s="64">
        <v>40332</v>
      </c>
      <c r="AX14" s="20">
        <v>40431</v>
      </c>
    </row>
    <row r="15" spans="1:50" s="1" customFormat="1" ht="15" customHeight="1">
      <c r="A15" s="21">
        <v>0.6</v>
      </c>
      <c r="B15" s="9">
        <v>-0.6</v>
      </c>
      <c r="C15" s="8">
        <v>-3.1</v>
      </c>
      <c r="D15" s="8">
        <v>-4.6100000000000003</v>
      </c>
      <c r="E15" s="8">
        <v>3.1</v>
      </c>
      <c r="F15" s="8">
        <v>7.77</v>
      </c>
      <c r="G15" s="8">
        <v>7.47</v>
      </c>
      <c r="H15" s="8">
        <v>7.27</v>
      </c>
      <c r="I15" s="8">
        <v>-0.44</v>
      </c>
      <c r="J15" s="8">
        <v>-0.5</v>
      </c>
      <c r="K15" s="8">
        <v>2.64</v>
      </c>
      <c r="L15" s="8">
        <v>-2.2200000000000002</v>
      </c>
      <c r="M15" s="8">
        <v>1.83</v>
      </c>
      <c r="N15" s="8">
        <v>7.66</v>
      </c>
      <c r="O15" s="8">
        <v>4.47</v>
      </c>
      <c r="P15" s="8">
        <v>6.46</v>
      </c>
      <c r="Q15" s="8">
        <v>6.25</v>
      </c>
      <c r="R15" s="8">
        <v>7.29</v>
      </c>
      <c r="S15" s="8">
        <v>2.3199999999999998</v>
      </c>
      <c r="T15" s="8">
        <v>-1.6</v>
      </c>
      <c r="U15" s="8">
        <v>5.66</v>
      </c>
      <c r="V15" s="8">
        <v>9.77</v>
      </c>
      <c r="W15" s="8">
        <v>8.1300000000000008</v>
      </c>
      <c r="X15" s="8">
        <v>-1.62</v>
      </c>
      <c r="Y15" s="8">
        <v>-0.3</v>
      </c>
      <c r="Z15" s="8">
        <v>4.82</v>
      </c>
      <c r="AA15" s="8">
        <v>10.17</v>
      </c>
      <c r="AB15" s="8">
        <v>8.3000000000000007</v>
      </c>
      <c r="AC15" s="8">
        <v>-0.81</v>
      </c>
      <c r="AD15" s="8">
        <v>12.04</v>
      </c>
      <c r="AE15" s="8">
        <v>11.81</v>
      </c>
      <c r="AF15" s="8">
        <v>7.68</v>
      </c>
      <c r="AG15" s="8">
        <v>3.73</v>
      </c>
      <c r="AH15" s="8">
        <v>3.94</v>
      </c>
      <c r="AI15" s="8">
        <v>8.18</v>
      </c>
      <c r="AJ15" s="8">
        <v>4.8</v>
      </c>
      <c r="AK15" s="8">
        <v>-0.22</v>
      </c>
      <c r="AL15" s="8">
        <v>5.12</v>
      </c>
      <c r="AM15" s="8">
        <v>7.07</v>
      </c>
      <c r="AN15" s="8">
        <v>5.74</v>
      </c>
      <c r="AO15" s="8">
        <v>-4.17</v>
      </c>
      <c r="AP15" s="8">
        <v>-3.4</v>
      </c>
      <c r="AQ15" s="8">
        <v>-2.9</v>
      </c>
      <c r="AR15" s="80">
        <v>43.31</v>
      </c>
      <c r="AS15" s="8">
        <v>0.51</v>
      </c>
      <c r="AT15" s="8">
        <v>7.6</v>
      </c>
      <c r="AU15" s="65">
        <v>7.97</v>
      </c>
      <c r="AV15" s="8">
        <f>-21.24*LN(AV6)+59.011</f>
        <v>1.2806687012677713</v>
      </c>
      <c r="AW15" s="65">
        <f t="shared" ref="AW15:AX15" si="0">-21.24*LN(AW6)+59.011</f>
        <v>6.2138901294082132</v>
      </c>
      <c r="AX15" s="22">
        <f t="shared" si="0"/>
        <v>9.2710446774307798</v>
      </c>
    </row>
    <row r="16" spans="1:50" s="1" customFormat="1" ht="15" customHeight="1">
      <c r="A16" s="21">
        <v>1.4</v>
      </c>
      <c r="B16" s="9">
        <v>-1.4</v>
      </c>
      <c r="C16" s="8">
        <v>-0.67</v>
      </c>
      <c r="D16" s="8">
        <v>-2.67</v>
      </c>
      <c r="E16" s="8">
        <v>0.76</v>
      </c>
      <c r="F16" s="8">
        <v>8.6199999999999992</v>
      </c>
      <c r="G16" s="8">
        <v>7.12</v>
      </c>
      <c r="H16" s="8">
        <v>6.92</v>
      </c>
      <c r="I16" s="8">
        <v>-1.1499999999999999</v>
      </c>
      <c r="J16" s="8">
        <v>0.34</v>
      </c>
      <c r="K16" s="8">
        <v>-0.42</v>
      </c>
      <c r="L16" s="8">
        <v>0.55000000000000004</v>
      </c>
      <c r="M16" s="8">
        <v>-0.43</v>
      </c>
      <c r="N16" s="8">
        <v>7.25</v>
      </c>
      <c r="O16" s="8">
        <v>0.53</v>
      </c>
      <c r="P16" s="8">
        <v>6.38</v>
      </c>
      <c r="Q16" s="8">
        <v>3.25</v>
      </c>
      <c r="R16" s="8">
        <v>7.23</v>
      </c>
      <c r="S16" s="8">
        <v>3.4</v>
      </c>
      <c r="T16" s="8">
        <v>-2.2799999999999998</v>
      </c>
      <c r="U16" s="8">
        <v>2.2400000000000002</v>
      </c>
      <c r="V16" s="8">
        <v>6.76</v>
      </c>
      <c r="W16" s="8">
        <v>7.37</v>
      </c>
      <c r="X16" s="8">
        <v>-1.95</v>
      </c>
      <c r="Y16" s="8">
        <v>-0.89</v>
      </c>
      <c r="Z16" s="8">
        <v>1.69</v>
      </c>
      <c r="AA16" s="8">
        <v>6.62</v>
      </c>
      <c r="AB16" s="8">
        <v>7.89</v>
      </c>
      <c r="AC16" s="8">
        <v>-1.2</v>
      </c>
      <c r="AD16" s="8">
        <v>9.61</v>
      </c>
      <c r="AE16" s="8">
        <v>11.12</v>
      </c>
      <c r="AF16" s="8">
        <v>8.49</v>
      </c>
      <c r="AG16" s="8">
        <v>0.39</v>
      </c>
      <c r="AH16" s="8">
        <v>4.6900000000000004</v>
      </c>
      <c r="AI16" s="8">
        <v>3.08</v>
      </c>
      <c r="AJ16" s="8">
        <v>5.28</v>
      </c>
      <c r="AK16" s="8">
        <v>-1</v>
      </c>
      <c r="AL16" s="8">
        <v>5.95</v>
      </c>
      <c r="AM16" s="8">
        <v>4.0199999999999996</v>
      </c>
      <c r="AN16" s="8">
        <v>6.07</v>
      </c>
      <c r="AO16" s="8">
        <v>-3.93</v>
      </c>
      <c r="AP16" s="8">
        <v>-3.42</v>
      </c>
      <c r="AQ16" s="8">
        <v>-2.96</v>
      </c>
      <c r="AR16" s="80">
        <v>43.07</v>
      </c>
      <c r="AS16" s="8">
        <v>-0.81</v>
      </c>
      <c r="AT16" s="8">
        <v>5.0199999999999996</v>
      </c>
      <c r="AU16" s="65">
        <v>7.48</v>
      </c>
      <c r="AV16" s="8">
        <f>-21.32*LN(AV7)+59.156</f>
        <v>-1.6210626120595961</v>
      </c>
      <c r="AW16" s="65">
        <f t="shared" ref="AW16:AX16" si="1">-21.32*LN(AW7)+59.156</f>
        <v>1.7931566142514157</v>
      </c>
      <c r="AX16" s="22">
        <f t="shared" si="1"/>
        <v>8.6224034319052194</v>
      </c>
    </row>
    <row r="17" spans="1:50" s="1" customFormat="1" ht="15" customHeight="1">
      <c r="A17" s="21">
        <v>2</v>
      </c>
      <c r="B17" s="9">
        <v>-2</v>
      </c>
      <c r="C17" s="8">
        <v>-0.7</v>
      </c>
      <c r="D17" s="8">
        <v>-1.96</v>
      </c>
      <c r="E17" s="8">
        <v>-2.08</v>
      </c>
      <c r="F17" s="8">
        <v>7.28</v>
      </c>
      <c r="G17" s="8">
        <v>5.26</v>
      </c>
      <c r="H17" s="8">
        <v>4.37</v>
      </c>
      <c r="I17" s="8">
        <v>-3.97</v>
      </c>
      <c r="J17" s="8">
        <v>-1.56</v>
      </c>
      <c r="K17" s="8">
        <v>-3.34</v>
      </c>
      <c r="L17" s="8">
        <v>-1.33</v>
      </c>
      <c r="M17" s="8">
        <v>-3.92</v>
      </c>
      <c r="N17" s="8">
        <v>3.4</v>
      </c>
      <c r="O17" s="8">
        <v>-4.03</v>
      </c>
      <c r="P17" s="8">
        <v>2.65</v>
      </c>
      <c r="Q17" s="8">
        <v>-3.37</v>
      </c>
      <c r="R17" s="8">
        <v>3.57</v>
      </c>
      <c r="S17" s="8">
        <v>0.7</v>
      </c>
      <c r="T17" s="8">
        <v>-5.52</v>
      </c>
      <c r="U17" s="8">
        <v>-4.0199999999999996</v>
      </c>
      <c r="V17" s="8">
        <v>0.46</v>
      </c>
      <c r="W17" s="8">
        <v>3.05</v>
      </c>
      <c r="X17" s="8">
        <v>-5.1100000000000003</v>
      </c>
      <c r="Y17" s="8">
        <v>-4.46</v>
      </c>
      <c r="Z17" s="8">
        <v>-4.07</v>
      </c>
      <c r="AA17" s="8">
        <v>-0.08</v>
      </c>
      <c r="AB17" s="8">
        <v>3.74</v>
      </c>
      <c r="AC17" s="8">
        <v>-4.54</v>
      </c>
      <c r="AD17" s="8">
        <v>3.75</v>
      </c>
      <c r="AE17" s="8">
        <v>6.14</v>
      </c>
      <c r="AF17" s="8">
        <v>4.83</v>
      </c>
      <c r="AG17" s="8">
        <v>-4.17</v>
      </c>
      <c r="AH17" s="8">
        <v>1.57</v>
      </c>
      <c r="AI17" s="8">
        <v>-4.21</v>
      </c>
      <c r="AJ17" s="8">
        <v>1.7</v>
      </c>
      <c r="AK17" s="8">
        <v>-4.9000000000000004</v>
      </c>
      <c r="AL17" s="8">
        <v>2.31</v>
      </c>
      <c r="AM17" s="8">
        <v>-2.5099999999999998</v>
      </c>
      <c r="AN17" s="8">
        <v>2.17</v>
      </c>
      <c r="AO17" s="8">
        <v>-6.89</v>
      </c>
      <c r="AP17" s="8">
        <v>-6.6</v>
      </c>
      <c r="AQ17" s="8">
        <v>-6.23</v>
      </c>
      <c r="AR17" s="80">
        <v>42.55</v>
      </c>
      <c r="AS17" s="8">
        <v>-4.76</v>
      </c>
      <c r="AT17" s="8">
        <v>-1.46</v>
      </c>
      <c r="AU17" s="65">
        <v>3.15</v>
      </c>
      <c r="AV17" s="8">
        <f>-21.15*LN(AV8)+58.996</f>
        <v>-5.162728841331635</v>
      </c>
      <c r="AW17" s="65">
        <f t="shared" ref="AW17:AX17" si="2">-21.15*LN(AW8)+58.996</f>
        <v>-4.6577840299910704</v>
      </c>
      <c r="AX17" s="22">
        <f t="shared" si="2"/>
        <v>2.5841234307916636</v>
      </c>
    </row>
    <row r="18" spans="1:50" s="1" customFormat="1" ht="15" customHeight="1">
      <c r="A18" s="21">
        <v>2.5</v>
      </c>
      <c r="B18" s="9">
        <v>-2.5</v>
      </c>
      <c r="C18" s="8">
        <v>1.1499999999999999</v>
      </c>
      <c r="D18" s="8">
        <v>0.03</v>
      </c>
      <c r="E18" s="8">
        <v>-0.52</v>
      </c>
      <c r="F18" s="8">
        <v>8.93</v>
      </c>
      <c r="G18" s="8">
        <v>6.74</v>
      </c>
      <c r="H18" s="8">
        <v>6.09</v>
      </c>
      <c r="I18" s="8">
        <v>-1.52</v>
      </c>
      <c r="J18" s="8">
        <v>1.65</v>
      </c>
      <c r="K18" s="8">
        <v>-0.65</v>
      </c>
      <c r="L18" s="8">
        <v>2.56</v>
      </c>
      <c r="M18" s="8">
        <v>-0.72</v>
      </c>
      <c r="N18" s="8">
        <v>6.55</v>
      </c>
      <c r="O18" s="8">
        <v>-0.68</v>
      </c>
      <c r="P18" s="8">
        <v>5.85</v>
      </c>
      <c r="Q18" s="8">
        <v>-0.61</v>
      </c>
      <c r="R18" s="8">
        <v>6.8</v>
      </c>
      <c r="S18" s="8">
        <v>4.55</v>
      </c>
      <c r="T18" s="8">
        <v>-1.98</v>
      </c>
      <c r="U18" s="8">
        <v>-1.08</v>
      </c>
      <c r="V18" s="8">
        <v>1.41</v>
      </c>
      <c r="W18" s="8">
        <v>5.66</v>
      </c>
      <c r="X18" s="8">
        <v>-1.81</v>
      </c>
      <c r="Y18" s="8">
        <v>-1.52</v>
      </c>
      <c r="Z18" s="8">
        <v>-1.32</v>
      </c>
      <c r="AA18" s="8">
        <v>0.5</v>
      </c>
      <c r="AB18" s="8">
        <v>6.15</v>
      </c>
      <c r="AC18" s="8">
        <v>-1.62</v>
      </c>
      <c r="AD18" s="8">
        <v>4.99</v>
      </c>
      <c r="AE18" s="8">
        <v>7.86</v>
      </c>
      <c r="AF18" s="8">
        <v>7.36</v>
      </c>
      <c r="AG18" s="8">
        <v>-1.6</v>
      </c>
      <c r="AH18" s="8">
        <v>4.5599999999999996</v>
      </c>
      <c r="AI18" s="8">
        <v>-1.89</v>
      </c>
      <c r="AJ18" s="8">
        <v>4.3600000000000003</v>
      </c>
      <c r="AK18" s="8">
        <v>-2.4500000000000002</v>
      </c>
      <c r="AL18" s="8">
        <v>4.75</v>
      </c>
      <c r="AM18" s="8">
        <v>-1.73</v>
      </c>
      <c r="AN18" s="8">
        <v>4.72</v>
      </c>
      <c r="AO18" s="8">
        <v>-3.71</v>
      </c>
      <c r="AP18" s="8">
        <v>-3.53</v>
      </c>
      <c r="AQ18" s="8">
        <v>-3.3</v>
      </c>
      <c r="AR18" s="80">
        <v>42.85</v>
      </c>
      <c r="AS18" s="8">
        <v>-2.33</v>
      </c>
      <c r="AT18" s="8">
        <v>-1.2</v>
      </c>
      <c r="AU18" s="65">
        <v>5.35</v>
      </c>
      <c r="AV18" s="8">
        <f>-21.34*LN(AV9)+59.322</f>
        <v>-2.6528828078081972</v>
      </c>
      <c r="AW18" s="65">
        <f t="shared" ref="AW18:AX18" si="3">-21.34*LN(AW9)+59.322</f>
        <v>-2.1919067000678538</v>
      </c>
      <c r="AX18" s="22">
        <f t="shared" si="3"/>
        <v>4.7507691754148524</v>
      </c>
    </row>
    <row r="19" spans="1:50" s="1" customFormat="1" ht="15" customHeight="1">
      <c r="A19" s="21">
        <v>3.3</v>
      </c>
      <c r="B19" s="9">
        <v>-3.3</v>
      </c>
      <c r="C19" s="8">
        <v>2.2200000000000002</v>
      </c>
      <c r="D19" s="8">
        <v>1.01</v>
      </c>
      <c r="E19" s="8">
        <v>-0.16</v>
      </c>
      <c r="F19" s="8">
        <v>8.1199999999999992</v>
      </c>
      <c r="G19" s="8">
        <v>6.1</v>
      </c>
      <c r="H19" s="8">
        <v>5.16</v>
      </c>
      <c r="I19" s="8">
        <v>-1.19</v>
      </c>
      <c r="J19" s="8">
        <v>2.48</v>
      </c>
      <c r="K19" s="8">
        <v>-0.28999999999999998</v>
      </c>
      <c r="L19" s="8">
        <v>3.6</v>
      </c>
      <c r="M19" s="8">
        <v>-0.45</v>
      </c>
      <c r="N19" s="8">
        <v>5.78</v>
      </c>
      <c r="O19" s="8">
        <v>-0.42</v>
      </c>
      <c r="P19" s="8">
        <v>4.96</v>
      </c>
      <c r="Q19" s="8">
        <v>-0.21</v>
      </c>
      <c r="R19" s="8">
        <v>6.15</v>
      </c>
      <c r="S19" s="8">
        <v>5.1100000000000003</v>
      </c>
      <c r="T19" s="8">
        <v>-0.46</v>
      </c>
      <c r="U19" s="8">
        <v>-0.47</v>
      </c>
      <c r="V19" s="8">
        <v>-0.42</v>
      </c>
      <c r="W19" s="8">
        <v>5.24</v>
      </c>
      <c r="X19" s="8">
        <v>-0.22</v>
      </c>
      <c r="Y19" s="8">
        <v>-0.27</v>
      </c>
      <c r="Z19" s="8">
        <v>-0.28999999999999998</v>
      </c>
      <c r="AA19" s="8">
        <v>-0.23</v>
      </c>
      <c r="AB19" s="8">
        <v>5.98</v>
      </c>
      <c r="AC19" s="8">
        <v>-0.09</v>
      </c>
      <c r="AD19" s="8">
        <v>3.98</v>
      </c>
      <c r="AE19" s="8">
        <v>7.21</v>
      </c>
      <c r="AF19" s="8">
        <v>7.52</v>
      </c>
      <c r="AG19" s="8">
        <v>-0.1</v>
      </c>
      <c r="AH19" s="8">
        <v>6.07</v>
      </c>
      <c r="AI19" s="8">
        <v>-0.51</v>
      </c>
      <c r="AJ19" s="8">
        <v>5.38</v>
      </c>
      <c r="AK19" s="8">
        <v>-0.96</v>
      </c>
      <c r="AL19" s="8">
        <v>5.27</v>
      </c>
      <c r="AM19" s="8">
        <v>-0.32</v>
      </c>
      <c r="AN19" s="8">
        <v>5.51</v>
      </c>
      <c r="AO19" s="8">
        <v>-1.18</v>
      </c>
      <c r="AP19" s="8">
        <v>-1.2</v>
      </c>
      <c r="AQ19" s="8">
        <v>-1.1399999999999999</v>
      </c>
      <c r="AR19" s="80">
        <v>43.2</v>
      </c>
      <c r="AS19" s="8">
        <v>-0.84</v>
      </c>
      <c r="AT19" s="8">
        <v>-0.59</v>
      </c>
      <c r="AU19" s="65">
        <v>5.6</v>
      </c>
      <c r="AV19" s="8">
        <f>-21.57*LN(AV10)+59.861</f>
        <v>-1.1751477565597099</v>
      </c>
      <c r="AW19" s="65">
        <f t="shared" ref="AW19:AX19" si="4">-21.57*LN(AW10)+59.861</f>
        <v>-0.78972952142836306</v>
      </c>
      <c r="AX19" s="22">
        <f t="shared" si="4"/>
        <v>4.869467663135417</v>
      </c>
    </row>
    <row r="20" spans="1:50" s="1" customFormat="1" ht="15" customHeight="1" thickBot="1">
      <c r="A20" s="23">
        <v>4.2</v>
      </c>
      <c r="B20" s="24">
        <v>-4.2</v>
      </c>
      <c r="C20" s="25">
        <v>3.07</v>
      </c>
      <c r="D20" s="25">
        <v>1.86</v>
      </c>
      <c r="E20" s="25">
        <v>0.33</v>
      </c>
      <c r="F20" s="25">
        <v>6.74</v>
      </c>
      <c r="G20" s="25">
        <v>5.23</v>
      </c>
      <c r="H20" s="25">
        <v>4</v>
      </c>
      <c r="I20" s="25">
        <v>-0.43</v>
      </c>
      <c r="J20" s="25">
        <v>3.09</v>
      </c>
      <c r="K20" s="25">
        <v>0.22</v>
      </c>
      <c r="L20" s="25">
        <v>4.2699999999999996</v>
      </c>
      <c r="M20" s="25">
        <v>0.06</v>
      </c>
      <c r="N20" s="25">
        <v>4.75</v>
      </c>
      <c r="O20" s="25">
        <v>0.02</v>
      </c>
      <c r="P20" s="25">
        <v>3.86</v>
      </c>
      <c r="Q20" s="25">
        <v>0.15</v>
      </c>
      <c r="R20" s="25">
        <v>4.9400000000000004</v>
      </c>
      <c r="S20" s="25">
        <v>4.96</v>
      </c>
      <c r="T20" s="25">
        <v>0.14000000000000001</v>
      </c>
      <c r="U20" s="25">
        <v>-0.04</v>
      </c>
      <c r="V20" s="25">
        <v>-0.02</v>
      </c>
      <c r="W20" s="25">
        <v>4.13</v>
      </c>
      <c r="X20" s="25">
        <v>0.31</v>
      </c>
      <c r="Y20" s="25">
        <v>0.22</v>
      </c>
      <c r="Z20" s="25">
        <v>0.09</v>
      </c>
      <c r="AA20" s="25">
        <v>0.13</v>
      </c>
      <c r="AB20" s="25">
        <v>4.72</v>
      </c>
      <c r="AC20" s="25">
        <v>0.41</v>
      </c>
      <c r="AD20" s="25">
        <v>2.35</v>
      </c>
      <c r="AE20" s="25">
        <v>5.48</v>
      </c>
      <c r="AF20" s="25">
        <v>6.17</v>
      </c>
      <c r="AG20" s="25">
        <v>0.41</v>
      </c>
      <c r="AH20" s="25">
        <v>5.8</v>
      </c>
      <c r="AI20" s="25">
        <v>-0.09</v>
      </c>
      <c r="AJ20" s="25">
        <v>4.75</v>
      </c>
      <c r="AK20" s="25">
        <v>-0.41</v>
      </c>
      <c r="AL20" s="26"/>
      <c r="AM20" s="25">
        <v>0.03</v>
      </c>
      <c r="AN20" s="25">
        <v>4.6900000000000004</v>
      </c>
      <c r="AO20" s="25">
        <v>-0.16</v>
      </c>
      <c r="AP20" s="25">
        <v>-0.24</v>
      </c>
      <c r="AQ20" s="25">
        <v>-0.26</v>
      </c>
      <c r="AR20" s="86">
        <v>43.35</v>
      </c>
      <c r="AS20" s="25">
        <v>-0.34</v>
      </c>
      <c r="AT20" s="25">
        <v>-0.33</v>
      </c>
      <c r="AU20" s="66">
        <v>4.3499999999999996</v>
      </c>
      <c r="AV20" s="25">
        <f>-21.77*LN(AV11)+60.387</f>
        <v>-0.70802543668827411</v>
      </c>
      <c r="AW20" s="66">
        <f t="shared" ref="AW20:AX20" si="5">-21.77*LN(AW11)+60.387</f>
        <v>-0.39001613009871505</v>
      </c>
      <c r="AX20" s="36">
        <f t="shared" si="5"/>
        <v>3.5657806120065203</v>
      </c>
    </row>
    <row r="21" spans="1:50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V21" s="71"/>
      <c r="AW21" s="71"/>
      <c r="AX21" s="71"/>
    </row>
    <row r="22" spans="1:50" ht="13.5" thickBot="1">
      <c r="A22" s="34"/>
      <c r="B22" s="8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V22" s="71"/>
      <c r="AW22" s="71"/>
      <c r="AX22" s="71"/>
    </row>
    <row r="23" spans="1:50" s="1" customFormat="1" ht="30" customHeight="1">
      <c r="A23" s="50" t="s">
        <v>25</v>
      </c>
      <c r="B23" s="175" t="s">
        <v>17</v>
      </c>
      <c r="C23" s="175" t="s">
        <v>27</v>
      </c>
      <c r="D23" s="175" t="s">
        <v>27</v>
      </c>
      <c r="E23" s="175" t="s">
        <v>27</v>
      </c>
      <c r="F23" s="175" t="s">
        <v>27</v>
      </c>
      <c r="G23" s="175" t="s">
        <v>27</v>
      </c>
      <c r="H23" s="175" t="s">
        <v>27</v>
      </c>
      <c r="I23" s="175" t="s">
        <v>27</v>
      </c>
      <c r="J23" s="175" t="s">
        <v>27</v>
      </c>
      <c r="K23" s="175" t="s">
        <v>27</v>
      </c>
      <c r="L23" s="175" t="s">
        <v>27</v>
      </c>
      <c r="M23" s="175" t="s">
        <v>27</v>
      </c>
      <c r="N23" s="175" t="s">
        <v>27</v>
      </c>
      <c r="O23" s="175" t="s">
        <v>27</v>
      </c>
      <c r="P23" s="174" t="s">
        <v>27</v>
      </c>
      <c r="Q23" s="17" t="s">
        <v>27</v>
      </c>
      <c r="R23" s="17" t="s">
        <v>27</v>
      </c>
      <c r="S23" s="18" t="s">
        <v>27</v>
      </c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</row>
    <row r="24" spans="1:50" s="1" customFormat="1" ht="15" customHeight="1">
      <c r="A24" s="19" t="s">
        <v>5</v>
      </c>
      <c r="B24" s="5" t="s">
        <v>5</v>
      </c>
      <c r="C24" s="6">
        <v>38637</v>
      </c>
      <c r="D24" s="6">
        <v>38882</v>
      </c>
      <c r="E24" s="6">
        <v>38994</v>
      </c>
      <c r="F24" s="6">
        <v>39211</v>
      </c>
      <c r="G24" s="6">
        <v>39349</v>
      </c>
      <c r="H24" s="6">
        <v>39623</v>
      </c>
      <c r="I24" s="6">
        <v>39715</v>
      </c>
      <c r="J24" s="6">
        <v>39916</v>
      </c>
      <c r="K24" s="6">
        <v>39923</v>
      </c>
      <c r="L24" s="6">
        <v>39930</v>
      </c>
      <c r="M24" s="6">
        <v>39938</v>
      </c>
      <c r="N24" s="6">
        <v>39952</v>
      </c>
      <c r="O24" s="6">
        <v>39993</v>
      </c>
      <c r="P24" s="64">
        <v>40071</v>
      </c>
      <c r="Q24" s="6">
        <v>40316</v>
      </c>
      <c r="R24" s="6">
        <v>40332</v>
      </c>
      <c r="S24" s="20">
        <v>40431</v>
      </c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</row>
    <row r="25" spans="1:50" s="1" customFormat="1" ht="15" customHeight="1">
      <c r="A25" s="21">
        <v>0.6</v>
      </c>
      <c r="B25" s="9">
        <v>-0.6</v>
      </c>
      <c r="C25" s="8">
        <v>13.3</v>
      </c>
      <c r="D25" s="8">
        <v>10.79</v>
      </c>
      <c r="E25" s="8">
        <v>12.74</v>
      </c>
      <c r="F25" s="8">
        <v>16.41</v>
      </c>
      <c r="G25" s="8">
        <v>12.54</v>
      </c>
      <c r="H25" s="8">
        <v>11.39</v>
      </c>
      <c r="I25" s="8">
        <v>12.16</v>
      </c>
      <c r="J25" s="8">
        <v>20.13</v>
      </c>
      <c r="K25" s="8">
        <v>19.329999999999998</v>
      </c>
      <c r="L25" s="8">
        <v>18.84</v>
      </c>
      <c r="M25" s="8">
        <v>2.2599999999999998</v>
      </c>
      <c r="N25" s="8">
        <v>15.81</v>
      </c>
      <c r="O25" s="8">
        <v>11.1</v>
      </c>
      <c r="P25" s="65">
        <v>10.9</v>
      </c>
      <c r="Q25" s="8">
        <v>15.15</v>
      </c>
      <c r="R25" s="8">
        <v>12.01</v>
      </c>
      <c r="S25" s="22">
        <v>10.4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</row>
    <row r="26" spans="1:50" s="1" customFormat="1" ht="15" customHeight="1">
      <c r="A26" s="21">
        <v>1.4</v>
      </c>
      <c r="B26" s="9">
        <v>-1.4</v>
      </c>
      <c r="C26" s="8">
        <v>12.76</v>
      </c>
      <c r="D26" s="8">
        <v>13.83</v>
      </c>
      <c r="E26" s="8">
        <v>12.39</v>
      </c>
      <c r="F26" s="8">
        <v>17.010000000000002</v>
      </c>
      <c r="G26" s="8">
        <v>11.99</v>
      </c>
      <c r="H26" s="8">
        <v>13.19</v>
      </c>
      <c r="I26" s="8">
        <v>11.92</v>
      </c>
      <c r="J26" s="8">
        <v>19.79</v>
      </c>
      <c r="K26" s="8">
        <v>19.27</v>
      </c>
      <c r="L26" s="8">
        <v>18.82</v>
      </c>
      <c r="M26" s="8">
        <v>2.27</v>
      </c>
      <c r="N26" s="8">
        <v>16.84</v>
      </c>
      <c r="O26" s="8">
        <v>12.55</v>
      </c>
      <c r="P26" s="65">
        <v>11.12</v>
      </c>
      <c r="Q26" s="8">
        <v>17.3</v>
      </c>
      <c r="R26" s="8">
        <v>14.74</v>
      </c>
      <c r="S26" s="22">
        <v>10.7</v>
      </c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</row>
    <row r="27" spans="1:50" s="1" customFormat="1" ht="15" customHeight="1">
      <c r="A27" s="21">
        <v>2</v>
      </c>
      <c r="B27" s="9">
        <v>-2</v>
      </c>
      <c r="C27" s="8">
        <v>14.92</v>
      </c>
      <c r="D27" s="8">
        <v>20.09</v>
      </c>
      <c r="E27" s="8">
        <v>14.82</v>
      </c>
      <c r="F27" s="8">
        <v>20.83</v>
      </c>
      <c r="G27" s="8">
        <v>14.37</v>
      </c>
      <c r="H27" s="8">
        <v>18.38</v>
      </c>
      <c r="I27" s="8">
        <v>14.47</v>
      </c>
      <c r="J27" s="8">
        <v>23.14</v>
      </c>
      <c r="K27" s="8">
        <v>22.79</v>
      </c>
      <c r="L27" s="8">
        <v>22.35</v>
      </c>
      <c r="M27" s="8">
        <v>2.3199999999999998</v>
      </c>
      <c r="N27" s="8">
        <v>20.67</v>
      </c>
      <c r="O27" s="8">
        <v>17.41</v>
      </c>
      <c r="P27" s="65">
        <v>13.78</v>
      </c>
      <c r="Q27" s="8">
        <v>20.77</v>
      </c>
      <c r="R27" s="8">
        <v>20.28</v>
      </c>
      <c r="S27" s="22">
        <v>14.4</v>
      </c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</row>
    <row r="28" spans="1:50" s="1" customFormat="1" ht="15" customHeight="1">
      <c r="A28" s="21">
        <v>2.5</v>
      </c>
      <c r="B28" s="9">
        <v>-2.5</v>
      </c>
      <c r="C28" s="8">
        <v>12.84</v>
      </c>
      <c r="D28" s="8">
        <v>17.8</v>
      </c>
      <c r="E28" s="8">
        <v>12.97</v>
      </c>
      <c r="F28" s="8">
        <v>18.329999999999998</v>
      </c>
      <c r="G28" s="8">
        <v>12.72</v>
      </c>
      <c r="H28" s="8">
        <v>17.66</v>
      </c>
      <c r="I28" s="8">
        <v>12.74</v>
      </c>
      <c r="J28" s="8">
        <v>19.57</v>
      </c>
      <c r="K28" s="8">
        <v>19.39</v>
      </c>
      <c r="L28" s="8">
        <v>19.149999999999999</v>
      </c>
      <c r="M28" s="8">
        <v>2.29</v>
      </c>
      <c r="N28" s="8">
        <v>18.21</v>
      </c>
      <c r="O28" s="8">
        <v>17.18</v>
      </c>
      <c r="P28" s="65">
        <v>12.35</v>
      </c>
      <c r="Q28" s="8">
        <v>18.25</v>
      </c>
      <c r="R28" s="8">
        <v>17.86</v>
      </c>
      <c r="S28" s="22">
        <v>12.9</v>
      </c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</row>
    <row r="29" spans="1:50" s="1" customFormat="1" ht="15" customHeight="1">
      <c r="A29" s="21">
        <v>3.3</v>
      </c>
      <c r="B29" s="9">
        <v>-3.3</v>
      </c>
      <c r="C29" s="8">
        <v>11.92</v>
      </c>
      <c r="D29" s="8">
        <v>16.579999999999998</v>
      </c>
      <c r="E29" s="8">
        <v>12.33</v>
      </c>
      <c r="F29" s="8">
        <v>16.97</v>
      </c>
      <c r="G29" s="8">
        <v>12.4</v>
      </c>
      <c r="H29" s="8">
        <v>16.420000000000002</v>
      </c>
      <c r="I29" s="8">
        <v>12.25</v>
      </c>
      <c r="J29" s="8">
        <v>17.16</v>
      </c>
      <c r="K29" s="8">
        <v>17.18</v>
      </c>
      <c r="L29" s="8">
        <v>17.13</v>
      </c>
      <c r="M29" s="8">
        <v>2.2599999999999998</v>
      </c>
      <c r="N29" s="8">
        <v>16.87</v>
      </c>
      <c r="O29" s="8">
        <v>16.649999999999999</v>
      </c>
      <c r="P29" s="65">
        <v>12.2</v>
      </c>
      <c r="Q29" s="8">
        <v>16.940000000000001</v>
      </c>
      <c r="R29" s="8">
        <v>16.64</v>
      </c>
      <c r="S29" s="22">
        <v>12.8</v>
      </c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</row>
    <row r="30" spans="1:50" s="1" customFormat="1" ht="15" customHeight="1" thickBot="1">
      <c r="A30" s="23">
        <v>4.2</v>
      </c>
      <c r="B30" s="24">
        <v>-4.2</v>
      </c>
      <c r="C30" s="25">
        <v>12.08</v>
      </c>
      <c r="D30" s="25">
        <v>16.23</v>
      </c>
      <c r="E30" s="25">
        <v>12.72</v>
      </c>
      <c r="F30" s="25">
        <v>16.5</v>
      </c>
      <c r="G30" s="26"/>
      <c r="H30" s="25">
        <v>16.13</v>
      </c>
      <c r="I30" s="25">
        <v>12.76</v>
      </c>
      <c r="J30" s="25">
        <v>16.29</v>
      </c>
      <c r="K30" s="25">
        <v>16.36</v>
      </c>
      <c r="L30" s="25">
        <v>16.37</v>
      </c>
      <c r="M30" s="25">
        <v>2.25</v>
      </c>
      <c r="N30" s="25">
        <v>16.440000000000001</v>
      </c>
      <c r="O30" s="25">
        <v>16.43</v>
      </c>
      <c r="P30" s="66">
        <v>12.98</v>
      </c>
      <c r="Q30" s="25">
        <v>16.55</v>
      </c>
      <c r="R30" s="25">
        <v>16.309999999999999</v>
      </c>
      <c r="S30" s="36">
        <v>13.6</v>
      </c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</row>
    <row r="31" spans="1:50" ht="13.5" thickBot="1">
      <c r="A31" s="173"/>
      <c r="B31" s="173"/>
      <c r="C31" s="54"/>
      <c r="D31" s="54"/>
      <c r="E31" s="54"/>
      <c r="F31" s="54"/>
      <c r="G31" s="54"/>
      <c r="H31" s="54"/>
      <c r="I31" s="54"/>
      <c r="J31" s="54"/>
      <c r="K31" s="1"/>
      <c r="L31" s="1"/>
      <c r="M31" s="1"/>
      <c r="N31" s="1"/>
      <c r="O31" s="1"/>
      <c r="P31" s="1"/>
      <c r="Q31" s="71"/>
      <c r="R31" s="75"/>
      <c r="S31" s="71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50" ht="27">
      <c r="A32" s="50" t="s">
        <v>25</v>
      </c>
      <c r="B32" s="175" t="s">
        <v>17</v>
      </c>
      <c r="C32" s="175" t="s">
        <v>42</v>
      </c>
      <c r="D32" s="175" t="s">
        <v>42</v>
      </c>
      <c r="E32" s="175" t="s">
        <v>42</v>
      </c>
      <c r="F32" s="175" t="s">
        <v>42</v>
      </c>
      <c r="G32" s="175" t="s">
        <v>42</v>
      </c>
      <c r="H32" s="175" t="s">
        <v>42</v>
      </c>
      <c r="I32" s="175" t="s">
        <v>42</v>
      </c>
      <c r="J32" s="175" t="s">
        <v>42</v>
      </c>
      <c r="K32" s="175" t="s">
        <v>42</v>
      </c>
      <c r="L32" s="175" t="s">
        <v>42</v>
      </c>
      <c r="M32" s="178" t="s">
        <v>42</v>
      </c>
      <c r="N32" s="175" t="s">
        <v>42</v>
      </c>
      <c r="O32" s="175" t="s">
        <v>42</v>
      </c>
      <c r="P32" s="174" t="s">
        <v>42</v>
      </c>
      <c r="Q32" s="175" t="s">
        <v>42</v>
      </c>
      <c r="R32" s="174" t="s">
        <v>42</v>
      </c>
      <c r="S32" s="51" t="s">
        <v>42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1:41" s="1" customFormat="1" ht="30" customHeight="1">
      <c r="A33" s="19" t="s">
        <v>5</v>
      </c>
      <c r="B33" s="5" t="s">
        <v>5</v>
      </c>
      <c r="C33" s="6">
        <v>38637</v>
      </c>
      <c r="D33" s="6">
        <v>38882</v>
      </c>
      <c r="E33" s="6">
        <v>38994</v>
      </c>
      <c r="F33" s="6">
        <v>39211</v>
      </c>
      <c r="G33" s="6">
        <v>39349</v>
      </c>
      <c r="H33" s="6">
        <v>39623</v>
      </c>
      <c r="I33" s="6">
        <v>39715</v>
      </c>
      <c r="J33" s="6">
        <v>39916</v>
      </c>
      <c r="K33" s="6">
        <v>39923</v>
      </c>
      <c r="L33" s="6">
        <v>39930</v>
      </c>
      <c r="M33" s="179">
        <v>39938</v>
      </c>
      <c r="N33" s="6">
        <v>39952</v>
      </c>
      <c r="O33" s="6">
        <v>39993</v>
      </c>
      <c r="P33" s="64">
        <v>40071</v>
      </c>
      <c r="Q33" s="6">
        <v>40316</v>
      </c>
      <c r="R33" s="64">
        <v>40332</v>
      </c>
      <c r="S33" s="20">
        <v>40431</v>
      </c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</row>
    <row r="34" spans="1:41" s="1" customFormat="1" ht="15" customHeight="1">
      <c r="A34" s="21">
        <v>0.6</v>
      </c>
      <c r="B34" s="9">
        <v>-0.6</v>
      </c>
      <c r="C34" s="8">
        <v>3.94</v>
      </c>
      <c r="D34" s="8">
        <v>8.18</v>
      </c>
      <c r="E34" s="8">
        <v>4.8</v>
      </c>
      <c r="F34" s="8">
        <v>-0.22</v>
      </c>
      <c r="G34" s="8">
        <v>5.12</v>
      </c>
      <c r="H34" s="8">
        <v>7.07</v>
      </c>
      <c r="I34" s="8">
        <v>5.74</v>
      </c>
      <c r="J34" s="8">
        <v>-4.17</v>
      </c>
      <c r="K34" s="8">
        <v>-3.4</v>
      </c>
      <c r="L34" s="8">
        <v>-2.9</v>
      </c>
      <c r="M34" s="180">
        <v>43.31</v>
      </c>
      <c r="N34" s="8">
        <v>0.51</v>
      </c>
      <c r="O34" s="8">
        <v>7.6</v>
      </c>
      <c r="P34" s="65">
        <v>7.97</v>
      </c>
      <c r="Q34" s="8">
        <f>-21.24*LN(Q25)+59.011</f>
        <v>1.2806687012677713</v>
      </c>
      <c r="R34" s="65">
        <f t="shared" ref="R34:S34" si="6">-21.24*LN(R25)+59.011</f>
        <v>6.2138901294082132</v>
      </c>
      <c r="S34" s="22">
        <f t="shared" si="6"/>
        <v>9.2710446774307798</v>
      </c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</row>
    <row r="35" spans="1:41" s="1" customFormat="1" ht="15" customHeight="1">
      <c r="A35" s="21">
        <v>1.4</v>
      </c>
      <c r="B35" s="9">
        <v>-1.4</v>
      </c>
      <c r="C35" s="8">
        <v>4.6900000000000004</v>
      </c>
      <c r="D35" s="8">
        <v>3.08</v>
      </c>
      <c r="E35" s="8">
        <v>5.28</v>
      </c>
      <c r="F35" s="8">
        <v>-1</v>
      </c>
      <c r="G35" s="8">
        <v>5.95</v>
      </c>
      <c r="H35" s="8">
        <v>4.0199999999999996</v>
      </c>
      <c r="I35" s="8">
        <v>6.07</v>
      </c>
      <c r="J35" s="8">
        <v>-3.93</v>
      </c>
      <c r="K35" s="8">
        <v>-3.42</v>
      </c>
      <c r="L35" s="8">
        <v>-2.96</v>
      </c>
      <c r="M35" s="180">
        <v>43.07</v>
      </c>
      <c r="N35" s="8">
        <v>-0.81</v>
      </c>
      <c r="O35" s="8">
        <v>5.0199999999999996</v>
      </c>
      <c r="P35" s="65">
        <v>7.48</v>
      </c>
      <c r="Q35" s="8">
        <f>-21.32*LN(Q26)+59.156</f>
        <v>-1.6210626120595961</v>
      </c>
      <c r="R35" s="65">
        <f t="shared" ref="R35:S35" si="7">-21.32*LN(R26)+59.156</f>
        <v>1.7931566142514157</v>
      </c>
      <c r="S35" s="22">
        <f t="shared" si="7"/>
        <v>8.6224034319052194</v>
      </c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</row>
    <row r="36" spans="1:41" s="1" customFormat="1" ht="15" customHeight="1">
      <c r="A36" s="21">
        <v>2</v>
      </c>
      <c r="B36" s="9">
        <v>-2</v>
      </c>
      <c r="C36" s="8">
        <v>1.57</v>
      </c>
      <c r="D36" s="8">
        <v>-4.21</v>
      </c>
      <c r="E36" s="8">
        <v>1.7</v>
      </c>
      <c r="F36" s="8">
        <v>-4.9000000000000004</v>
      </c>
      <c r="G36" s="8">
        <v>2.31</v>
      </c>
      <c r="H36" s="8">
        <v>-2.5099999999999998</v>
      </c>
      <c r="I36" s="8">
        <v>2.17</v>
      </c>
      <c r="J36" s="8">
        <v>-6.89</v>
      </c>
      <c r="K36" s="8">
        <v>-6.6</v>
      </c>
      <c r="L36" s="8">
        <v>-6.23</v>
      </c>
      <c r="M36" s="180">
        <v>42.55</v>
      </c>
      <c r="N36" s="8">
        <v>-4.76</v>
      </c>
      <c r="O36" s="8">
        <v>-1.46</v>
      </c>
      <c r="P36" s="65">
        <v>3.15</v>
      </c>
      <c r="Q36" s="8">
        <f>-21.15*LN(Q27)+58.996</f>
        <v>-5.162728841331635</v>
      </c>
      <c r="R36" s="65">
        <f t="shared" ref="R36:S36" si="8">-21.15*LN(R27)+58.996</f>
        <v>-4.6577840299910704</v>
      </c>
      <c r="S36" s="22">
        <f t="shared" si="8"/>
        <v>2.5841234307916636</v>
      </c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</row>
    <row r="37" spans="1:41" s="1" customFormat="1" ht="15" customHeight="1">
      <c r="A37" s="21">
        <v>2.5</v>
      </c>
      <c r="B37" s="9">
        <v>-2.5</v>
      </c>
      <c r="C37" s="8">
        <v>4.5599999999999996</v>
      </c>
      <c r="D37" s="8">
        <v>-1.89</v>
      </c>
      <c r="E37" s="8">
        <v>4.3600000000000003</v>
      </c>
      <c r="F37" s="8">
        <v>-2.4500000000000002</v>
      </c>
      <c r="G37" s="8">
        <v>4.75</v>
      </c>
      <c r="H37" s="8">
        <v>-1.73</v>
      </c>
      <c r="I37" s="8">
        <v>4.72</v>
      </c>
      <c r="J37" s="8">
        <v>-3.71</v>
      </c>
      <c r="K37" s="8">
        <v>-3.53</v>
      </c>
      <c r="L37" s="8">
        <v>-3.3</v>
      </c>
      <c r="M37" s="180">
        <v>42.85</v>
      </c>
      <c r="N37" s="8">
        <v>-2.33</v>
      </c>
      <c r="O37" s="8">
        <v>-1.2</v>
      </c>
      <c r="P37" s="65">
        <v>5.35</v>
      </c>
      <c r="Q37" s="8">
        <f>-21.34*LN(Q28)+59.322</f>
        <v>-2.6528828078081972</v>
      </c>
      <c r="R37" s="65">
        <f t="shared" ref="R37:S37" si="9">-21.34*LN(R28)+59.322</f>
        <v>-2.1919067000678538</v>
      </c>
      <c r="S37" s="22">
        <f t="shared" si="9"/>
        <v>4.7507691754148524</v>
      </c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</row>
    <row r="38" spans="1:41" s="1" customFormat="1" ht="15" customHeight="1">
      <c r="A38" s="21">
        <v>3.3</v>
      </c>
      <c r="B38" s="9">
        <v>-3.3</v>
      </c>
      <c r="C38" s="8">
        <v>6.07</v>
      </c>
      <c r="D38" s="8">
        <v>-0.51</v>
      </c>
      <c r="E38" s="8">
        <v>5.38</v>
      </c>
      <c r="F38" s="8">
        <v>-0.96</v>
      </c>
      <c r="G38" s="8">
        <v>5.27</v>
      </c>
      <c r="H38" s="8">
        <v>-0.32</v>
      </c>
      <c r="I38" s="8">
        <v>5.51</v>
      </c>
      <c r="J38" s="8">
        <v>-1.18</v>
      </c>
      <c r="K38" s="8">
        <v>-1.2</v>
      </c>
      <c r="L38" s="8">
        <v>-1.1399999999999999</v>
      </c>
      <c r="M38" s="180">
        <v>43.2</v>
      </c>
      <c r="N38" s="8">
        <v>-0.84</v>
      </c>
      <c r="O38" s="8">
        <v>-0.59</v>
      </c>
      <c r="P38" s="65">
        <v>5.6</v>
      </c>
      <c r="Q38" s="8">
        <f>-21.57*LN(Q29)+59.861</f>
        <v>-1.1751477565597099</v>
      </c>
      <c r="R38" s="65">
        <f t="shared" ref="R38:S38" si="10">-21.57*LN(R29)+59.861</f>
        <v>-0.78972952142836306</v>
      </c>
      <c r="S38" s="22">
        <f t="shared" si="10"/>
        <v>4.869467663135417</v>
      </c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</row>
    <row r="39" spans="1:41" s="1" customFormat="1" ht="15" customHeight="1" thickBot="1">
      <c r="A39" s="23">
        <v>4.2</v>
      </c>
      <c r="B39" s="24">
        <v>-4.2</v>
      </c>
      <c r="C39" s="25">
        <v>5.8</v>
      </c>
      <c r="D39" s="25">
        <v>-0.09</v>
      </c>
      <c r="E39" s="25">
        <v>4.75</v>
      </c>
      <c r="F39" s="25">
        <v>-0.41</v>
      </c>
      <c r="G39" s="26"/>
      <c r="H39" s="25">
        <v>0.03</v>
      </c>
      <c r="I39" s="25">
        <v>4.6900000000000004</v>
      </c>
      <c r="J39" s="25">
        <v>-0.16</v>
      </c>
      <c r="K39" s="25">
        <v>-0.24</v>
      </c>
      <c r="L39" s="25">
        <v>-0.26</v>
      </c>
      <c r="M39" s="183">
        <v>43.35</v>
      </c>
      <c r="N39" s="25">
        <v>-0.34</v>
      </c>
      <c r="O39" s="25">
        <v>-0.33</v>
      </c>
      <c r="P39" s="66">
        <v>4.3499999999999996</v>
      </c>
      <c r="Q39" s="25">
        <f>-21.77*LN(Q30)+60.387</f>
        <v>-0.70802543668827411</v>
      </c>
      <c r="R39" s="66">
        <f t="shared" ref="R39:S39" si="11">-21.77*LN(R30)+60.387</f>
        <v>-0.39001613009871505</v>
      </c>
      <c r="S39" s="36">
        <f t="shared" si="11"/>
        <v>3.5657806120065203</v>
      </c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</row>
    <row r="40" spans="1:41" s="1" customFormat="1" ht="15" customHeight="1"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</row>
    <row r="41" spans="1:41">
      <c r="A41" s="34"/>
      <c r="B41" s="225" t="s">
        <v>80</v>
      </c>
      <c r="C41" s="226"/>
      <c r="D41" s="226"/>
      <c r="E41" s="226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1:4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1:4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1:4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1:4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1:4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1:4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1:4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1:4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1:4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</sheetData>
  <mergeCells count="3">
    <mergeCell ref="A1:B2"/>
    <mergeCell ref="L1:V3"/>
    <mergeCell ref="B41:E41"/>
  </mergeCells>
  <pageMargins left="0.19685039370078741" right="0.19685039370078741" top="0.74803149606299213" bottom="0.98425196850393704" header="0.31496062992125984" footer="0.59055118110236227"/>
  <pageSetup paperSize="17" scale="55" fitToWidth="2" orientation="landscape" r:id="rId1"/>
  <headerFooter alignWithMargins="0">
    <oddHeader>&amp;L&amp;"Arial,Bold"&amp;4&amp;G&amp;C&amp;"Arial,Bold"&amp;14Table H-25: Cross Valley Dam
Thermistor - BH 88-4 &amp;R&amp;"Arial,Bold"&amp;4&amp;G</oddHeader>
    <oddFooter>&amp;L&amp;8&amp;Z&amp;F\&amp;A&amp;N&amp;R&amp;8Page &amp;P of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CD-15(TH-1)</vt:lpstr>
      <vt:lpstr>CD-21(TH-2)</vt:lpstr>
      <vt:lpstr>CD-26(TH-3)</vt:lpstr>
      <vt:lpstr>SP-3(TH-4)</vt:lpstr>
      <vt:lpstr>SP-5(TH-5)</vt:lpstr>
      <vt:lpstr>CVDC-6(TH-24)</vt:lpstr>
      <vt:lpstr>BH 88-4(TH-25)</vt:lpstr>
      <vt:lpstr>ChartCD-15(H-1)</vt:lpstr>
      <vt:lpstr>ChartCD-21(H-2)</vt:lpstr>
      <vt:lpstr>ChartCD-26(H-3)</vt:lpstr>
      <vt:lpstr>ChartSP-3(H-4)</vt:lpstr>
      <vt:lpstr>ChartSP-5(H-5)</vt:lpstr>
      <vt:lpstr>ChartCVDC-6(H-12)</vt:lpstr>
      <vt:lpstr>Chart1BH88-4(H-13)</vt:lpstr>
      <vt:lpstr>'BH 88-4(TH-25)'!Print_Area</vt:lpstr>
      <vt:lpstr>'CD-15(TH-1)'!Print_Area</vt:lpstr>
      <vt:lpstr>'CD-21(TH-2)'!Print_Area</vt:lpstr>
      <vt:lpstr>'CVDC-6(TH-24)'!Print_Area</vt:lpstr>
      <vt:lpstr>'SP-3(TH-4)'!Print_Area</vt:lpstr>
      <vt:lpstr>'SP-5(TH-5)'!Print_Area</vt:lpstr>
      <vt:lpstr>'BH 88-4(TH-25)'!Print_Titles</vt:lpstr>
      <vt:lpstr>'CD-15(TH-1)'!Print_Titles</vt:lpstr>
      <vt:lpstr>'CD-21(TH-2)'!Print_Titles</vt:lpstr>
      <vt:lpstr>'CVDC-6(TH-24)'!Print_Titles</vt:lpstr>
      <vt:lpstr>'SP-3(TH-4)'!Print_Titles</vt:lpstr>
      <vt:lpstr>'SP-5(TH-5)'!Print_Titles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Cherian</dc:creator>
  <cp:lastModifiedBy>jplatz</cp:lastModifiedBy>
  <cp:lastPrinted>2011-02-26T19:27:52Z</cp:lastPrinted>
  <dcterms:created xsi:type="dcterms:W3CDTF">2010-11-25T23:39:09Z</dcterms:created>
  <dcterms:modified xsi:type="dcterms:W3CDTF">2011-03-10T17:36:46Z</dcterms:modified>
</cp:coreProperties>
</file>