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embeddings/oleObject7.bin" ContentType="application/vnd.openxmlformats-officedocument.oleObject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embeddings/oleObject8.bin" ContentType="application/vnd.openxmlformats-officedocument.oleObject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embeddings/oleObject9.bin" ContentType="application/vnd.openxmlformats-officedocument.oleObject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embeddings/oleObject17.bin" ContentType="application/vnd.openxmlformats-officedocument.oleObject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embeddings/oleObject18.bin" ContentType="application/vnd.openxmlformats-officedocument.oleObject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embeddings/oleObject19.bin" ContentType="application/vnd.openxmlformats-officedocument.oleObject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embeddings/oleObject20.bin" ContentType="application/vnd.openxmlformats-officedocument.oleObject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0" yWindow="300" windowWidth="9360" windowHeight="4050" tabRatio="702"/>
  </bookViews>
  <sheets>
    <sheet name="Readings" sheetId="20" r:id="rId1"/>
    <sheet name="Raw Temp_data" sheetId="1" r:id="rId2"/>
    <sheet name="Filtered Temp_data" sheetId="10" r:id="rId3"/>
    <sheet name="12861-01" sheetId="32" r:id="rId4"/>
    <sheet name="12861-02" sheetId="17153" r:id="rId5"/>
    <sheet name="12861-03" sheetId="17154" r:id="rId6"/>
    <sheet name="GT09-01 Cable #1  " sheetId="17165" r:id="rId7"/>
    <sheet name="12861-05" sheetId="17155" r:id="rId8"/>
    <sheet name="12861-06" sheetId="17156" r:id="rId9"/>
    <sheet name="12861-07" sheetId="17157" r:id="rId10"/>
    <sheet name="12861-08" sheetId="17158" r:id="rId11"/>
    <sheet name="GT09-02 Cable #5 " sheetId="17166" r:id="rId12"/>
    <sheet name="GT09-03 Cable #4 " sheetId="17168" r:id="rId13"/>
    <sheet name="14618-BH01" sheetId="17162" r:id="rId14"/>
    <sheet name="14618-BH03" sheetId="17163" r:id="rId15"/>
    <sheet name="14618-BH04" sheetId="17164" r:id="rId16"/>
    <sheet name="GT09-04 Cable #3 " sheetId="17169" r:id="rId17"/>
    <sheet name="GT09-05 Cable #2 " sheetId="17171" r:id="rId18"/>
    <sheet name="12861-04" sheetId="17176" r:id="rId19"/>
    <sheet name="W14103083-01 BH01" sheetId="17172" r:id="rId20"/>
    <sheet name="W14103083-01 BH02" sheetId="17173" r:id="rId21"/>
    <sheet name="W14103083-01 BH04" sheetId="17175" r:id="rId22"/>
    <sheet name="W14103083-01 BH03" sheetId="17174" r:id="rId23"/>
  </sheets>
  <definedNames>
    <definedName name="_xlnm.Print_Area" localSheetId="3">'12861-01'!$A$1:$U$60</definedName>
    <definedName name="_xlnm.Print_Area" localSheetId="4">'12861-02'!$A$1:$U$56</definedName>
    <definedName name="_xlnm.Print_Area" localSheetId="5">'12861-03'!$A$1:$U$56</definedName>
    <definedName name="_xlnm.Print_Area" localSheetId="18">'12861-04'!$A$1:$U$58</definedName>
    <definedName name="_xlnm.Print_Area" localSheetId="7">'12861-05'!$A$1:$U$56</definedName>
    <definedName name="_xlnm.Print_Area" localSheetId="8">'12861-06'!$A$1:$U$56</definedName>
    <definedName name="_xlnm.Print_Area" localSheetId="9">'12861-07'!$A$1:$U$56</definedName>
    <definedName name="_xlnm.Print_Area" localSheetId="10">'12861-08'!$A$1:$U$56</definedName>
    <definedName name="_xlnm.Print_Area" localSheetId="13">'14618-BH01'!$A$1:$U$56</definedName>
    <definedName name="_xlnm.Print_Area" localSheetId="14">'14618-BH03'!$A$1:$U$56</definedName>
    <definedName name="_xlnm.Print_Area" localSheetId="15">'14618-BH04'!$A$1:$U$58</definedName>
    <definedName name="_xlnm.Print_Area" localSheetId="2">'Filtered Temp_data'!$B$1:$CE$143</definedName>
    <definedName name="_xlnm.Print_Area" localSheetId="6">'GT09-01 Cable #1  '!$A$1:$U$58</definedName>
    <definedName name="_xlnm.Print_Area" localSheetId="11">'GT09-02 Cable #5 '!$A$1:$U$58</definedName>
    <definedName name="_xlnm.Print_Area" localSheetId="12">'GT09-03 Cable #4 '!$A$1:$U$58</definedName>
    <definedName name="_xlnm.Print_Area" localSheetId="16">'GT09-04 Cable #3 '!$A$1:$U$58</definedName>
    <definedName name="_xlnm.Print_Area" localSheetId="17">'GT09-05 Cable #2 '!$A$1:$U$58</definedName>
    <definedName name="_xlnm.Print_Area" localSheetId="1">'Raw Temp_data'!$B$1:$CE$103</definedName>
    <definedName name="_xlnm.Print_Area" localSheetId="0">Readings!$B$3:$AX$70</definedName>
    <definedName name="_xlnm.Print_Area" localSheetId="19">'W14103083-01 BH01'!$A$1:$U$58</definedName>
    <definedName name="_xlnm.Print_Area" localSheetId="20">'W14103083-01 BH02'!$A$1:$U$58</definedName>
    <definedName name="_xlnm.Print_Area" localSheetId="22">'W14103083-01 BH03'!$A$1:$U$58</definedName>
    <definedName name="_xlnm.Print_Area" localSheetId="21">'W14103083-01 BH04'!$A$1:$U$58</definedName>
  </definedNames>
  <calcPr calcId="145621"/>
</workbook>
</file>

<file path=xl/calcChain.xml><?xml version="1.0" encoding="utf-8"?>
<calcChain xmlns="http://schemas.openxmlformats.org/spreadsheetml/2006/main">
  <c r="C171" i="10" l="1"/>
  <c r="C170" i="10"/>
  <c r="C169" i="10"/>
  <c r="C161" i="10"/>
  <c r="C162" i="10"/>
  <c r="C163" i="10"/>
  <c r="C164" i="10"/>
  <c r="C165" i="10"/>
  <c r="C166" i="10"/>
  <c r="C167" i="10"/>
  <c r="C168" i="10"/>
  <c r="C160" i="10"/>
  <c r="FK252" i="10"/>
  <c r="FK253" i="10"/>
  <c r="FK254" i="10"/>
  <c r="FK255" i="10"/>
  <c r="FK256" i="10"/>
  <c r="FK257" i="10"/>
  <c r="FK258" i="10"/>
  <c r="FK259" i="10"/>
  <c r="FK260" i="10"/>
  <c r="FK261" i="10"/>
  <c r="FJ252" i="10"/>
  <c r="FJ253" i="10"/>
  <c r="FJ254" i="10"/>
  <c r="FJ255" i="10"/>
  <c r="FJ256" i="10"/>
  <c r="FJ257" i="10"/>
  <c r="FJ258" i="10"/>
  <c r="FJ259" i="10"/>
  <c r="FJ260" i="10"/>
  <c r="FJ261" i="10"/>
  <c r="C261" i="10"/>
  <c r="C260" i="10"/>
  <c r="C252" i="10"/>
  <c r="C253" i="10"/>
  <c r="C254" i="10"/>
  <c r="C255" i="10"/>
  <c r="C256" i="10"/>
  <c r="C257" i="10"/>
  <c r="C258" i="10"/>
  <c r="C259" i="10"/>
  <c r="C251" i="10"/>
  <c r="FJ240" i="10"/>
  <c r="FK240" i="10"/>
  <c r="FJ241" i="10"/>
  <c r="FK241" i="10"/>
  <c r="FJ242" i="10"/>
  <c r="FK242" i="10"/>
  <c r="FJ243" i="10"/>
  <c r="FK243" i="10"/>
  <c r="FJ244" i="10"/>
  <c r="FK244" i="10"/>
  <c r="FJ245" i="10"/>
  <c r="FK245" i="10"/>
  <c r="FJ246" i="10"/>
  <c r="FK246" i="10"/>
  <c r="FJ251" i="10"/>
  <c r="FK251" i="10"/>
  <c r="FJ268" i="10"/>
  <c r="FK268" i="10"/>
  <c r="FJ269" i="10"/>
  <c r="FK269" i="10"/>
  <c r="FJ270" i="10"/>
  <c r="FK270" i="10"/>
  <c r="FJ271" i="10"/>
  <c r="FK271" i="10"/>
  <c r="FJ272" i="10"/>
  <c r="FK272" i="10"/>
  <c r="FJ273" i="10"/>
  <c r="FK273" i="10"/>
  <c r="FJ274" i="10"/>
  <c r="FK274" i="10"/>
  <c r="FJ275" i="10"/>
  <c r="FK275" i="10"/>
  <c r="FJ276" i="10"/>
  <c r="FK276" i="10"/>
  <c r="FJ229" i="10"/>
  <c r="FK229" i="10"/>
  <c r="FJ230" i="10"/>
  <c r="FK230" i="10"/>
  <c r="FJ231" i="10"/>
  <c r="FK231" i="10"/>
  <c r="FJ232" i="10"/>
  <c r="FK232" i="10"/>
  <c r="FJ233" i="10"/>
  <c r="FK233" i="10"/>
  <c r="FJ234" i="10"/>
  <c r="FK234" i="10"/>
  <c r="FJ235" i="10"/>
  <c r="FK235" i="10"/>
  <c r="FK228" i="10"/>
  <c r="C267" i="10"/>
  <c r="C268" i="10"/>
  <c r="C269" i="10"/>
  <c r="C270" i="10"/>
  <c r="C271" i="10"/>
  <c r="C272" i="10"/>
  <c r="C273" i="10"/>
  <c r="C274" i="10"/>
  <c r="C275" i="10"/>
  <c r="C276" i="10"/>
  <c r="C266" i="10"/>
  <c r="C241" i="10"/>
  <c r="C242" i="10"/>
  <c r="C243" i="10"/>
  <c r="C244" i="10"/>
  <c r="C245" i="10"/>
  <c r="C246" i="10"/>
  <c r="C240" i="10"/>
  <c r="C229" i="10"/>
  <c r="C230" i="10"/>
  <c r="C231" i="10"/>
  <c r="C232" i="10"/>
  <c r="C233" i="10"/>
  <c r="C234" i="10"/>
  <c r="C235" i="10"/>
  <c r="C228" i="10"/>
  <c r="FI215" i="10"/>
  <c r="FJ215" i="10"/>
  <c r="FK215" i="10"/>
  <c r="FI216" i="10"/>
  <c r="FJ216" i="10"/>
  <c r="FK216" i="10"/>
  <c r="FI217" i="10"/>
  <c r="FJ217" i="10"/>
  <c r="FK217" i="10"/>
  <c r="FI218" i="10"/>
  <c r="FJ218" i="10"/>
  <c r="FK218" i="10"/>
  <c r="FI219" i="10"/>
  <c r="FJ219" i="10"/>
  <c r="FK219" i="10"/>
  <c r="FI220" i="10"/>
  <c r="FJ220" i="10"/>
  <c r="FK220" i="10"/>
  <c r="FI221" i="10"/>
  <c r="FJ221" i="10"/>
  <c r="FK221" i="10"/>
  <c r="FI222" i="10"/>
  <c r="FJ222" i="10"/>
  <c r="FK222" i="10"/>
  <c r="FI223" i="10"/>
  <c r="FJ223" i="10"/>
  <c r="FK223" i="10"/>
  <c r="FJ214" i="10"/>
  <c r="FK214" i="10"/>
  <c r="FI203" i="10"/>
  <c r="FJ203" i="10"/>
  <c r="FK203" i="10"/>
  <c r="FI204" i="10"/>
  <c r="FJ204" i="10"/>
  <c r="FK204" i="10"/>
  <c r="FI205" i="10"/>
  <c r="FJ205" i="10"/>
  <c r="FK205" i="10"/>
  <c r="FI206" i="10"/>
  <c r="FJ206" i="10"/>
  <c r="FK206" i="10"/>
  <c r="FI207" i="10"/>
  <c r="FJ207" i="10"/>
  <c r="FK207" i="10"/>
  <c r="FI208" i="10"/>
  <c r="FJ208" i="10"/>
  <c r="FK208" i="10"/>
  <c r="FI209" i="10"/>
  <c r="FJ209" i="10"/>
  <c r="FK209" i="10"/>
  <c r="FJ202" i="10"/>
  <c r="FK202" i="10"/>
  <c r="FI189" i="10"/>
  <c r="FJ189" i="10"/>
  <c r="FK189" i="10"/>
  <c r="FI190" i="10"/>
  <c r="FJ190" i="10"/>
  <c r="FK190" i="10"/>
  <c r="FI191" i="10"/>
  <c r="FJ191" i="10"/>
  <c r="FK191" i="10"/>
  <c r="FI192" i="10"/>
  <c r="FJ192" i="10"/>
  <c r="FK192" i="10"/>
  <c r="FI193" i="10"/>
  <c r="FJ193" i="10"/>
  <c r="FK193" i="10"/>
  <c r="FI194" i="10"/>
  <c r="FJ194" i="10"/>
  <c r="FK194" i="10"/>
  <c r="FI195" i="10"/>
  <c r="FJ195" i="10"/>
  <c r="FK195" i="10"/>
  <c r="FI196" i="10"/>
  <c r="FJ196" i="10"/>
  <c r="FK196" i="10"/>
  <c r="FI197" i="10"/>
  <c r="FJ197" i="10"/>
  <c r="FK197" i="10"/>
  <c r="FJ188" i="10"/>
  <c r="FK188" i="10"/>
  <c r="FI177" i="10"/>
  <c r="FJ177" i="10"/>
  <c r="FK177" i="10"/>
  <c r="FI178" i="10"/>
  <c r="FJ178" i="10"/>
  <c r="FK178" i="10"/>
  <c r="FI179" i="10"/>
  <c r="FJ179" i="10"/>
  <c r="FK179" i="10"/>
  <c r="FI180" i="10"/>
  <c r="FJ180" i="10"/>
  <c r="FK180" i="10"/>
  <c r="FI181" i="10"/>
  <c r="FJ181" i="10"/>
  <c r="FK181" i="10"/>
  <c r="FI182" i="10"/>
  <c r="FJ182" i="10"/>
  <c r="FK182" i="10"/>
  <c r="FI183" i="10"/>
  <c r="FJ183" i="10"/>
  <c r="FK183" i="10"/>
  <c r="FJ176" i="10"/>
  <c r="FK176" i="10"/>
  <c r="FI160" i="10"/>
  <c r="FJ160" i="10"/>
  <c r="FK160" i="10"/>
  <c r="FI161" i="10"/>
  <c r="FJ161" i="10"/>
  <c r="FK161" i="10"/>
  <c r="FI162" i="10"/>
  <c r="FJ162" i="10"/>
  <c r="FK162" i="10"/>
  <c r="FI163" i="10"/>
  <c r="FJ163" i="10"/>
  <c r="FK163" i="10"/>
  <c r="FI164" i="10"/>
  <c r="FJ164" i="10"/>
  <c r="FK164" i="10"/>
  <c r="FI165" i="10"/>
  <c r="FJ165" i="10"/>
  <c r="FK165" i="10"/>
  <c r="FI166" i="10"/>
  <c r="FJ166" i="10"/>
  <c r="FK166" i="10"/>
  <c r="FI167" i="10"/>
  <c r="FJ167" i="10"/>
  <c r="FK167" i="10"/>
  <c r="FI168" i="10"/>
  <c r="FJ168" i="10"/>
  <c r="FK168" i="10"/>
  <c r="FJ159" i="10"/>
  <c r="FK159" i="10"/>
  <c r="FI123" i="10"/>
  <c r="FJ123" i="10"/>
  <c r="FK123" i="10"/>
  <c r="FI124" i="10"/>
  <c r="FJ124" i="10"/>
  <c r="FK124" i="10"/>
  <c r="FI125" i="10"/>
  <c r="FJ125" i="10"/>
  <c r="FK125" i="10"/>
  <c r="FI126" i="10"/>
  <c r="FJ126" i="10"/>
  <c r="FK126" i="10"/>
  <c r="FI127" i="10"/>
  <c r="FJ127" i="10"/>
  <c r="FK127" i="10"/>
  <c r="FI128" i="10"/>
  <c r="FJ128" i="10"/>
  <c r="FK128" i="10"/>
  <c r="FI129" i="10"/>
  <c r="FJ129" i="10"/>
  <c r="FK129" i="10"/>
  <c r="FI130" i="10"/>
  <c r="FJ130" i="10"/>
  <c r="FK130" i="10"/>
  <c r="FI131" i="10"/>
  <c r="FJ131" i="10"/>
  <c r="FK131" i="10"/>
  <c r="FJ122" i="10"/>
  <c r="FK122" i="10"/>
  <c r="FI105" i="10"/>
  <c r="FK105" i="10"/>
  <c r="FI106" i="10"/>
  <c r="FK106" i="10"/>
  <c r="FI107" i="10"/>
  <c r="FJ107" i="10"/>
  <c r="FK107" i="10"/>
  <c r="FI108" i="10"/>
  <c r="FJ108" i="10"/>
  <c r="FK108" i="10"/>
  <c r="FI109" i="10"/>
  <c r="FJ109" i="10"/>
  <c r="FK109" i="10"/>
  <c r="FI110" i="10"/>
  <c r="FJ110" i="10"/>
  <c r="FK110" i="10"/>
  <c r="FI111" i="10"/>
  <c r="FJ111" i="10"/>
  <c r="FK111" i="10"/>
  <c r="FI112" i="10"/>
  <c r="FJ112" i="10"/>
  <c r="FK112" i="10"/>
  <c r="FI113" i="10"/>
  <c r="FJ113" i="10"/>
  <c r="FK113" i="10"/>
  <c r="FI114" i="10"/>
  <c r="FJ114" i="10"/>
  <c r="FK114" i="10"/>
  <c r="FK104" i="10"/>
  <c r="FI83" i="10"/>
  <c r="FJ83" i="10"/>
  <c r="FK83" i="10"/>
  <c r="FI84" i="10"/>
  <c r="FJ84" i="10"/>
  <c r="FK84" i="10"/>
  <c r="FI85" i="10"/>
  <c r="FJ85" i="10"/>
  <c r="FK85" i="10"/>
  <c r="FI86" i="10"/>
  <c r="FJ86" i="10"/>
  <c r="FK86" i="10"/>
  <c r="FI87" i="10"/>
  <c r="FJ87" i="10"/>
  <c r="FK87" i="10"/>
  <c r="FI88" i="10"/>
  <c r="FJ88" i="10"/>
  <c r="FK88" i="10"/>
  <c r="FI89" i="10"/>
  <c r="FJ89" i="10"/>
  <c r="FK89" i="10"/>
  <c r="FI90" i="10"/>
  <c r="FJ90" i="10"/>
  <c r="FK90" i="10"/>
  <c r="FI91" i="10"/>
  <c r="FJ91" i="10"/>
  <c r="FK91" i="10"/>
  <c r="FI92" i="10"/>
  <c r="FJ92" i="10"/>
  <c r="FK92" i="10"/>
  <c r="FI93" i="10"/>
  <c r="FJ93" i="10"/>
  <c r="FK93" i="10"/>
  <c r="FI94" i="10"/>
  <c r="FJ94" i="10"/>
  <c r="FK94" i="10"/>
  <c r="FJ82" i="10"/>
  <c r="FK82" i="10"/>
  <c r="FI53" i="10"/>
  <c r="FJ53" i="10"/>
  <c r="FK53" i="10"/>
  <c r="FI54" i="10"/>
  <c r="FJ54" i="10"/>
  <c r="FK54" i="10"/>
  <c r="FJ52" i="10"/>
  <c r="FK52" i="10"/>
  <c r="FI41" i="10"/>
  <c r="FJ41" i="10"/>
  <c r="FK41" i="10"/>
  <c r="FI42" i="10"/>
  <c r="FJ42" i="10"/>
  <c r="FK42" i="10"/>
  <c r="FI43" i="10"/>
  <c r="FJ43" i="10"/>
  <c r="FK43" i="10"/>
  <c r="FI44" i="10"/>
  <c r="FJ44" i="10"/>
  <c r="FK44" i="10"/>
  <c r="FI45" i="10"/>
  <c r="FJ45" i="10"/>
  <c r="FK45" i="10"/>
  <c r="FI46" i="10"/>
  <c r="FJ46" i="10"/>
  <c r="FK46" i="10"/>
  <c r="FI47" i="10"/>
  <c r="FJ47" i="10"/>
  <c r="FK47" i="10"/>
  <c r="FI48" i="10"/>
  <c r="FJ48" i="10"/>
  <c r="FK48" i="10"/>
  <c r="FJ40" i="10"/>
  <c r="FK40" i="10"/>
  <c r="FJ35" i="10"/>
  <c r="FK35" i="10"/>
  <c r="FJ36" i="10"/>
  <c r="FK36" i="10"/>
  <c r="FJ34" i="10"/>
  <c r="FK34" i="10"/>
  <c r="FJ30" i="10"/>
  <c r="FK30" i="10"/>
  <c r="FI25" i="10"/>
  <c r="FJ25" i="10"/>
  <c r="FK25" i="10"/>
  <c r="FI26" i="10"/>
  <c r="FJ26" i="10"/>
  <c r="FK26" i="10"/>
  <c r="FJ24" i="10"/>
  <c r="FK24" i="10"/>
  <c r="FI13" i="10"/>
  <c r="FJ13" i="10"/>
  <c r="FK13" i="10"/>
  <c r="FI14" i="10"/>
  <c r="FJ14" i="10"/>
  <c r="FK14" i="10"/>
  <c r="FI15" i="10"/>
  <c r="FJ15" i="10"/>
  <c r="FK15" i="10"/>
  <c r="FI16" i="10"/>
  <c r="FJ16" i="10"/>
  <c r="FK16" i="10"/>
  <c r="FI17" i="10"/>
  <c r="FJ17" i="10"/>
  <c r="FK17" i="10"/>
  <c r="FI18" i="10"/>
  <c r="FJ18" i="10"/>
  <c r="FK18" i="10"/>
  <c r="FI19" i="10"/>
  <c r="FJ19" i="10"/>
  <c r="FK19" i="10"/>
  <c r="FI20" i="10"/>
  <c r="FJ20" i="10"/>
  <c r="FJ12" i="10"/>
  <c r="FK12" i="10"/>
  <c r="FI7" i="10"/>
  <c r="FJ7" i="10"/>
  <c r="FK7" i="10"/>
  <c r="FI8" i="10"/>
  <c r="FJ8" i="10"/>
  <c r="FK8" i="10"/>
  <c r="FJ6" i="10"/>
  <c r="FK6" i="10"/>
  <c r="FH215" i="10"/>
  <c r="FH216" i="10"/>
  <c r="FH217" i="10"/>
  <c r="FH218" i="10"/>
  <c r="FH219" i="10"/>
  <c r="FH220" i="10"/>
  <c r="FH221" i="10"/>
  <c r="FH222" i="10"/>
  <c r="FH223" i="10"/>
  <c r="FG215" i="10"/>
  <c r="FG216" i="10"/>
  <c r="FG217" i="10"/>
  <c r="FG218" i="10"/>
  <c r="FG219" i="10"/>
  <c r="FG220" i="10"/>
  <c r="FG221" i="10"/>
  <c r="FG222" i="10"/>
  <c r="FG223" i="10"/>
  <c r="FG214" i="10"/>
  <c r="FH214" i="10"/>
  <c r="FI214" i="10"/>
  <c r="FH203" i="10"/>
  <c r="FH204" i="10"/>
  <c r="FH205" i="10"/>
  <c r="FH206" i="10"/>
  <c r="FH207" i="10"/>
  <c r="FH208" i="10"/>
  <c r="FH209" i="10"/>
  <c r="FG203" i="10"/>
  <c r="FG204" i="10"/>
  <c r="FG205" i="10"/>
  <c r="FG206" i="10"/>
  <c r="FG207" i="10"/>
  <c r="FG208" i="10"/>
  <c r="FG209" i="10"/>
  <c r="FG202" i="10"/>
  <c r="FH202" i="10"/>
  <c r="FI202" i="10"/>
  <c r="FH189" i="10"/>
  <c r="FH190" i="10"/>
  <c r="FH191" i="10"/>
  <c r="FH192" i="10"/>
  <c r="FH193" i="10"/>
  <c r="FH194" i="10"/>
  <c r="FH195" i="10"/>
  <c r="FH196" i="10"/>
  <c r="FH197" i="10"/>
  <c r="FG189" i="10"/>
  <c r="FG190" i="10"/>
  <c r="FG191" i="10"/>
  <c r="FG192" i="10"/>
  <c r="FG193" i="10"/>
  <c r="FG194" i="10"/>
  <c r="FG195" i="10"/>
  <c r="FG196" i="10"/>
  <c r="FG197" i="10"/>
  <c r="FG188" i="10"/>
  <c r="FH188" i="10"/>
  <c r="FI188" i="10"/>
  <c r="FH177" i="10"/>
  <c r="FH178" i="10"/>
  <c r="FH179" i="10"/>
  <c r="FH180" i="10"/>
  <c r="FH181" i="10"/>
  <c r="FH182" i="10"/>
  <c r="FH183" i="10"/>
  <c r="FG177" i="10"/>
  <c r="FG178" i="10"/>
  <c r="FG179" i="10"/>
  <c r="FG180" i="10"/>
  <c r="FG181" i="10"/>
  <c r="FG182" i="10"/>
  <c r="FG183" i="10"/>
  <c r="FG176" i="10"/>
  <c r="FH176" i="10"/>
  <c r="FI176" i="10"/>
  <c r="FH160" i="10"/>
  <c r="FH161" i="10"/>
  <c r="FH162" i="10"/>
  <c r="FH163" i="10"/>
  <c r="FH164" i="10"/>
  <c r="FH165" i="10"/>
  <c r="FH166" i="10"/>
  <c r="FH167" i="10"/>
  <c r="FH168" i="10"/>
  <c r="FG160" i="10"/>
  <c r="FG161" i="10"/>
  <c r="FG162" i="10"/>
  <c r="FG163" i="10"/>
  <c r="FG164" i="10"/>
  <c r="FG165" i="10"/>
  <c r="FG166" i="10"/>
  <c r="FG167" i="10"/>
  <c r="FG168" i="10"/>
  <c r="FG159" i="10"/>
  <c r="FH159" i="10"/>
  <c r="FI159" i="10"/>
  <c r="FH123" i="10"/>
  <c r="FH124" i="10"/>
  <c r="FH125" i="10"/>
  <c r="FH126" i="10"/>
  <c r="FH127" i="10"/>
  <c r="FH128" i="10"/>
  <c r="FH129" i="10"/>
  <c r="FH130" i="10"/>
  <c r="FG123" i="10"/>
  <c r="FG124" i="10"/>
  <c r="FG122" i="10"/>
  <c r="FH122" i="10"/>
  <c r="FI122" i="10"/>
  <c r="FI104" i="10"/>
  <c r="FH114" i="10"/>
  <c r="FH113" i="10"/>
  <c r="FH104" i="10"/>
  <c r="FH105" i="10"/>
  <c r="FH106" i="10"/>
  <c r="FH107" i="10"/>
  <c r="FH108" i="10"/>
  <c r="FH109" i="10"/>
  <c r="FH110" i="10"/>
  <c r="FH111" i="10"/>
  <c r="FH112" i="10"/>
  <c r="FG103" i="10"/>
  <c r="FG104" i="10"/>
  <c r="FG105" i="10"/>
  <c r="FG106" i="10"/>
  <c r="FG107" i="10"/>
  <c r="FG108" i="10"/>
  <c r="FG109" i="10"/>
  <c r="FG110" i="10"/>
  <c r="FG111" i="10"/>
  <c r="FG102" i="10"/>
  <c r="FH94" i="10"/>
  <c r="FH83" i="10"/>
  <c r="FH84" i="10"/>
  <c r="FH85" i="10"/>
  <c r="FH86" i="10"/>
  <c r="FH87" i="10"/>
  <c r="FH88" i="10"/>
  <c r="FH89" i="10"/>
  <c r="FH90" i="10"/>
  <c r="FH91" i="10"/>
  <c r="FH92" i="10"/>
  <c r="FH93" i="10"/>
  <c r="FG83" i="10"/>
  <c r="FG84" i="10"/>
  <c r="FG85" i="10"/>
  <c r="FG86" i="10"/>
  <c r="FG87" i="10"/>
  <c r="FG88" i="10"/>
  <c r="FG89" i="10"/>
  <c r="FG90" i="10"/>
  <c r="FG91" i="10"/>
  <c r="FG82" i="10"/>
  <c r="FH82" i="10"/>
  <c r="FI82" i="10"/>
  <c r="FH53" i="10"/>
  <c r="FH54" i="10"/>
  <c r="FG53" i="10"/>
  <c r="FG54" i="10"/>
  <c r="FG52" i="10"/>
  <c r="FH52" i="10"/>
  <c r="FI52" i="10"/>
  <c r="FH41" i="10"/>
  <c r="FH42" i="10"/>
  <c r="FH43" i="10"/>
  <c r="FH44" i="10"/>
  <c r="FH45" i="10"/>
  <c r="FH46" i="10"/>
  <c r="FH47" i="10"/>
  <c r="FH48" i="10"/>
  <c r="FG41" i="10"/>
  <c r="FG42" i="10"/>
  <c r="FG43" i="10"/>
  <c r="FG44" i="10"/>
  <c r="FG45" i="10"/>
  <c r="FG46" i="10"/>
  <c r="FG47" i="10"/>
  <c r="FG48" i="10"/>
  <c r="FG40" i="10"/>
  <c r="FH40" i="10"/>
  <c r="FI40" i="10"/>
  <c r="FI35" i="10"/>
  <c r="FI36" i="10"/>
  <c r="FH35" i="10"/>
  <c r="FH36" i="10"/>
  <c r="FG35" i="10"/>
  <c r="FG36" i="10"/>
  <c r="FG34" i="10"/>
  <c r="FH34" i="10"/>
  <c r="FI34" i="10"/>
  <c r="FG30" i="10"/>
  <c r="FH30" i="10"/>
  <c r="FI30" i="10"/>
  <c r="FH25" i="10"/>
  <c r="FH26" i="10"/>
  <c r="FG25" i="10"/>
  <c r="FG26" i="10"/>
  <c r="FG24" i="10"/>
  <c r="FH24" i="10"/>
  <c r="FI24" i="10"/>
  <c r="FH13" i="10"/>
  <c r="FH14" i="10"/>
  <c r="FH15" i="10"/>
  <c r="FH16" i="10"/>
  <c r="FH17" i="10"/>
  <c r="FH18" i="10"/>
  <c r="FH19" i="10"/>
  <c r="FG13" i="10"/>
  <c r="FG14" i="10"/>
  <c r="FG15" i="10"/>
  <c r="FG16" i="10"/>
  <c r="FG17" i="10"/>
  <c r="FG18" i="10"/>
  <c r="FG19" i="10"/>
  <c r="FG20" i="10"/>
  <c r="FG12" i="10"/>
  <c r="FH12" i="10"/>
  <c r="FI12" i="10"/>
  <c r="FH7" i="10"/>
  <c r="FH8" i="10"/>
  <c r="FG7" i="10"/>
  <c r="FG8" i="10"/>
  <c r="FG6" i="10"/>
  <c r="FH6" i="10"/>
  <c r="FI6" i="10"/>
  <c r="C215" i="10"/>
  <c r="C216" i="10"/>
  <c r="C217" i="10"/>
  <c r="C218" i="10"/>
  <c r="C219" i="10"/>
  <c r="C220" i="10"/>
  <c r="C221" i="10"/>
  <c r="C222" i="10"/>
  <c r="C223" i="10"/>
  <c r="C214" i="10"/>
  <c r="C203" i="10"/>
  <c r="C204" i="10"/>
  <c r="C205" i="10"/>
  <c r="C206" i="10"/>
  <c r="C207" i="10"/>
  <c r="C208" i="10"/>
  <c r="C209" i="10"/>
  <c r="C202" i="10"/>
  <c r="C189" i="10"/>
  <c r="C190" i="10"/>
  <c r="C191" i="10"/>
  <c r="C192" i="10"/>
  <c r="C193" i="10"/>
  <c r="C194" i="10"/>
  <c r="C195" i="10"/>
  <c r="C196" i="10"/>
  <c r="C197" i="10"/>
  <c r="C188" i="10"/>
  <c r="D8" i="1"/>
  <c r="C6" i="1"/>
  <c r="FC214" i="10"/>
  <c r="FD214" i="10"/>
  <c r="FE214" i="10"/>
  <c r="FF214" i="10"/>
  <c r="FC215" i="10"/>
  <c r="FD215" i="10"/>
  <c r="FE215" i="10"/>
  <c r="FF215" i="10"/>
  <c r="FC216" i="10"/>
  <c r="FD216" i="10"/>
  <c r="FE216" i="10"/>
  <c r="FF216" i="10"/>
  <c r="FC217" i="10"/>
  <c r="FD217" i="10"/>
  <c r="FE217" i="10"/>
  <c r="FF217" i="10"/>
  <c r="FC218" i="10"/>
  <c r="FD218" i="10"/>
  <c r="FE218" i="10"/>
  <c r="FF218" i="10"/>
  <c r="FC219" i="10"/>
  <c r="FD219" i="10"/>
  <c r="FE219" i="10"/>
  <c r="FF219" i="10"/>
  <c r="FC220" i="10"/>
  <c r="FD220" i="10"/>
  <c r="FE220" i="10"/>
  <c r="FF220" i="10"/>
  <c r="FC221" i="10"/>
  <c r="FD221" i="10"/>
  <c r="FE221" i="10"/>
  <c r="FF221" i="10"/>
  <c r="FC222" i="10"/>
  <c r="FD222" i="10"/>
  <c r="FE222" i="10"/>
  <c r="FF222" i="10"/>
  <c r="FC223" i="10"/>
  <c r="FD223" i="10"/>
  <c r="FE223" i="10"/>
  <c r="FF223" i="10"/>
  <c r="FC202" i="10"/>
  <c r="FD202" i="10"/>
  <c r="FE202" i="10"/>
  <c r="FF202" i="10"/>
  <c r="FC203" i="10"/>
  <c r="FD203" i="10"/>
  <c r="FE203" i="10"/>
  <c r="FF203" i="10"/>
  <c r="FC204" i="10"/>
  <c r="FD204" i="10"/>
  <c r="FE204" i="10"/>
  <c r="FF204" i="10"/>
  <c r="FC205" i="10"/>
  <c r="FD205" i="10"/>
  <c r="FE205" i="10"/>
  <c r="FF205" i="10"/>
  <c r="FC206" i="10"/>
  <c r="FD206" i="10"/>
  <c r="FE206" i="10"/>
  <c r="FF206" i="10"/>
  <c r="FC207" i="10"/>
  <c r="FD207" i="10"/>
  <c r="FE207" i="10"/>
  <c r="FF207" i="10"/>
  <c r="FC208" i="10"/>
  <c r="FD208" i="10"/>
  <c r="FE208" i="10"/>
  <c r="FF208" i="10"/>
  <c r="FC209" i="10"/>
  <c r="FD209" i="10"/>
  <c r="FE209" i="10"/>
  <c r="FF209" i="10"/>
  <c r="FC188" i="10"/>
  <c r="FD188" i="10"/>
  <c r="FE188" i="10"/>
  <c r="FF188" i="10"/>
  <c r="FC189" i="10"/>
  <c r="FD189" i="10"/>
  <c r="FE189" i="10"/>
  <c r="FF189" i="10"/>
  <c r="FC190" i="10"/>
  <c r="FD190" i="10"/>
  <c r="FE190" i="10"/>
  <c r="FF190" i="10"/>
  <c r="FC191" i="10"/>
  <c r="FD191" i="10"/>
  <c r="FE191" i="10"/>
  <c r="FF191" i="10"/>
  <c r="FC192" i="10"/>
  <c r="FD192" i="10"/>
  <c r="FE192" i="10"/>
  <c r="FF192" i="10"/>
  <c r="FC193" i="10"/>
  <c r="FD193" i="10"/>
  <c r="FE193" i="10"/>
  <c r="FF193" i="10"/>
  <c r="FC194" i="10"/>
  <c r="FD194" i="10"/>
  <c r="FE194" i="10"/>
  <c r="FF194" i="10"/>
  <c r="FC195" i="10"/>
  <c r="FD195" i="10"/>
  <c r="FE195" i="10"/>
  <c r="FF195" i="10"/>
  <c r="FC196" i="10"/>
  <c r="FD196" i="10"/>
  <c r="FE196" i="10"/>
  <c r="FF196" i="10"/>
  <c r="FC197" i="10"/>
  <c r="FE197" i="10"/>
  <c r="FF197" i="10"/>
  <c r="FC176" i="10"/>
  <c r="FD176" i="10"/>
  <c r="FE176" i="10"/>
  <c r="FF176" i="10"/>
  <c r="FC177" i="10"/>
  <c r="FD177" i="10"/>
  <c r="FE177" i="10"/>
  <c r="FF177" i="10"/>
  <c r="FC178" i="10"/>
  <c r="FD178" i="10"/>
  <c r="FE178" i="10"/>
  <c r="FF178" i="10"/>
  <c r="FC179" i="10"/>
  <c r="FD179" i="10"/>
  <c r="FE179" i="10"/>
  <c r="FF179" i="10"/>
  <c r="FC180" i="10"/>
  <c r="FD180" i="10"/>
  <c r="FE180" i="10"/>
  <c r="FF180" i="10"/>
  <c r="FC181" i="10"/>
  <c r="FD181" i="10"/>
  <c r="FE181" i="10"/>
  <c r="FF181" i="10"/>
  <c r="FC182" i="10"/>
  <c r="FD182" i="10"/>
  <c r="FE182" i="10"/>
  <c r="FF182" i="10"/>
  <c r="FC183" i="10"/>
  <c r="FD183" i="10"/>
  <c r="FE183" i="10"/>
  <c r="FF183" i="10"/>
  <c r="FC159" i="10"/>
  <c r="FD159" i="10"/>
  <c r="FE159" i="10"/>
  <c r="FF159" i="10"/>
  <c r="FC160" i="10"/>
  <c r="FD160" i="10"/>
  <c r="FE160" i="10"/>
  <c r="FF160" i="10"/>
  <c r="FC161" i="10"/>
  <c r="FD161" i="10"/>
  <c r="FE161" i="10"/>
  <c r="FF161" i="10"/>
  <c r="FC162" i="10"/>
  <c r="FD162" i="10"/>
  <c r="FE162" i="10"/>
  <c r="FF162" i="10"/>
  <c r="FC163" i="10"/>
  <c r="FD163" i="10"/>
  <c r="FE163" i="10"/>
  <c r="FF163" i="10"/>
  <c r="FC164" i="10"/>
  <c r="FD164" i="10"/>
  <c r="FE164" i="10"/>
  <c r="FF164" i="10"/>
  <c r="FC165" i="10"/>
  <c r="FD165" i="10"/>
  <c r="FE165" i="10"/>
  <c r="FF165" i="10"/>
  <c r="FC166" i="10"/>
  <c r="FD166" i="10"/>
  <c r="FE166" i="10"/>
  <c r="FF166" i="10"/>
  <c r="FC167" i="10"/>
  <c r="FD167" i="10"/>
  <c r="FE167" i="10"/>
  <c r="FF167" i="10"/>
  <c r="FC168" i="10"/>
  <c r="FD168" i="10"/>
  <c r="FE168" i="10"/>
  <c r="FF168" i="10"/>
  <c r="FB159" i="10"/>
  <c r="FB160" i="10"/>
  <c r="FB161" i="10"/>
  <c r="FB162" i="10"/>
  <c r="FB163" i="10"/>
  <c r="FB164" i="10"/>
  <c r="FB165" i="10"/>
  <c r="FB166" i="10"/>
  <c r="FB167" i="10"/>
  <c r="FB168" i="10"/>
  <c r="FB122" i="10"/>
  <c r="FC122" i="10"/>
  <c r="FD122" i="10"/>
  <c r="FE122" i="10"/>
  <c r="FF122" i="10"/>
  <c r="FB123" i="10"/>
  <c r="FC123" i="10"/>
  <c r="FD123" i="10"/>
  <c r="FE123" i="10"/>
  <c r="FF123" i="10"/>
  <c r="FB124" i="10"/>
  <c r="FC124" i="10"/>
  <c r="FD124" i="10"/>
  <c r="FE124" i="10"/>
  <c r="FF124" i="10"/>
  <c r="FB125" i="10"/>
  <c r="FC125" i="10"/>
  <c r="FD125" i="10"/>
  <c r="FE125" i="10"/>
  <c r="FF125" i="10"/>
  <c r="FB126" i="10"/>
  <c r="FC126" i="10"/>
  <c r="FD126" i="10"/>
  <c r="FE126" i="10"/>
  <c r="FF126" i="10"/>
  <c r="FB127" i="10"/>
  <c r="FC127" i="10"/>
  <c r="FD127" i="10"/>
  <c r="FE127" i="10"/>
  <c r="FF127" i="10"/>
  <c r="FB128" i="10"/>
  <c r="FC128" i="10"/>
  <c r="FD128" i="10"/>
  <c r="FE128" i="10"/>
  <c r="FF128" i="10"/>
  <c r="FB129" i="10"/>
  <c r="FC129" i="10"/>
  <c r="FD129" i="10"/>
  <c r="FE129" i="10"/>
  <c r="FF129" i="10"/>
  <c r="FB130" i="10"/>
  <c r="FC130" i="10"/>
  <c r="FD130" i="10"/>
  <c r="FE130" i="10"/>
  <c r="FF130" i="10"/>
  <c r="FB131" i="10"/>
  <c r="FE102" i="10"/>
  <c r="FF102" i="10"/>
  <c r="FE103" i="10"/>
  <c r="FF103" i="10"/>
  <c r="FD104" i="10"/>
  <c r="FE104" i="10"/>
  <c r="FF104" i="10"/>
  <c r="FD105" i="10"/>
  <c r="FE105" i="10"/>
  <c r="FF105" i="10"/>
  <c r="FD106" i="10"/>
  <c r="FE106" i="10"/>
  <c r="FF106" i="10"/>
  <c r="FD107" i="10"/>
  <c r="FE107" i="10"/>
  <c r="FF107" i="10"/>
  <c r="FD108" i="10"/>
  <c r="FE108" i="10"/>
  <c r="FF108" i="10"/>
  <c r="FD109" i="10"/>
  <c r="FE109" i="10"/>
  <c r="FF109" i="10"/>
  <c r="FD110" i="10"/>
  <c r="FE110" i="10"/>
  <c r="FF110" i="10"/>
  <c r="FD111" i="10"/>
  <c r="FE111" i="10"/>
  <c r="FF111" i="10"/>
  <c r="FC82" i="10"/>
  <c r="FD82" i="10"/>
  <c r="FE82" i="10"/>
  <c r="FF82" i="10"/>
  <c r="FC83" i="10"/>
  <c r="FD83" i="10"/>
  <c r="FE83" i="10"/>
  <c r="FF83" i="10"/>
  <c r="FC84" i="10"/>
  <c r="FD84" i="10"/>
  <c r="FE84" i="10"/>
  <c r="FF84" i="10"/>
  <c r="FC85" i="10"/>
  <c r="FD85" i="10"/>
  <c r="FE85" i="10"/>
  <c r="FF85" i="10"/>
  <c r="FC86" i="10"/>
  <c r="FD86" i="10"/>
  <c r="FE86" i="10"/>
  <c r="FF86" i="10"/>
  <c r="FC87" i="10"/>
  <c r="FD87" i="10"/>
  <c r="FE87" i="10"/>
  <c r="FF87" i="10"/>
  <c r="FC88" i="10"/>
  <c r="FD88" i="10"/>
  <c r="FE88" i="10"/>
  <c r="FF88" i="10"/>
  <c r="FC89" i="10"/>
  <c r="FD89" i="10"/>
  <c r="FE89" i="10"/>
  <c r="FF89" i="10"/>
  <c r="FC90" i="10"/>
  <c r="FD90" i="10"/>
  <c r="FE90" i="10"/>
  <c r="FF90" i="10"/>
  <c r="FC91" i="10"/>
  <c r="FD91" i="10"/>
  <c r="FE91" i="10"/>
  <c r="FF91" i="10"/>
  <c r="FB52" i="10"/>
  <c r="FC52" i="10"/>
  <c r="FD52" i="10"/>
  <c r="FE52" i="10"/>
  <c r="FB53" i="10"/>
  <c r="FC53" i="10"/>
  <c r="FD53" i="10"/>
  <c r="FE53" i="10"/>
  <c r="FB54" i="10"/>
  <c r="FC54" i="10"/>
  <c r="FD54" i="10"/>
  <c r="FE54" i="10"/>
  <c r="FC40" i="10"/>
  <c r="FD40" i="10"/>
  <c r="FE40" i="10"/>
  <c r="FF40" i="10"/>
  <c r="FC41" i="10"/>
  <c r="FD41" i="10"/>
  <c r="FE41" i="10"/>
  <c r="FF41" i="10"/>
  <c r="FC42" i="10"/>
  <c r="FD42" i="10"/>
  <c r="FE42" i="10"/>
  <c r="FF42" i="10"/>
  <c r="FC43" i="10"/>
  <c r="FD43" i="10"/>
  <c r="FE43" i="10"/>
  <c r="FF43" i="10"/>
  <c r="FC44" i="10"/>
  <c r="FD44" i="10"/>
  <c r="FE44" i="10"/>
  <c r="FF44" i="10"/>
  <c r="FC45" i="10"/>
  <c r="FD45" i="10"/>
  <c r="FE45" i="10"/>
  <c r="FF45" i="10"/>
  <c r="FC46" i="10"/>
  <c r="FD46" i="10"/>
  <c r="FE46" i="10"/>
  <c r="FF46" i="10"/>
  <c r="FC47" i="10"/>
  <c r="FD47" i="10"/>
  <c r="FE47" i="10"/>
  <c r="FF47" i="10"/>
  <c r="FC48" i="10"/>
  <c r="FD48" i="10"/>
  <c r="FE48" i="10"/>
  <c r="FF48" i="10"/>
  <c r="FC34" i="10"/>
  <c r="FD34" i="10"/>
  <c r="FE34" i="10"/>
  <c r="FF34" i="10"/>
  <c r="FC35" i="10"/>
  <c r="FD35" i="10"/>
  <c r="FE35" i="10"/>
  <c r="FF35" i="10"/>
  <c r="FC36" i="10"/>
  <c r="FD36" i="10"/>
  <c r="FE36" i="10"/>
  <c r="FF36" i="10"/>
  <c r="FB30" i="10"/>
  <c r="FC30" i="10"/>
  <c r="FD30" i="10"/>
  <c r="FE30" i="10"/>
  <c r="FF30" i="10"/>
  <c r="FB24" i="10"/>
  <c r="FC24" i="10"/>
  <c r="FD24" i="10"/>
  <c r="FE24" i="10"/>
  <c r="FF24" i="10"/>
  <c r="FB25" i="10"/>
  <c r="FC25" i="10"/>
  <c r="FD25" i="10"/>
  <c r="FE25" i="10"/>
  <c r="FF25" i="10"/>
  <c r="FB26" i="10"/>
  <c r="FC26" i="10"/>
  <c r="FD26" i="10"/>
  <c r="FE26" i="10"/>
  <c r="FF26" i="10"/>
  <c r="FB12" i="10"/>
  <c r="FC12" i="10"/>
  <c r="FD12" i="10"/>
  <c r="FE12" i="10"/>
  <c r="FF12" i="10"/>
  <c r="FB13" i="10"/>
  <c r="FC13" i="10"/>
  <c r="FD13" i="10"/>
  <c r="FE13" i="10"/>
  <c r="FF13" i="10"/>
  <c r="FB14" i="10"/>
  <c r="FC14" i="10"/>
  <c r="FD14" i="10"/>
  <c r="FE14" i="10"/>
  <c r="FF14" i="10"/>
  <c r="FB15" i="10"/>
  <c r="FC15" i="10"/>
  <c r="FD15" i="10"/>
  <c r="FE15" i="10"/>
  <c r="FF15" i="10"/>
  <c r="FB16" i="10"/>
  <c r="FD16" i="10"/>
  <c r="FE16" i="10"/>
  <c r="FF16" i="10"/>
  <c r="FB17" i="10"/>
  <c r="FC17" i="10"/>
  <c r="FD17" i="10"/>
  <c r="FE17" i="10"/>
  <c r="FF17" i="10"/>
  <c r="FB18" i="10"/>
  <c r="FC18" i="10"/>
  <c r="FD18" i="10"/>
  <c r="FE18" i="10"/>
  <c r="FF18" i="10"/>
  <c r="FB19" i="10"/>
  <c r="FC19" i="10"/>
  <c r="FD19" i="10"/>
  <c r="FE19" i="10"/>
  <c r="FF19" i="10"/>
  <c r="FB20" i="10"/>
  <c r="FC20" i="10"/>
  <c r="FD20" i="10"/>
  <c r="FE20" i="10"/>
  <c r="FF20" i="10"/>
  <c r="FB6" i="10"/>
  <c r="FC6" i="10"/>
  <c r="FD6" i="10"/>
  <c r="FE6" i="10"/>
  <c r="FF6" i="10"/>
  <c r="FB7" i="10"/>
  <c r="FC7" i="10"/>
  <c r="FD7" i="10"/>
  <c r="FE7" i="10"/>
  <c r="FF7" i="10"/>
  <c r="FB8" i="10"/>
  <c r="FC8" i="10"/>
  <c r="FD8" i="10"/>
  <c r="FE8" i="10"/>
  <c r="FF8" i="10"/>
  <c r="FD5" i="10"/>
  <c r="FD29" i="10" s="1"/>
  <c r="FE5" i="10"/>
  <c r="FE29" i="10"/>
  <c r="FF5" i="10"/>
  <c r="FF121" i="10" s="1"/>
  <c r="FB5" i="10"/>
  <c r="FC5" i="10"/>
  <c r="FC121" i="10" s="1"/>
  <c r="B2" i="20"/>
  <c r="FA122" i="10"/>
  <c r="FA123" i="10"/>
  <c r="FA124" i="10"/>
  <c r="FA125" i="10"/>
  <c r="FA126" i="10"/>
  <c r="FA127" i="10"/>
  <c r="FA128" i="10"/>
  <c r="FA129" i="10"/>
  <c r="FA130" i="10"/>
  <c r="FA131" i="10"/>
  <c r="FA83" i="10"/>
  <c r="FA84" i="10"/>
  <c r="FA85" i="10"/>
  <c r="FA86" i="10"/>
  <c r="FA87" i="10"/>
  <c r="FA88" i="10"/>
  <c r="FA89" i="10"/>
  <c r="FA90" i="10"/>
  <c r="FA91" i="10"/>
  <c r="FA82" i="10"/>
  <c r="FA19" i="10"/>
  <c r="FA17" i="10"/>
  <c r="FA64" i="10"/>
  <c r="FA63" i="10"/>
  <c r="FA62" i="10"/>
  <c r="FA61" i="10"/>
  <c r="FA60" i="10"/>
  <c r="FA59" i="10"/>
  <c r="FA58" i="10"/>
  <c r="FA54" i="10"/>
  <c r="FA53" i="10"/>
  <c r="FA52" i="10"/>
  <c r="FA48" i="10"/>
  <c r="FA47" i="10"/>
  <c r="FA46" i="10"/>
  <c r="FA45" i="10"/>
  <c r="FA44" i="10"/>
  <c r="FA43" i="10"/>
  <c r="FA42" i="10"/>
  <c r="FA41" i="10"/>
  <c r="FA40" i="10"/>
  <c r="FA36" i="10"/>
  <c r="FA35" i="10"/>
  <c r="FA34" i="10"/>
  <c r="FA30" i="10"/>
  <c r="FA26" i="10"/>
  <c r="FA25" i="10"/>
  <c r="FA24" i="10"/>
  <c r="FA20" i="10"/>
  <c r="FA18" i="10"/>
  <c r="FA16" i="10"/>
  <c r="FA15" i="10"/>
  <c r="FA14" i="10"/>
  <c r="FA13" i="10"/>
  <c r="FA12" i="10"/>
  <c r="FA8" i="10"/>
  <c r="FA7" i="10"/>
  <c r="FA5" i="10"/>
  <c r="FA101" i="10" s="1"/>
  <c r="EZ30" i="10"/>
  <c r="EZ20" i="10"/>
  <c r="EZ19" i="10"/>
  <c r="EZ18" i="10"/>
  <c r="EZ17" i="10"/>
  <c r="EZ16" i="10"/>
  <c r="EZ15" i="10"/>
  <c r="EZ13" i="10"/>
  <c r="EZ12" i="10"/>
  <c r="EZ8" i="10"/>
  <c r="EZ7" i="10"/>
  <c r="EZ6" i="10"/>
  <c r="EZ37" i="1"/>
  <c r="EZ24" i="1"/>
  <c r="EZ23" i="1"/>
  <c r="EZ22" i="1"/>
  <c r="EZ21" i="1"/>
  <c r="EZ20" i="1"/>
  <c r="EZ19" i="1"/>
  <c r="EZ17" i="1"/>
  <c r="EZ16" i="1"/>
  <c r="EZ8" i="1"/>
  <c r="EZ7" i="1"/>
  <c r="EZ6" i="1"/>
  <c r="EX131" i="10"/>
  <c r="EX130" i="10"/>
  <c r="EX129" i="10"/>
  <c r="EX128" i="10"/>
  <c r="EX127" i="10"/>
  <c r="EX126" i="10"/>
  <c r="EX125" i="10"/>
  <c r="EX124" i="10"/>
  <c r="EX123" i="10"/>
  <c r="EX122" i="10"/>
  <c r="EX114" i="10"/>
  <c r="EX113" i="10"/>
  <c r="EX112" i="10"/>
  <c r="EX111" i="10"/>
  <c r="EX110" i="10"/>
  <c r="EX109" i="10"/>
  <c r="EX108" i="10"/>
  <c r="EX107" i="10"/>
  <c r="EX106" i="10"/>
  <c r="EX105" i="10"/>
  <c r="EX104" i="10"/>
  <c r="EY131" i="1"/>
  <c r="EY132" i="1"/>
  <c r="EY133" i="1"/>
  <c r="EY134" i="1"/>
  <c r="EY135" i="1"/>
  <c r="EY136" i="1"/>
  <c r="EY137" i="1"/>
  <c r="EY138" i="1"/>
  <c r="EY139" i="1"/>
  <c r="EY140" i="1"/>
  <c r="EY141" i="1"/>
  <c r="EX94" i="10"/>
  <c r="EX93" i="10"/>
  <c r="EX92" i="10"/>
  <c r="EX91" i="10"/>
  <c r="EX90" i="10"/>
  <c r="EX89" i="10"/>
  <c r="EX88" i="10"/>
  <c r="EX87" i="10"/>
  <c r="EX86" i="10"/>
  <c r="EX85" i="10"/>
  <c r="EX84" i="10"/>
  <c r="EX83" i="10"/>
  <c r="EX82" i="10"/>
  <c r="EY64" i="10"/>
  <c r="EY63" i="10"/>
  <c r="EY62" i="10"/>
  <c r="EY61" i="10"/>
  <c r="EY60" i="10"/>
  <c r="EY59" i="10"/>
  <c r="EY58" i="10"/>
  <c r="EY54" i="10"/>
  <c r="EY53" i="10"/>
  <c r="EY52" i="10"/>
  <c r="EY48" i="10"/>
  <c r="EY47" i="10"/>
  <c r="EY46" i="10"/>
  <c r="EY45" i="10"/>
  <c r="EY44" i="10"/>
  <c r="EY43" i="10"/>
  <c r="EY42" i="10"/>
  <c r="EY41" i="10"/>
  <c r="EY40" i="10"/>
  <c r="EY36" i="10"/>
  <c r="EY35" i="10"/>
  <c r="EY34" i="10"/>
  <c r="EY30" i="10"/>
  <c r="EY26" i="10"/>
  <c r="EY25" i="10"/>
  <c r="EY24" i="10"/>
  <c r="EY20" i="10"/>
  <c r="EY19" i="10"/>
  <c r="EY18" i="10"/>
  <c r="EY17" i="10"/>
  <c r="EY16" i="10"/>
  <c r="EY15" i="10"/>
  <c r="EY14" i="10"/>
  <c r="EY13" i="10"/>
  <c r="EY12" i="10"/>
  <c r="EY16" i="1"/>
  <c r="EY17" i="1"/>
  <c r="EY18" i="1"/>
  <c r="EY8" i="10"/>
  <c r="EY7" i="10"/>
  <c r="EY6" i="10"/>
  <c r="EY158" i="1"/>
  <c r="EY157" i="1"/>
  <c r="EY156" i="1"/>
  <c r="EY155" i="1"/>
  <c r="EY154" i="1"/>
  <c r="EY153" i="1"/>
  <c r="EY152" i="1"/>
  <c r="EY151" i="1"/>
  <c r="EY150" i="1"/>
  <c r="EY149" i="1"/>
  <c r="EY121" i="1"/>
  <c r="EY120" i="1"/>
  <c r="EY119" i="1"/>
  <c r="EY118" i="1"/>
  <c r="EY117" i="1"/>
  <c r="EY116" i="1"/>
  <c r="EY115" i="1"/>
  <c r="EY114" i="1"/>
  <c r="EY113" i="1"/>
  <c r="EY112" i="1"/>
  <c r="EY111" i="1"/>
  <c r="EY110" i="1"/>
  <c r="EY109" i="1"/>
  <c r="EY84" i="1"/>
  <c r="EY83" i="1"/>
  <c r="EY82" i="1"/>
  <c r="EY81" i="1"/>
  <c r="EY80" i="1"/>
  <c r="EY79" i="1"/>
  <c r="EY78" i="1"/>
  <c r="EY70" i="1"/>
  <c r="EY69" i="1"/>
  <c r="EY68" i="1"/>
  <c r="EY60" i="1"/>
  <c r="EY59" i="1"/>
  <c r="EY58" i="1"/>
  <c r="EY57" i="1"/>
  <c r="EY56" i="1"/>
  <c r="EY55" i="1"/>
  <c r="EY54" i="1"/>
  <c r="EY53" i="1"/>
  <c r="EY52" i="1"/>
  <c r="EY44" i="1"/>
  <c r="EY43" i="1"/>
  <c r="EY42" i="1"/>
  <c r="EY37" i="1"/>
  <c r="EY34" i="1"/>
  <c r="EY33" i="1"/>
  <c r="EY32" i="1"/>
  <c r="EY24" i="1"/>
  <c r="EY23" i="1"/>
  <c r="EY22" i="1"/>
  <c r="EY21" i="1"/>
  <c r="EY20" i="1"/>
  <c r="EY19" i="1"/>
  <c r="EX16" i="1"/>
  <c r="EY8" i="1"/>
  <c r="EY7" i="1"/>
  <c r="EY6" i="1"/>
  <c r="EV133" i="10"/>
  <c r="EV132" i="10"/>
  <c r="EV131" i="10"/>
  <c r="EV130" i="10"/>
  <c r="EV129" i="10"/>
  <c r="EV128" i="10"/>
  <c r="EV127" i="10"/>
  <c r="EV126" i="10"/>
  <c r="EV125" i="10"/>
  <c r="EV124" i="10"/>
  <c r="EV123" i="10"/>
  <c r="EV122" i="10"/>
  <c r="EW134" i="10"/>
  <c r="EW133" i="10"/>
  <c r="EW132" i="10"/>
  <c r="EW131" i="10"/>
  <c r="EW130" i="10"/>
  <c r="EW129" i="10"/>
  <c r="EW128" i="10"/>
  <c r="EW127" i="10"/>
  <c r="EW126" i="10"/>
  <c r="EW125" i="10"/>
  <c r="EW124" i="10"/>
  <c r="EW123" i="10"/>
  <c r="EW122" i="10"/>
  <c r="EW114" i="10"/>
  <c r="EW113" i="10"/>
  <c r="EW112" i="10"/>
  <c r="EW111" i="10"/>
  <c r="EW110" i="10"/>
  <c r="EW109" i="10"/>
  <c r="EW108" i="10"/>
  <c r="EW107" i="10"/>
  <c r="EW106" i="10"/>
  <c r="EW105" i="10"/>
  <c r="EW104" i="10"/>
  <c r="EW94" i="10"/>
  <c r="EW93" i="10"/>
  <c r="EW92" i="10"/>
  <c r="EW91" i="10"/>
  <c r="EW90" i="10"/>
  <c r="EW89" i="10"/>
  <c r="EW88" i="10"/>
  <c r="EW87" i="10"/>
  <c r="EW86" i="10"/>
  <c r="EW85" i="10"/>
  <c r="EW84" i="10"/>
  <c r="EW83" i="10"/>
  <c r="EW82" i="10"/>
  <c r="EX64" i="10"/>
  <c r="EX63" i="10"/>
  <c r="EX62" i="10"/>
  <c r="EX61" i="10"/>
  <c r="EX60" i="10"/>
  <c r="EX59" i="10"/>
  <c r="EX58" i="10"/>
  <c r="EX78" i="1"/>
  <c r="EX79" i="1"/>
  <c r="EX80" i="1"/>
  <c r="EX81" i="1"/>
  <c r="EX54" i="10"/>
  <c r="EX53" i="10"/>
  <c r="EX52" i="10"/>
  <c r="EX48" i="10"/>
  <c r="EX47" i="10"/>
  <c r="EX46" i="10"/>
  <c r="EX45" i="10"/>
  <c r="EX44" i="10"/>
  <c r="EX43" i="10"/>
  <c r="EX42" i="10"/>
  <c r="EX41" i="10"/>
  <c r="EX40" i="10"/>
  <c r="EX52" i="1"/>
  <c r="EX53" i="1"/>
  <c r="EX54" i="1"/>
  <c r="EX36" i="10"/>
  <c r="EX35" i="10"/>
  <c r="EX34" i="10"/>
  <c r="EX30" i="10"/>
  <c r="EX26" i="10"/>
  <c r="EX25" i="10"/>
  <c r="EX24" i="10"/>
  <c r="EX20" i="10"/>
  <c r="EX19" i="10"/>
  <c r="EX18" i="10"/>
  <c r="EX17" i="10"/>
  <c r="EX16" i="10"/>
  <c r="EX15" i="10"/>
  <c r="EX14" i="10"/>
  <c r="EX13" i="10"/>
  <c r="EX12" i="10"/>
  <c r="EX8" i="10"/>
  <c r="EX7" i="10"/>
  <c r="EX6" i="10"/>
  <c r="EX173" i="1"/>
  <c r="EX172" i="1"/>
  <c r="EX174" i="1"/>
  <c r="EX175" i="1"/>
  <c r="EX176" i="1"/>
  <c r="EX177" i="1"/>
  <c r="EX178" i="1"/>
  <c r="EX179" i="1"/>
  <c r="EX180" i="1"/>
  <c r="EX181" i="1"/>
  <c r="EX161" i="1"/>
  <c r="EX160" i="1"/>
  <c r="EX159" i="1"/>
  <c r="EX158" i="1"/>
  <c r="EX157" i="1"/>
  <c r="EX156" i="1"/>
  <c r="EX155" i="1"/>
  <c r="EX154" i="1"/>
  <c r="EX153" i="1"/>
  <c r="EX152" i="1"/>
  <c r="EX151" i="1"/>
  <c r="EX150" i="1"/>
  <c r="EX149" i="1"/>
  <c r="EX141" i="1"/>
  <c r="EX140" i="1"/>
  <c r="EX139" i="1"/>
  <c r="EX138" i="1"/>
  <c r="EX137" i="1"/>
  <c r="EX136" i="1"/>
  <c r="EX135" i="1"/>
  <c r="EX134" i="1"/>
  <c r="EX133" i="1"/>
  <c r="EX132" i="1"/>
  <c r="EX131" i="1"/>
  <c r="EW130" i="1"/>
  <c r="EX121" i="1"/>
  <c r="EX120" i="1"/>
  <c r="EX119" i="1"/>
  <c r="EX118" i="1"/>
  <c r="EX117" i="1"/>
  <c r="EX116" i="1"/>
  <c r="EX115" i="1"/>
  <c r="EX114" i="1"/>
  <c r="EX113" i="1"/>
  <c r="EX112" i="1"/>
  <c r="EX111" i="1"/>
  <c r="EX110" i="1"/>
  <c r="EX109" i="1"/>
  <c r="EX84" i="1"/>
  <c r="EX83" i="1"/>
  <c r="EX82" i="1"/>
  <c r="EX70" i="1"/>
  <c r="EX69" i="1"/>
  <c r="EX68" i="1"/>
  <c r="EX60" i="1"/>
  <c r="EX59" i="1"/>
  <c r="EX58" i="1"/>
  <c r="EX57" i="1"/>
  <c r="EX56" i="1"/>
  <c r="EX55" i="1"/>
  <c r="EX44" i="1"/>
  <c r="EX43" i="1"/>
  <c r="EX42" i="1"/>
  <c r="EX37" i="1"/>
  <c r="EX17" i="1"/>
  <c r="EX6" i="1"/>
  <c r="EX34" i="1"/>
  <c r="EX33" i="1"/>
  <c r="EX32" i="1"/>
  <c r="EX24" i="1"/>
  <c r="EX23" i="1"/>
  <c r="EX22" i="1"/>
  <c r="EX21" i="1"/>
  <c r="EX20" i="1"/>
  <c r="EX19" i="1"/>
  <c r="EX18" i="1"/>
  <c r="EW23" i="1"/>
  <c r="EW24" i="1"/>
  <c r="EX8" i="1"/>
  <c r="EX7" i="1"/>
  <c r="EW149" i="1"/>
  <c r="EW150" i="1"/>
  <c r="EW151" i="1"/>
  <c r="EW152" i="1"/>
  <c r="EW153" i="1"/>
  <c r="EW154" i="1"/>
  <c r="EW155" i="1"/>
  <c r="EW156" i="1"/>
  <c r="EW157" i="1"/>
  <c r="EW158" i="1"/>
  <c r="EV112" i="10"/>
  <c r="EV111" i="10"/>
  <c r="EV110" i="10"/>
  <c r="EV109" i="10"/>
  <c r="EV108" i="10"/>
  <c r="EV107" i="10"/>
  <c r="EV106" i="10"/>
  <c r="EV105" i="10"/>
  <c r="EV104" i="10"/>
  <c r="EV103" i="10"/>
  <c r="EV92" i="10"/>
  <c r="EV91" i="10"/>
  <c r="EV90" i="10"/>
  <c r="EV89" i="10"/>
  <c r="EV88" i="10"/>
  <c r="EV87" i="10"/>
  <c r="EV86" i="10"/>
  <c r="EV85" i="10"/>
  <c r="EV84" i="10"/>
  <c r="EV83" i="10"/>
  <c r="EV82" i="10"/>
  <c r="EW64" i="10"/>
  <c r="EW63" i="10"/>
  <c r="EW62" i="10"/>
  <c r="EW61" i="10"/>
  <c r="EW60" i="10"/>
  <c r="EW59" i="10"/>
  <c r="EW58" i="10"/>
  <c r="EW54" i="10"/>
  <c r="EW53" i="10"/>
  <c r="EW52" i="10"/>
  <c r="EW78" i="1"/>
  <c r="EW79" i="1"/>
  <c r="EW80" i="1"/>
  <c r="EW81" i="1"/>
  <c r="EW82" i="1"/>
  <c r="EW83" i="1"/>
  <c r="EW84" i="1"/>
  <c r="EW48" i="10"/>
  <c r="EW47" i="10"/>
  <c r="EW46" i="10"/>
  <c r="EW45" i="10"/>
  <c r="EW44" i="10"/>
  <c r="EW43" i="10"/>
  <c r="EW42" i="10"/>
  <c r="EW41" i="10"/>
  <c r="EW40" i="10"/>
  <c r="EW36" i="10"/>
  <c r="EW35" i="10"/>
  <c r="EW34" i="10"/>
  <c r="EW42" i="1"/>
  <c r="EW43" i="1"/>
  <c r="EW44" i="1"/>
  <c r="EW30" i="10"/>
  <c r="EW26" i="10"/>
  <c r="EW25" i="10"/>
  <c r="EW24" i="10"/>
  <c r="EW19" i="10"/>
  <c r="EW18" i="10"/>
  <c r="EW17" i="10"/>
  <c r="EW16" i="10"/>
  <c r="EW15" i="10"/>
  <c r="EW14" i="10"/>
  <c r="EW13" i="10"/>
  <c r="EW12" i="10"/>
  <c r="EW8" i="10"/>
  <c r="EW7" i="10"/>
  <c r="EW6" i="10"/>
  <c r="EW160" i="1"/>
  <c r="EW159" i="1"/>
  <c r="EW139" i="1"/>
  <c r="EW138" i="1"/>
  <c r="EW137" i="1"/>
  <c r="EW136" i="1"/>
  <c r="EW135" i="1"/>
  <c r="EW134" i="1"/>
  <c r="EW133" i="1"/>
  <c r="EW132" i="1"/>
  <c r="EW131" i="1"/>
  <c r="EW119" i="1"/>
  <c r="EW118" i="1"/>
  <c r="EW117" i="1"/>
  <c r="EW115" i="1"/>
  <c r="EW116" i="1"/>
  <c r="EW114" i="1"/>
  <c r="EW113" i="1"/>
  <c r="EW112" i="1"/>
  <c r="EW111" i="1"/>
  <c r="EW110" i="1"/>
  <c r="EW109" i="1"/>
  <c r="EW70" i="1"/>
  <c r="EW69" i="1"/>
  <c r="EW68" i="1"/>
  <c r="EW37" i="1"/>
  <c r="EW60" i="1"/>
  <c r="EW59" i="1"/>
  <c r="EW58" i="1"/>
  <c r="EW57" i="1"/>
  <c r="EW56" i="1"/>
  <c r="EW55" i="1"/>
  <c r="EW54" i="1"/>
  <c r="EW53" i="1"/>
  <c r="EW52" i="1"/>
  <c r="EW34" i="1"/>
  <c r="EW33" i="1"/>
  <c r="EW32" i="1"/>
  <c r="EW22" i="1"/>
  <c r="EW21" i="1"/>
  <c r="EW20" i="1"/>
  <c r="EW19" i="1"/>
  <c r="EW18" i="1"/>
  <c r="EW17" i="1"/>
  <c r="EW16" i="1"/>
  <c r="EW8" i="1"/>
  <c r="EW7" i="1"/>
  <c r="EW6" i="1"/>
  <c r="EV16" i="1"/>
  <c r="EU58" i="10"/>
  <c r="EV58" i="10"/>
  <c r="EU59" i="10"/>
  <c r="EV59" i="10"/>
  <c r="EU60" i="10"/>
  <c r="EV60" i="10"/>
  <c r="EU61" i="10"/>
  <c r="EV61" i="10"/>
  <c r="EU62" i="10"/>
  <c r="EV62" i="10"/>
  <c r="EU63" i="10"/>
  <c r="EV63" i="10"/>
  <c r="EU64" i="10"/>
  <c r="EV64" i="10"/>
  <c r="EU12" i="10"/>
  <c r="EV12" i="10"/>
  <c r="EU13" i="10"/>
  <c r="EV13" i="10"/>
  <c r="EU14" i="10"/>
  <c r="EV14" i="10"/>
  <c r="EU15" i="10"/>
  <c r="EV15" i="10"/>
  <c r="EU16" i="10"/>
  <c r="EV16" i="10"/>
  <c r="EU18" i="10"/>
  <c r="EV18" i="10"/>
  <c r="EU20" i="10"/>
  <c r="EV20" i="10"/>
  <c r="EV172" i="1"/>
  <c r="DM146" i="10" s="1"/>
  <c r="EW172" i="1"/>
  <c r="DN146" i="10"/>
  <c r="EV173" i="1"/>
  <c r="DM147" i="10" s="1"/>
  <c r="EW173" i="1"/>
  <c r="DN147" i="10"/>
  <c r="EV174" i="1"/>
  <c r="DM148" i="10" s="1"/>
  <c r="EW174" i="1"/>
  <c r="DN148" i="10"/>
  <c r="EV175" i="1"/>
  <c r="DM149" i="10" s="1"/>
  <c r="EW175" i="1"/>
  <c r="DN149" i="10"/>
  <c r="EV176" i="1"/>
  <c r="DM150" i="10" s="1"/>
  <c r="EW176" i="1"/>
  <c r="DN150" i="10"/>
  <c r="EV177" i="1"/>
  <c r="DM151" i="10" s="1"/>
  <c r="EW177" i="1"/>
  <c r="DN151" i="10"/>
  <c r="EV178" i="1"/>
  <c r="DM152" i="10" s="1"/>
  <c r="EW178" i="1"/>
  <c r="DN152" i="10"/>
  <c r="EV179" i="1"/>
  <c r="DM153" i="10" s="1"/>
  <c r="EW179" i="1"/>
  <c r="DN153" i="10"/>
  <c r="EV180" i="1"/>
  <c r="DM154" i="10" s="1"/>
  <c r="EW180" i="1"/>
  <c r="DN154" i="10"/>
  <c r="EV181" i="1"/>
  <c r="DM155" i="10" s="1"/>
  <c r="EW181" i="1"/>
  <c r="DN155" i="10"/>
  <c r="EU149" i="1"/>
  <c r="ET122" i="10" s="1"/>
  <c r="EV149" i="1"/>
  <c r="EU122" i="10"/>
  <c r="EU150" i="1"/>
  <c r="ET123" i="10" s="1"/>
  <c r="EV150" i="1"/>
  <c r="EU123" i="10"/>
  <c r="EU151" i="1"/>
  <c r="ET124" i="10" s="1"/>
  <c r="EV151" i="1"/>
  <c r="EU124" i="10"/>
  <c r="EU152" i="1"/>
  <c r="ET125" i="10" s="1"/>
  <c r="EV152" i="1"/>
  <c r="EU125" i="10"/>
  <c r="EU153" i="1"/>
  <c r="ET126" i="10" s="1"/>
  <c r="EV153" i="1"/>
  <c r="EU126" i="10"/>
  <c r="EU154" i="1"/>
  <c r="ET127" i="10" s="1"/>
  <c r="EV154" i="1"/>
  <c r="EU127" i="10"/>
  <c r="EU155" i="1"/>
  <c r="ET128" i="10" s="1"/>
  <c r="EV155" i="1"/>
  <c r="EU128" i="10"/>
  <c r="EU156" i="1"/>
  <c r="ET129" i="10" s="1"/>
  <c r="EV156" i="1"/>
  <c r="EU129" i="10"/>
  <c r="EU157" i="1"/>
  <c r="ET130" i="10" s="1"/>
  <c r="EV157" i="1"/>
  <c r="EU130" i="10"/>
  <c r="EU158" i="1"/>
  <c r="ET131" i="10" s="1"/>
  <c r="EV158" i="1"/>
  <c r="EU131" i="10"/>
  <c r="EU159" i="1"/>
  <c r="EV159" i="1"/>
  <c r="EU160" i="1"/>
  <c r="EV160" i="1"/>
  <c r="EU161" i="1"/>
  <c r="EV161" i="1"/>
  <c r="EU162" i="1"/>
  <c r="EV162" i="1"/>
  <c r="EU163" i="1"/>
  <c r="EV163" i="1"/>
  <c r="EU164" i="1"/>
  <c r="EV164" i="1"/>
  <c r="EU129" i="1"/>
  <c r="EV129" i="1"/>
  <c r="EU130" i="1"/>
  <c r="ET103" i="10"/>
  <c r="EV130" i="1"/>
  <c r="EU103" i="10" s="1"/>
  <c r="EU131" i="1"/>
  <c r="ET104" i="10"/>
  <c r="EV131" i="1"/>
  <c r="EU104" i="10" s="1"/>
  <c r="EU132" i="1"/>
  <c r="ET105" i="10"/>
  <c r="EV132" i="1"/>
  <c r="EU105" i="10" s="1"/>
  <c r="EU133" i="1"/>
  <c r="ET106" i="10"/>
  <c r="EV133" i="1"/>
  <c r="EU106" i="10" s="1"/>
  <c r="EU134" i="1"/>
  <c r="ET107" i="10"/>
  <c r="EV134" i="1"/>
  <c r="EU107" i="10" s="1"/>
  <c r="EU135" i="1"/>
  <c r="ET108" i="10"/>
  <c r="EV135" i="1"/>
  <c r="EU108" i="10" s="1"/>
  <c r="EU136" i="1"/>
  <c r="ET109" i="10"/>
  <c r="EV136" i="1"/>
  <c r="EU109" i="10" s="1"/>
  <c r="EU137" i="1"/>
  <c r="ET110" i="10"/>
  <c r="EV137" i="1"/>
  <c r="EU110" i="10" s="1"/>
  <c r="EU138" i="1"/>
  <c r="ET111" i="10"/>
  <c r="EV138" i="1"/>
  <c r="EU111" i="10" s="1"/>
  <c r="EU139" i="1"/>
  <c r="EV139" i="1"/>
  <c r="EU140" i="1"/>
  <c r="EV140" i="1"/>
  <c r="EU141" i="1"/>
  <c r="EV141" i="1"/>
  <c r="EU142" i="1"/>
  <c r="EV142" i="1"/>
  <c r="EU143" i="1"/>
  <c r="EV143" i="1"/>
  <c r="EU144" i="1"/>
  <c r="EV144" i="1"/>
  <c r="EU108" i="1"/>
  <c r="EV108" i="1"/>
  <c r="EU81" i="10"/>
  <c r="EU109" i="1"/>
  <c r="ET82" i="10" s="1"/>
  <c r="EV109" i="1"/>
  <c r="EU82" i="10"/>
  <c r="EU110" i="1"/>
  <c r="ET83" i="10" s="1"/>
  <c r="EV110" i="1"/>
  <c r="EU83" i="10"/>
  <c r="EU111" i="1"/>
  <c r="ET84" i="10" s="1"/>
  <c r="EV111" i="1"/>
  <c r="EU84" i="10"/>
  <c r="EU112" i="1"/>
  <c r="ET85" i="10" s="1"/>
  <c r="EV112" i="1"/>
  <c r="EU85" i="10"/>
  <c r="EU113" i="1"/>
  <c r="ET86" i="10" s="1"/>
  <c r="EV113" i="1"/>
  <c r="EU86" i="10"/>
  <c r="EU114" i="1"/>
  <c r="ET87" i="10" s="1"/>
  <c r="EV114" i="1"/>
  <c r="EU87" i="10"/>
  <c r="EU115" i="1"/>
  <c r="ET88" i="10" s="1"/>
  <c r="EV115" i="1"/>
  <c r="EU88" i="10"/>
  <c r="EU116" i="1"/>
  <c r="ET89" i="10" s="1"/>
  <c r="EV116" i="1"/>
  <c r="EU89" i="10"/>
  <c r="EU117" i="1"/>
  <c r="ET90" i="10" s="1"/>
  <c r="EV117" i="1"/>
  <c r="EU90" i="10"/>
  <c r="EU118" i="1"/>
  <c r="ET91" i="10" s="1"/>
  <c r="EV118" i="1"/>
  <c r="EU91" i="10"/>
  <c r="EU119" i="1"/>
  <c r="EV119" i="1"/>
  <c r="EU120" i="1"/>
  <c r="EV120" i="1"/>
  <c r="EU121" i="1"/>
  <c r="EV121" i="1"/>
  <c r="EU122" i="1"/>
  <c r="EV122" i="1"/>
  <c r="EU123" i="1"/>
  <c r="EV123" i="1"/>
  <c r="EU124" i="1"/>
  <c r="EV124" i="1"/>
  <c r="EU5" i="10"/>
  <c r="EU29" i="10" s="1"/>
  <c r="EV5" i="10"/>
  <c r="EU6" i="10"/>
  <c r="EV6" i="10"/>
  <c r="EU7" i="10"/>
  <c r="EV7" i="10"/>
  <c r="EU8" i="10"/>
  <c r="EV8" i="10"/>
  <c r="EU24" i="10"/>
  <c r="EV24" i="10"/>
  <c r="EU25" i="10"/>
  <c r="EV25" i="10"/>
  <c r="EU26" i="10"/>
  <c r="EV26" i="10"/>
  <c r="EU30" i="10"/>
  <c r="EV30" i="10"/>
  <c r="EU34" i="10"/>
  <c r="EV34" i="10"/>
  <c r="EU35" i="10"/>
  <c r="EV35" i="10"/>
  <c r="EU36" i="10"/>
  <c r="EV36" i="10"/>
  <c r="EU40" i="10"/>
  <c r="EV40" i="10"/>
  <c r="EU41" i="10"/>
  <c r="EV41" i="10"/>
  <c r="EU42" i="10"/>
  <c r="EV42" i="10"/>
  <c r="EU43" i="10"/>
  <c r="EV43" i="10"/>
  <c r="EU44" i="10"/>
  <c r="EV44" i="10"/>
  <c r="EU45" i="10"/>
  <c r="EV45" i="10"/>
  <c r="EU46" i="10"/>
  <c r="EV46" i="10"/>
  <c r="EU47" i="10"/>
  <c r="EV47" i="10"/>
  <c r="EU48" i="10"/>
  <c r="EV48" i="10"/>
  <c r="EU52" i="10"/>
  <c r="EV52" i="10"/>
  <c r="EU53" i="10"/>
  <c r="EV53" i="10"/>
  <c r="EU54" i="10"/>
  <c r="EV54" i="10"/>
  <c r="EV5" i="1"/>
  <c r="EV6" i="1"/>
  <c r="EV7" i="1"/>
  <c r="EV8" i="1"/>
  <c r="EV15" i="1"/>
  <c r="EV31" i="1"/>
  <c r="EV41" i="1" s="1"/>
  <c r="EV51" i="1" s="1"/>
  <c r="EV67" i="1"/>
  <c r="EV77" i="1" s="1"/>
  <c r="EV17" i="1"/>
  <c r="EV18" i="1"/>
  <c r="EV19" i="1"/>
  <c r="EV20" i="1"/>
  <c r="EV21" i="1"/>
  <c r="EV22" i="1"/>
  <c r="EV23" i="1"/>
  <c r="EV24" i="1"/>
  <c r="EV26" i="1"/>
  <c r="EV27" i="1"/>
  <c r="EV28" i="1"/>
  <c r="EV32" i="1"/>
  <c r="EV33" i="1"/>
  <c r="EV34" i="1"/>
  <c r="EV42" i="1"/>
  <c r="EV43" i="1"/>
  <c r="EV44" i="1"/>
  <c r="EV52" i="1"/>
  <c r="EV53" i="1"/>
  <c r="EV54" i="1"/>
  <c r="EV55" i="1"/>
  <c r="EV56" i="1"/>
  <c r="EV57" i="1"/>
  <c r="EV58" i="1"/>
  <c r="EV59" i="1"/>
  <c r="EV60" i="1"/>
  <c r="EV68" i="1"/>
  <c r="EV69" i="1"/>
  <c r="EV70" i="1"/>
  <c r="EV78" i="1"/>
  <c r="EV79" i="1"/>
  <c r="EV80" i="1"/>
  <c r="EV81" i="1"/>
  <c r="EV82" i="1"/>
  <c r="EV83" i="1"/>
  <c r="EV84" i="1"/>
  <c r="EU32" i="1"/>
  <c r="EU33" i="1"/>
  <c r="EU34" i="1"/>
  <c r="EU42" i="1"/>
  <c r="EU43" i="1"/>
  <c r="EU44" i="1"/>
  <c r="EU52" i="1"/>
  <c r="EU53" i="1"/>
  <c r="EU54" i="1"/>
  <c r="EU55" i="1"/>
  <c r="EU56" i="1"/>
  <c r="EU57" i="1"/>
  <c r="EU58" i="1"/>
  <c r="EU59" i="1"/>
  <c r="EU60" i="1"/>
  <c r="EU68" i="1"/>
  <c r="EU69" i="1"/>
  <c r="EU70" i="1"/>
  <c r="EU78" i="1"/>
  <c r="EU79" i="1"/>
  <c r="EU80" i="1"/>
  <c r="EU81" i="1"/>
  <c r="EU82" i="1"/>
  <c r="EU83" i="1"/>
  <c r="EU84" i="1"/>
  <c r="EU16" i="1"/>
  <c r="EU17" i="1"/>
  <c r="EU18" i="1"/>
  <c r="EU19" i="1"/>
  <c r="EU20" i="1"/>
  <c r="EU21" i="1"/>
  <c r="EU22" i="1"/>
  <c r="EU23" i="1"/>
  <c r="EU24" i="1"/>
  <c r="EU26" i="1"/>
  <c r="EU27" i="1"/>
  <c r="EU28" i="1"/>
  <c r="EU5" i="1"/>
  <c r="EU15" i="1"/>
  <c r="EU31" i="1" s="1"/>
  <c r="EU41" i="1" s="1"/>
  <c r="EU51" i="1" s="1"/>
  <c r="EU67" i="1" s="1"/>
  <c r="EU77" i="1"/>
  <c r="EU6" i="1"/>
  <c r="EU7" i="1"/>
  <c r="EU8" i="1"/>
  <c r="EQ114" i="1"/>
  <c r="EP87" i="10" s="1"/>
  <c r="ER114" i="1"/>
  <c r="EQ87" i="10"/>
  <c r="ER94" i="10" s="1"/>
  <c r="EQ115" i="1"/>
  <c r="EP88" i="10" s="1"/>
  <c r="ER115" i="1"/>
  <c r="EQ88" i="10"/>
  <c r="EQ116" i="1"/>
  <c r="EP89" i="10" s="1"/>
  <c r="ER96" i="10" s="1"/>
  <c r="ER116" i="1"/>
  <c r="EQ89" i="10"/>
  <c r="EQ117" i="1"/>
  <c r="EP90" i="10" s="1"/>
  <c r="ER117" i="1"/>
  <c r="EQ90" i="10"/>
  <c r="EQ118" i="1"/>
  <c r="EP91" i="10" s="1"/>
  <c r="ER118" i="1"/>
  <c r="EQ91" i="10"/>
  <c r="ER98" i="10" s="1"/>
  <c r="ER99" i="10"/>
  <c r="EQ113" i="1"/>
  <c r="EP86" i="10"/>
  <c r="ER113" i="1"/>
  <c r="EQ86" i="10" s="1"/>
  <c r="EM114" i="1"/>
  <c r="EL87" i="10"/>
  <c r="EN114" i="1"/>
  <c r="EM87" i="10" s="1"/>
  <c r="EO114" i="1"/>
  <c r="EN87" i="10"/>
  <c r="EP114" i="1"/>
  <c r="EO87" i="10" s="1"/>
  <c r="EM115" i="1"/>
  <c r="EL88" i="10"/>
  <c r="EN115" i="1"/>
  <c r="EM88" i="10" s="1"/>
  <c r="EO115" i="1"/>
  <c r="EN88" i="10"/>
  <c r="EP115" i="1"/>
  <c r="EO88" i="10" s="1"/>
  <c r="EM116" i="1"/>
  <c r="EL89" i="10"/>
  <c r="EN116" i="1"/>
  <c r="EM89" i="10" s="1"/>
  <c r="EO116" i="1"/>
  <c r="EN89" i="10"/>
  <c r="EP116" i="1"/>
  <c r="EO89" i="10" s="1"/>
  <c r="EM117" i="1"/>
  <c r="EL90" i="10"/>
  <c r="EN117" i="1"/>
  <c r="EM90" i="10" s="1"/>
  <c r="EO117" i="1"/>
  <c r="EN90" i="10"/>
  <c r="EP117" i="1"/>
  <c r="EO90" i="10" s="1"/>
  <c r="EN97" i="10" s="1"/>
  <c r="EM118" i="1"/>
  <c r="EL91" i="10"/>
  <c r="EN118" i="1"/>
  <c r="EM91" i="10" s="1"/>
  <c r="EO118" i="1"/>
  <c r="EN91" i="10"/>
  <c r="EP118" i="1"/>
  <c r="EO91" i="10" s="1"/>
  <c r="EN99" i="10"/>
  <c r="EM113" i="1"/>
  <c r="EL86" i="10"/>
  <c r="EN113" i="1"/>
  <c r="EM86" i="10" s="1"/>
  <c r="EO113" i="1"/>
  <c r="EN86" i="10"/>
  <c r="EP113" i="1"/>
  <c r="EO86" i="10" s="1"/>
  <c r="EG114" i="1"/>
  <c r="EF87" i="10"/>
  <c r="EH114" i="1"/>
  <c r="EG87" i="10"/>
  <c r="EG115" i="1"/>
  <c r="EF88" i="10"/>
  <c r="EH115" i="1"/>
  <c r="EG88" i="10"/>
  <c r="EG116" i="1"/>
  <c r="EF89" i="10"/>
  <c r="EG96" i="10" s="1"/>
  <c r="EH116" i="1"/>
  <c r="EG89" i="10"/>
  <c r="EG117" i="1"/>
  <c r="EF90" i="10" s="1"/>
  <c r="EH117" i="1"/>
  <c r="EG90" i="10"/>
  <c r="EG118" i="1"/>
  <c r="EF91" i="10"/>
  <c r="EH118" i="1"/>
  <c r="EG91" i="10"/>
  <c r="EG98" i="10" s="1"/>
  <c r="EG99" i="10"/>
  <c r="EG113" i="1"/>
  <c r="EF86" i="10"/>
  <c r="EH113" i="1"/>
  <c r="EG86" i="10" s="1"/>
  <c r="EG93" i="10" s="1"/>
  <c r="EJ99" i="10"/>
  <c r="EI118" i="1"/>
  <c r="EH91" i="10"/>
  <c r="EJ118" i="1"/>
  <c r="EI91" i="10"/>
  <c r="EK118" i="1"/>
  <c r="EJ91" i="10"/>
  <c r="EL118" i="1"/>
  <c r="EK91" i="10"/>
  <c r="EI114" i="1"/>
  <c r="EH87" i="10"/>
  <c r="EJ114" i="1"/>
  <c r="EI87" i="10"/>
  <c r="EK114" i="1"/>
  <c r="EJ87" i="10"/>
  <c r="EL114" i="1"/>
  <c r="EK87" i="10"/>
  <c r="EI115" i="1"/>
  <c r="EH88" i="10"/>
  <c r="EJ115" i="1"/>
  <c r="EI88" i="10"/>
  <c r="EK115" i="1"/>
  <c r="EJ88" i="10"/>
  <c r="EL115" i="1"/>
  <c r="EK88" i="10"/>
  <c r="EI116" i="1"/>
  <c r="EH89" i="10"/>
  <c r="EJ116" i="1"/>
  <c r="EI89" i="10"/>
  <c r="EL116" i="1"/>
  <c r="EK89" i="10"/>
  <c r="EI117" i="1"/>
  <c r="EH90" i="10"/>
  <c r="EJ117" i="1"/>
  <c r="EI90" i="10"/>
  <c r="EK117" i="1"/>
  <c r="EJ90" i="10"/>
  <c r="EL117" i="1"/>
  <c r="EK90" i="10"/>
  <c r="EI113" i="1"/>
  <c r="EH86" i="10"/>
  <c r="EJ113" i="1"/>
  <c r="EI86" i="10"/>
  <c r="EK113" i="1"/>
  <c r="EJ86" i="10"/>
  <c r="EL113" i="1"/>
  <c r="EK86" i="10"/>
  <c r="ED58" i="10"/>
  <c r="EE58" i="10"/>
  <c r="EF58" i="10"/>
  <c r="EG58" i="10"/>
  <c r="EH58" i="10"/>
  <c r="EI58" i="10"/>
  <c r="EJ58" i="10"/>
  <c r="EK58" i="10"/>
  <c r="EL58" i="10"/>
  <c r="EM58" i="10"/>
  <c r="EN58" i="10"/>
  <c r="EO58" i="10"/>
  <c r="EP58" i="10"/>
  <c r="EQ58" i="10"/>
  <c r="ER58" i="10"/>
  <c r="ES58" i="10"/>
  <c r="ED59" i="10"/>
  <c r="EE59" i="10"/>
  <c r="EF59" i="10"/>
  <c r="EG59" i="10"/>
  <c r="EH59" i="10"/>
  <c r="EI59" i="10"/>
  <c r="EJ59" i="10"/>
  <c r="EK59" i="10"/>
  <c r="EL59" i="10"/>
  <c r="EM59" i="10"/>
  <c r="EN59" i="10"/>
  <c r="EO59" i="10"/>
  <c r="EP59" i="10"/>
  <c r="EQ59" i="10"/>
  <c r="ER59" i="10"/>
  <c r="ES59" i="10"/>
  <c r="ED60" i="10"/>
  <c r="EE60" i="10"/>
  <c r="EF60" i="10"/>
  <c r="EG60" i="10"/>
  <c r="EH60" i="10"/>
  <c r="EI60" i="10"/>
  <c r="EJ60" i="10"/>
  <c r="EK60" i="10"/>
  <c r="EL60" i="10"/>
  <c r="EM60" i="10"/>
  <c r="EN60" i="10"/>
  <c r="EO60" i="10"/>
  <c r="EP60" i="10"/>
  <c r="EQ60" i="10"/>
  <c r="ER60" i="10"/>
  <c r="ES60" i="10"/>
  <c r="ED61" i="10"/>
  <c r="EE61" i="10"/>
  <c r="EF61" i="10"/>
  <c r="EG61" i="10"/>
  <c r="EH61" i="10"/>
  <c r="EI61" i="10"/>
  <c r="EJ61" i="10"/>
  <c r="EK61" i="10"/>
  <c r="EL61" i="10"/>
  <c r="EM61" i="10"/>
  <c r="EO61" i="10"/>
  <c r="EP61" i="10"/>
  <c r="EQ61" i="10"/>
  <c r="ER61" i="10"/>
  <c r="ES61" i="10"/>
  <c r="ED62" i="10"/>
  <c r="EE62" i="10"/>
  <c r="EF62" i="10"/>
  <c r="EG62" i="10"/>
  <c r="EH62" i="10"/>
  <c r="EI62" i="10"/>
  <c r="EJ62" i="10"/>
  <c r="EK62" i="10"/>
  <c r="EL62" i="10"/>
  <c r="EM62" i="10"/>
  <c r="EO62" i="10"/>
  <c r="EP62" i="10"/>
  <c r="EQ62" i="10"/>
  <c r="ER62" i="10"/>
  <c r="ES62" i="10"/>
  <c r="ED63" i="10"/>
  <c r="EE63" i="10"/>
  <c r="EF63" i="10"/>
  <c r="EG63" i="10"/>
  <c r="EH63" i="10"/>
  <c r="EI63" i="10"/>
  <c r="EJ63" i="10"/>
  <c r="EK63" i="10"/>
  <c r="EL63" i="10"/>
  <c r="EM63" i="10"/>
  <c r="EO63" i="10"/>
  <c r="EP63" i="10"/>
  <c r="EQ63" i="10"/>
  <c r="ES63" i="10"/>
  <c r="ED64" i="10"/>
  <c r="EE64" i="10"/>
  <c r="EF64" i="10"/>
  <c r="EG64" i="10"/>
  <c r="EH64" i="10"/>
  <c r="EI64" i="10"/>
  <c r="EJ64" i="10"/>
  <c r="EK64" i="10"/>
  <c r="EL64" i="10"/>
  <c r="EM64" i="10"/>
  <c r="EO64" i="10"/>
  <c r="EP64" i="10"/>
  <c r="EQ64" i="10"/>
  <c r="ES64" i="10"/>
  <c r="EA58" i="10"/>
  <c r="EB58" i="10"/>
  <c r="EC58" i="10"/>
  <c r="EA59" i="10"/>
  <c r="EB59" i="10"/>
  <c r="EC59" i="10"/>
  <c r="EA60" i="10"/>
  <c r="EB60" i="10"/>
  <c r="EC60" i="10"/>
  <c r="EA61" i="10"/>
  <c r="EB61" i="10"/>
  <c r="EC61" i="10"/>
  <c r="EA62" i="10"/>
  <c r="EB62" i="10"/>
  <c r="EC62" i="10"/>
  <c r="EA63" i="10"/>
  <c r="EB63" i="10"/>
  <c r="EC63" i="10"/>
  <c r="EA64" i="10"/>
  <c r="EB64" i="10"/>
  <c r="EC64" i="10"/>
  <c r="DS58" i="10"/>
  <c r="DT58" i="10"/>
  <c r="DU58" i="10"/>
  <c r="DV58" i="10"/>
  <c r="DW58" i="10"/>
  <c r="DX58" i="10"/>
  <c r="DY58" i="10"/>
  <c r="DZ58" i="10"/>
  <c r="DS59" i="10"/>
  <c r="DT59" i="10"/>
  <c r="DU59" i="10"/>
  <c r="DV59" i="10"/>
  <c r="DW59" i="10"/>
  <c r="DX59" i="10"/>
  <c r="DY59" i="10"/>
  <c r="DZ59" i="10"/>
  <c r="DS60" i="10"/>
  <c r="DT60" i="10"/>
  <c r="DU60" i="10"/>
  <c r="DV60" i="10"/>
  <c r="DW60" i="10"/>
  <c r="DX60" i="10"/>
  <c r="DY60" i="10"/>
  <c r="DZ60" i="10"/>
  <c r="DS61" i="10"/>
  <c r="DT61" i="10"/>
  <c r="DU61" i="10"/>
  <c r="DV61" i="10"/>
  <c r="DW61" i="10"/>
  <c r="DX61" i="10"/>
  <c r="DY61" i="10"/>
  <c r="DZ61" i="10"/>
  <c r="DS62" i="10"/>
  <c r="DT62" i="10"/>
  <c r="DU62" i="10"/>
  <c r="DV62" i="10"/>
  <c r="DW62" i="10"/>
  <c r="DX62" i="10"/>
  <c r="DY62" i="10"/>
  <c r="DZ62" i="10"/>
  <c r="DS63" i="10"/>
  <c r="DT63" i="10"/>
  <c r="DU63" i="10"/>
  <c r="DV63" i="10"/>
  <c r="DW63" i="10"/>
  <c r="DX63" i="10"/>
  <c r="DY63" i="10"/>
  <c r="DZ63" i="10"/>
  <c r="DS64" i="10"/>
  <c r="DT64" i="10"/>
  <c r="DU64" i="10"/>
  <c r="DV64" i="10"/>
  <c r="DW64" i="10"/>
  <c r="DX64" i="10"/>
  <c r="DY64" i="10"/>
  <c r="DZ64" i="10"/>
  <c r="DR58" i="10"/>
  <c r="DQ59" i="10"/>
  <c r="DR59" i="10"/>
  <c r="DQ60" i="10"/>
  <c r="DR60" i="10"/>
  <c r="DR61" i="10"/>
  <c r="DQ62" i="10"/>
  <c r="DR62" i="10"/>
  <c r="DR63" i="10"/>
  <c r="EH5" i="10"/>
  <c r="EH11" i="10"/>
  <c r="EH23" i="10"/>
  <c r="EH33" i="10"/>
  <c r="EH39" i="10" s="1"/>
  <c r="EH51" i="10" s="1"/>
  <c r="EH57" i="10"/>
  <c r="EI5" i="10"/>
  <c r="EI29" i="10" s="1"/>
  <c r="EJ5" i="10"/>
  <c r="EJ29" i="10"/>
  <c r="EK5" i="10"/>
  <c r="EK11" i="10" s="1"/>
  <c r="EK23" i="10" s="1"/>
  <c r="EK33" i="10" s="1"/>
  <c r="EK39" i="10" s="1"/>
  <c r="EK51" i="10" s="1"/>
  <c r="EK57" i="10" s="1"/>
  <c r="EL5" i="10"/>
  <c r="EL29" i="10" s="1"/>
  <c r="EM5" i="10"/>
  <c r="EN5" i="10"/>
  <c r="EN11" i="10"/>
  <c r="EN23" i="10" s="1"/>
  <c r="EN33" i="10" s="1"/>
  <c r="EN39" i="10" s="1"/>
  <c r="EN51" i="10" s="1"/>
  <c r="EN57" i="10" s="1"/>
  <c r="EO5" i="10"/>
  <c r="EO11" i="10"/>
  <c r="EO23" i="10"/>
  <c r="EO33" i="10" s="1"/>
  <c r="EO39" i="10" s="1"/>
  <c r="EO51" i="10" s="1"/>
  <c r="EO57" i="10"/>
  <c r="EP5" i="10"/>
  <c r="EQ5" i="10"/>
  <c r="EQ11" i="10"/>
  <c r="EQ23" i="10"/>
  <c r="EQ33" i="10" s="1"/>
  <c r="EQ39" i="10" s="1"/>
  <c r="EQ51" i="10" s="1"/>
  <c r="EQ57" i="10"/>
  <c r="ER5" i="10"/>
  <c r="ER29" i="10" s="1"/>
  <c r="ES5" i="10"/>
  <c r="ES29" i="10"/>
  <c r="ET5" i="10"/>
  <c r="ET11" i="10" s="1"/>
  <c r="ET23" i="10" s="1"/>
  <c r="ET33" i="10" s="1"/>
  <c r="ET39" i="10" s="1"/>
  <c r="ET51" i="10" s="1"/>
  <c r="ET57" i="10" s="1"/>
  <c r="EJ6" i="10"/>
  <c r="EK6" i="10"/>
  <c r="EM6" i="10"/>
  <c r="EN6" i="10"/>
  <c r="EO6" i="10"/>
  <c r="EP6" i="10"/>
  <c r="EQ6" i="10"/>
  <c r="ER6" i="10"/>
  <c r="ES6" i="10"/>
  <c r="ET6" i="10"/>
  <c r="EJ7" i="10"/>
  <c r="EK7" i="10"/>
  <c r="EL7" i="10"/>
  <c r="EM7" i="10"/>
  <c r="EN7" i="10"/>
  <c r="EO7" i="10"/>
  <c r="EP7" i="10"/>
  <c r="EQ7" i="10"/>
  <c r="ER7" i="10"/>
  <c r="ES7" i="10"/>
  <c r="ET7" i="10"/>
  <c r="EJ8" i="10"/>
  <c r="EK8" i="10"/>
  <c r="EL8" i="10"/>
  <c r="EM8" i="10"/>
  <c r="EN8" i="10"/>
  <c r="EO8" i="10"/>
  <c r="EP8" i="10"/>
  <c r="EQ8" i="10"/>
  <c r="ER8" i="10"/>
  <c r="ES8" i="10"/>
  <c r="ET8" i="10"/>
  <c r="ER109" i="1"/>
  <c r="EQ82" i="10" s="1"/>
  <c r="ES109" i="1"/>
  <c r="ER82" i="10"/>
  <c r="ET109" i="1"/>
  <c r="ES82" i="10" s="1"/>
  <c r="ER110" i="1"/>
  <c r="EQ83" i="10"/>
  <c r="ES110" i="1"/>
  <c r="ER83" i="10" s="1"/>
  <c r="ET110" i="1"/>
  <c r="ES83" i="10"/>
  <c r="ER111" i="1"/>
  <c r="EQ84" i="10" s="1"/>
  <c r="ET111" i="1"/>
  <c r="ES84" i="10"/>
  <c r="ER112" i="1"/>
  <c r="EQ85" i="10" s="1"/>
  <c r="ES112" i="1"/>
  <c r="ER85" i="10"/>
  <c r="ET112" i="1"/>
  <c r="ES85" i="10" s="1"/>
  <c r="ES113" i="1"/>
  <c r="ER86" i="10"/>
  <c r="ET113" i="1"/>
  <c r="ES86" i="10" s="1"/>
  <c r="ES114" i="1"/>
  <c r="ER87" i="10" s="1"/>
  <c r="ET114" i="1"/>
  <c r="ES87" i="10"/>
  <c r="ES115" i="1"/>
  <c r="ER88" i="10" s="1"/>
  <c r="ET115" i="1"/>
  <c r="ES88" i="10"/>
  <c r="ES116" i="1"/>
  <c r="ER89" i="10" s="1"/>
  <c r="ET116" i="1"/>
  <c r="ES89" i="10" s="1"/>
  <c r="ES117" i="1"/>
  <c r="ER90" i="10" s="1"/>
  <c r="ET117" i="1"/>
  <c r="ES90" i="10"/>
  <c r="ES118" i="1"/>
  <c r="ER91" i="10" s="1"/>
  <c r="ET118" i="1"/>
  <c r="ES91" i="10" s="1"/>
  <c r="ER131" i="1"/>
  <c r="EQ104" i="10" s="1"/>
  <c r="ER132" i="1"/>
  <c r="EQ105" i="10"/>
  <c r="ER133" i="1"/>
  <c r="EQ106" i="10" s="1"/>
  <c r="ER134" i="1"/>
  <c r="EQ107" i="10" s="1"/>
  <c r="ER135" i="1"/>
  <c r="EQ108" i="10" s="1"/>
  <c r="ER136" i="1"/>
  <c r="EQ109" i="10" s="1"/>
  <c r="ER137" i="1"/>
  <c r="EQ110" i="10" s="1"/>
  <c r="ER138" i="1"/>
  <c r="EQ111" i="10"/>
  <c r="ES157" i="1"/>
  <c r="ER130" i="10" s="1"/>
  <c r="ET108" i="1"/>
  <c r="ES81" i="10"/>
  <c r="EU172" i="1"/>
  <c r="DL146" i="10" s="1"/>
  <c r="EU173" i="1"/>
  <c r="DL147" i="10" s="1"/>
  <c r="EU174" i="1"/>
  <c r="DL148" i="10" s="1"/>
  <c r="EU175" i="1"/>
  <c r="DL149" i="10"/>
  <c r="EU176" i="1"/>
  <c r="DL150" i="10" s="1"/>
  <c r="EU177" i="1"/>
  <c r="DL151" i="10" s="1"/>
  <c r="EU178" i="1"/>
  <c r="DL152" i="10" s="1"/>
  <c r="EU179" i="1"/>
  <c r="DL153" i="10"/>
  <c r="EU180" i="1"/>
  <c r="DL154" i="10" s="1"/>
  <c r="EU181" i="1"/>
  <c r="DL155" i="10" s="1"/>
  <c r="EL108" i="1"/>
  <c r="EL128" i="1" s="1"/>
  <c r="EL148" i="1"/>
  <c r="EM171" i="1" s="1"/>
  <c r="DD145" i="10" s="1"/>
  <c r="EM108" i="1"/>
  <c r="EM128" i="1"/>
  <c r="EN108" i="1"/>
  <c r="EM81" i="10" s="1"/>
  <c r="EO108" i="1"/>
  <c r="EP108" i="1"/>
  <c r="EQ108" i="1"/>
  <c r="EP81" i="10" s="1"/>
  <c r="ER108" i="1"/>
  <c r="ER128" i="1"/>
  <c r="ES108" i="1"/>
  <c r="ES128" i="1" s="1"/>
  <c r="EM172" i="1"/>
  <c r="DD146" i="10"/>
  <c r="EN172" i="1"/>
  <c r="DE146" i="10" s="1"/>
  <c r="EO172" i="1"/>
  <c r="DF146" i="10"/>
  <c r="EP172" i="1"/>
  <c r="DG146" i="10" s="1"/>
  <c r="EQ172" i="1"/>
  <c r="DH146" i="10"/>
  <c r="ER172" i="1"/>
  <c r="DI146" i="10" s="1"/>
  <c r="ES172" i="1"/>
  <c r="DJ146" i="10"/>
  <c r="ET172" i="1"/>
  <c r="DK146" i="10" s="1"/>
  <c r="EM173" i="1"/>
  <c r="DD147" i="10"/>
  <c r="EN173" i="1"/>
  <c r="DE147" i="10" s="1"/>
  <c r="EO173" i="1"/>
  <c r="DF147" i="10"/>
  <c r="EP173" i="1"/>
  <c r="DG147" i="10" s="1"/>
  <c r="EQ173" i="1"/>
  <c r="DH147" i="10"/>
  <c r="ER173" i="1"/>
  <c r="DI147" i="10" s="1"/>
  <c r="ES173" i="1"/>
  <c r="DJ147" i="10"/>
  <c r="ET173" i="1"/>
  <c r="DK147" i="10" s="1"/>
  <c r="EM174" i="1"/>
  <c r="DD148" i="10"/>
  <c r="EN174" i="1"/>
  <c r="DE148" i="10" s="1"/>
  <c r="EO174" i="1"/>
  <c r="DF148" i="10"/>
  <c r="EP174" i="1"/>
  <c r="DG148" i="10" s="1"/>
  <c r="EQ174" i="1"/>
  <c r="DH148" i="10"/>
  <c r="ER174" i="1"/>
  <c r="DI148" i="10" s="1"/>
  <c r="ES174" i="1"/>
  <c r="DJ148" i="10"/>
  <c r="ET174" i="1"/>
  <c r="DK148" i="10" s="1"/>
  <c r="EM175" i="1"/>
  <c r="DD149" i="10"/>
  <c r="EN175" i="1"/>
  <c r="DE149" i="10" s="1"/>
  <c r="EO175" i="1"/>
  <c r="DF149" i="10"/>
  <c r="EP175" i="1"/>
  <c r="DG149" i="10" s="1"/>
  <c r="EQ175" i="1"/>
  <c r="DH149" i="10"/>
  <c r="ER175" i="1"/>
  <c r="DI149" i="10" s="1"/>
  <c r="ES175" i="1"/>
  <c r="DJ149" i="10"/>
  <c r="ET175" i="1"/>
  <c r="DK149" i="10" s="1"/>
  <c r="EM176" i="1"/>
  <c r="DD150" i="10"/>
  <c r="EN176" i="1"/>
  <c r="DE150" i="10" s="1"/>
  <c r="EO176" i="1"/>
  <c r="DF150" i="10"/>
  <c r="EP176" i="1"/>
  <c r="DG150" i="10" s="1"/>
  <c r="EQ176" i="1"/>
  <c r="DH150" i="10"/>
  <c r="ER176" i="1"/>
  <c r="DI150" i="10" s="1"/>
  <c r="ES176" i="1"/>
  <c r="DJ150" i="10"/>
  <c r="ET176" i="1"/>
  <c r="DK150" i="10" s="1"/>
  <c r="EM177" i="1"/>
  <c r="DD151" i="10"/>
  <c r="EN177" i="1"/>
  <c r="DE151" i="10" s="1"/>
  <c r="EO177" i="1"/>
  <c r="DF151" i="10"/>
  <c r="EP177" i="1"/>
  <c r="DG151" i="10" s="1"/>
  <c r="EQ177" i="1"/>
  <c r="DH151" i="10"/>
  <c r="ER177" i="1"/>
  <c r="DI151" i="10" s="1"/>
  <c r="ES177" i="1"/>
  <c r="DJ151" i="10"/>
  <c r="ET177" i="1"/>
  <c r="DK151" i="10" s="1"/>
  <c r="EM178" i="1"/>
  <c r="DD152" i="10"/>
  <c r="EN178" i="1"/>
  <c r="DE152" i="10" s="1"/>
  <c r="EO178" i="1"/>
  <c r="DF152" i="10"/>
  <c r="EP178" i="1"/>
  <c r="DG152" i="10" s="1"/>
  <c r="EQ178" i="1"/>
  <c r="DH152" i="10"/>
  <c r="ER178" i="1"/>
  <c r="DI152" i="10" s="1"/>
  <c r="ES178" i="1"/>
  <c r="DJ152" i="10"/>
  <c r="ET178" i="1"/>
  <c r="DK152" i="10" s="1"/>
  <c r="EM179" i="1"/>
  <c r="DD153" i="10"/>
  <c r="EN179" i="1"/>
  <c r="DE153" i="10" s="1"/>
  <c r="EO179" i="1"/>
  <c r="DF153" i="10"/>
  <c r="EP179" i="1"/>
  <c r="DG153" i="10" s="1"/>
  <c r="EQ179" i="1"/>
  <c r="DH153" i="10"/>
  <c r="ER179" i="1"/>
  <c r="DI153" i="10" s="1"/>
  <c r="ES179" i="1"/>
  <c r="DJ153" i="10"/>
  <c r="ET179" i="1"/>
  <c r="DK153" i="10" s="1"/>
  <c r="EM180" i="1"/>
  <c r="DD154" i="10"/>
  <c r="EN180" i="1"/>
  <c r="DE154" i="10" s="1"/>
  <c r="EO180" i="1"/>
  <c r="DF154" i="10"/>
  <c r="EP180" i="1"/>
  <c r="DG154" i="10" s="1"/>
  <c r="EQ180" i="1"/>
  <c r="DH154" i="10"/>
  <c r="ER180" i="1"/>
  <c r="DI154" i="10" s="1"/>
  <c r="ES180" i="1"/>
  <c r="DJ154" i="10"/>
  <c r="ET180" i="1"/>
  <c r="DK154" i="10" s="1"/>
  <c r="EM181" i="1"/>
  <c r="DD155" i="10"/>
  <c r="EN181" i="1"/>
  <c r="DE155" i="10" s="1"/>
  <c r="EO181" i="1"/>
  <c r="DF155" i="10"/>
  <c r="EP181" i="1"/>
  <c r="DG155" i="10" s="1"/>
  <c r="EQ181" i="1"/>
  <c r="DH155" i="10"/>
  <c r="ER181" i="1"/>
  <c r="DI155" i="10" s="1"/>
  <c r="ES181" i="1"/>
  <c r="DJ155" i="10"/>
  <c r="ET181" i="1"/>
  <c r="DK155" i="10" s="1"/>
  <c r="EM149" i="1"/>
  <c r="EL122" i="10"/>
  <c r="EN149" i="1"/>
  <c r="EM122" i="10" s="1"/>
  <c r="EO149" i="1"/>
  <c r="EN122" i="10"/>
  <c r="EP149" i="1"/>
  <c r="EO122" i="10" s="1"/>
  <c r="EQ149" i="1"/>
  <c r="EP122" i="10"/>
  <c r="ER149" i="1"/>
  <c r="EQ122" i="10" s="1"/>
  <c r="ES149" i="1"/>
  <c r="ER122" i="10"/>
  <c r="ET149" i="1"/>
  <c r="ES122" i="10" s="1"/>
  <c r="EM150" i="1"/>
  <c r="EL123" i="10"/>
  <c r="EN150" i="1"/>
  <c r="EM123" i="10" s="1"/>
  <c r="EO150" i="1"/>
  <c r="EN123" i="10"/>
  <c r="EP150" i="1"/>
  <c r="EO123" i="10" s="1"/>
  <c r="EQ150" i="1"/>
  <c r="EP123" i="10" s="1"/>
  <c r="ER150" i="1"/>
  <c r="EQ123" i="10" s="1"/>
  <c r="ES150" i="1"/>
  <c r="ER123" i="10" s="1"/>
  <c r="ET150" i="1"/>
  <c r="ES123" i="10"/>
  <c r="EM151" i="1"/>
  <c r="EL124" i="10" s="1"/>
  <c r="EN151" i="1"/>
  <c r="EM124" i="10" s="1"/>
  <c r="EO151" i="1"/>
  <c r="EN124" i="10" s="1"/>
  <c r="EP151" i="1"/>
  <c r="EO124" i="10"/>
  <c r="EQ151" i="1"/>
  <c r="EP124" i="10" s="1"/>
  <c r="ER151" i="1"/>
  <c r="EQ124" i="10" s="1"/>
  <c r="ES151" i="1"/>
  <c r="ER124" i="10" s="1"/>
  <c r="ET151" i="1"/>
  <c r="ES124" i="10"/>
  <c r="EM152" i="1"/>
  <c r="EL125" i="10" s="1"/>
  <c r="EN152" i="1"/>
  <c r="EM125" i="10" s="1"/>
  <c r="EO152" i="1"/>
  <c r="EN125" i="10" s="1"/>
  <c r="EP152" i="1"/>
  <c r="EO125" i="10"/>
  <c r="EQ152" i="1"/>
  <c r="EP125" i="10" s="1"/>
  <c r="ER152" i="1"/>
  <c r="EQ125" i="10" s="1"/>
  <c r="ES152" i="1"/>
  <c r="ER125" i="10" s="1"/>
  <c r="ET152" i="1"/>
  <c r="ES125" i="10"/>
  <c r="EM153" i="1"/>
  <c r="EL126" i="10" s="1"/>
  <c r="EN153" i="1"/>
  <c r="EM126" i="10" s="1"/>
  <c r="EO153" i="1"/>
  <c r="EN126" i="10" s="1"/>
  <c r="EP153" i="1"/>
  <c r="EO126" i="10"/>
  <c r="EQ153" i="1"/>
  <c r="EP126" i="10" s="1"/>
  <c r="ER153" i="1"/>
  <c r="EQ126" i="10" s="1"/>
  <c r="ES153" i="1"/>
  <c r="ER126" i="10" s="1"/>
  <c r="ET153" i="1"/>
  <c r="ES126" i="10"/>
  <c r="EM154" i="1"/>
  <c r="EL127" i="10" s="1"/>
  <c r="EN154" i="1"/>
  <c r="EM127" i="10" s="1"/>
  <c r="EO154" i="1"/>
  <c r="EN127" i="10" s="1"/>
  <c r="EP154" i="1"/>
  <c r="EO127" i="10"/>
  <c r="EQ154" i="1"/>
  <c r="EP127" i="10" s="1"/>
  <c r="ER154" i="1"/>
  <c r="EQ127" i="10" s="1"/>
  <c r="ES154" i="1"/>
  <c r="ER127" i="10" s="1"/>
  <c r="ET154" i="1"/>
  <c r="ES127" i="10"/>
  <c r="EM155" i="1"/>
  <c r="EL128" i="10" s="1"/>
  <c r="EN155" i="1"/>
  <c r="EM128" i="10" s="1"/>
  <c r="EO155" i="1"/>
  <c r="EN128" i="10" s="1"/>
  <c r="EP155" i="1"/>
  <c r="EO128" i="10"/>
  <c r="EQ155" i="1"/>
  <c r="EP128" i="10" s="1"/>
  <c r="ER155" i="1"/>
  <c r="EQ128" i="10" s="1"/>
  <c r="ES155" i="1"/>
  <c r="ER128" i="10" s="1"/>
  <c r="ET155" i="1"/>
  <c r="ES128" i="10"/>
  <c r="EM156" i="1"/>
  <c r="EL129" i="10" s="1"/>
  <c r="EN156" i="1"/>
  <c r="EM129" i="10" s="1"/>
  <c r="EO156" i="1"/>
  <c r="EN129" i="10" s="1"/>
  <c r="EP156" i="1"/>
  <c r="EO129" i="10"/>
  <c r="EQ156" i="1"/>
  <c r="EP129" i="10" s="1"/>
  <c r="ER156" i="1"/>
  <c r="EQ129" i="10" s="1"/>
  <c r="ET156" i="1"/>
  <c r="ES129" i="10" s="1"/>
  <c r="EM157" i="1"/>
  <c r="EL130" i="10"/>
  <c r="EN157" i="1"/>
  <c r="EM130" i="10" s="1"/>
  <c r="EO157" i="1"/>
  <c r="EN130" i="10" s="1"/>
  <c r="EP157" i="1"/>
  <c r="EO130" i="10" s="1"/>
  <c r="EQ157" i="1"/>
  <c r="EP130" i="10"/>
  <c r="ER157" i="1"/>
  <c r="EQ130" i="10" s="1"/>
  <c r="ET157" i="1"/>
  <c r="ES130" i="10" s="1"/>
  <c r="EM158" i="1"/>
  <c r="EL131" i="10" s="1"/>
  <c r="EN158" i="1"/>
  <c r="EM131" i="10"/>
  <c r="EO158" i="1"/>
  <c r="EN131" i="10" s="1"/>
  <c r="EP158" i="1"/>
  <c r="EO131" i="10" s="1"/>
  <c r="EQ158" i="1"/>
  <c r="EP131" i="10" s="1"/>
  <c r="ER158" i="1"/>
  <c r="EQ131" i="10"/>
  <c r="ET158" i="1"/>
  <c r="ES131" i="10" s="1"/>
  <c r="EM130" i="1"/>
  <c r="EL103" i="10" s="1"/>
  <c r="EN130" i="1"/>
  <c r="EM103" i="10" s="1"/>
  <c r="EO130" i="1"/>
  <c r="EN103" i="10" s="1"/>
  <c r="EP130" i="1"/>
  <c r="EO103" i="10" s="1"/>
  <c r="EQ130" i="1"/>
  <c r="EP103" i="10" s="1"/>
  <c r="ES130" i="1"/>
  <c r="ER103" i="10" s="1"/>
  <c r="ET130" i="1"/>
  <c r="ES103" i="10" s="1"/>
  <c r="EM131" i="1"/>
  <c r="EL104" i="10" s="1"/>
  <c r="EN131" i="1"/>
  <c r="EM104" i="10" s="1"/>
  <c r="EO131" i="1"/>
  <c r="EN104" i="10" s="1"/>
  <c r="EP131" i="1"/>
  <c r="EO104" i="10" s="1"/>
  <c r="EQ131" i="1"/>
  <c r="EP104" i="10" s="1"/>
  <c r="ES131" i="1"/>
  <c r="ER104" i="10" s="1"/>
  <c r="ET131" i="1"/>
  <c r="ES104" i="10" s="1"/>
  <c r="EM132" i="1"/>
  <c r="EL105" i="10" s="1"/>
  <c r="EN132" i="1"/>
  <c r="EM105" i="10" s="1"/>
  <c r="EO132" i="1"/>
  <c r="EN105" i="10" s="1"/>
  <c r="EP132" i="1"/>
  <c r="EO105" i="10" s="1"/>
  <c r="EQ132" i="1"/>
  <c r="EP105" i="10" s="1"/>
  <c r="ES132" i="1"/>
  <c r="ER105" i="10" s="1"/>
  <c r="ET132" i="1"/>
  <c r="ES105" i="10" s="1"/>
  <c r="EM133" i="1"/>
  <c r="EL106" i="10" s="1"/>
  <c r="EN133" i="1"/>
  <c r="EM106" i="10" s="1"/>
  <c r="EO133" i="1"/>
  <c r="EN106" i="10" s="1"/>
  <c r="EP133" i="1"/>
  <c r="EO106" i="10" s="1"/>
  <c r="EQ133" i="1"/>
  <c r="EP106" i="10" s="1"/>
  <c r="ES133" i="1"/>
  <c r="ER106" i="10" s="1"/>
  <c r="ET133" i="1"/>
  <c r="ES106" i="10" s="1"/>
  <c r="EM134" i="1"/>
  <c r="EL107" i="10" s="1"/>
  <c r="EN134" i="1"/>
  <c r="EM107" i="10" s="1"/>
  <c r="EO134" i="1"/>
  <c r="EN107" i="10" s="1"/>
  <c r="EP134" i="1"/>
  <c r="EO107" i="10" s="1"/>
  <c r="EQ134" i="1"/>
  <c r="EP107" i="10" s="1"/>
  <c r="ES134" i="1"/>
  <c r="ER107" i="10" s="1"/>
  <c r="ET134" i="1"/>
  <c r="ES107" i="10" s="1"/>
  <c r="EM135" i="1"/>
  <c r="EL108" i="10" s="1"/>
  <c r="EN135" i="1"/>
  <c r="EM108" i="10" s="1"/>
  <c r="EO135" i="1"/>
  <c r="EN108" i="10" s="1"/>
  <c r="EP135" i="1"/>
  <c r="EO108" i="10" s="1"/>
  <c r="EQ135" i="1"/>
  <c r="EP108" i="10" s="1"/>
  <c r="ES135" i="1"/>
  <c r="ER108" i="10" s="1"/>
  <c r="ET135" i="1"/>
  <c r="ES108" i="10" s="1"/>
  <c r="EM136" i="1"/>
  <c r="EL109" i="10" s="1"/>
  <c r="EN136" i="1"/>
  <c r="EM109" i="10" s="1"/>
  <c r="EO136" i="1"/>
  <c r="EN109" i="10" s="1"/>
  <c r="EP136" i="1"/>
  <c r="EO109" i="10" s="1"/>
  <c r="EQ136" i="1"/>
  <c r="EP109" i="10" s="1"/>
  <c r="ES136" i="1"/>
  <c r="ER109" i="10" s="1"/>
  <c r="ET136" i="1"/>
  <c r="ES109" i="10" s="1"/>
  <c r="EM137" i="1"/>
  <c r="EL110" i="10" s="1"/>
  <c r="EN137" i="1"/>
  <c r="EM110" i="10" s="1"/>
  <c r="EO137" i="1"/>
  <c r="EN110" i="10" s="1"/>
  <c r="EP137" i="1"/>
  <c r="EO110" i="10" s="1"/>
  <c r="EQ137" i="1"/>
  <c r="EP110" i="10" s="1"/>
  <c r="ES137" i="1"/>
  <c r="ER110" i="10" s="1"/>
  <c r="ET137" i="1"/>
  <c r="ES110" i="10" s="1"/>
  <c r="EM138" i="1"/>
  <c r="EL111" i="10" s="1"/>
  <c r="EN138" i="1"/>
  <c r="EM111" i="10" s="1"/>
  <c r="EO138" i="1"/>
  <c r="EN111" i="10" s="1"/>
  <c r="EP138" i="1"/>
  <c r="EO111" i="10" s="1"/>
  <c r="EQ138" i="1"/>
  <c r="EP111" i="10" s="1"/>
  <c r="ES138" i="1"/>
  <c r="ER111" i="10" s="1"/>
  <c r="ET138" i="1"/>
  <c r="ES111" i="10" s="1"/>
  <c r="EM109" i="1"/>
  <c r="EL82" i="10" s="1"/>
  <c r="EN109" i="1"/>
  <c r="EM82" i="10" s="1"/>
  <c r="EO109" i="1"/>
  <c r="EN82" i="10" s="1"/>
  <c r="EP109" i="1"/>
  <c r="EO82" i="10" s="1"/>
  <c r="EQ109" i="1"/>
  <c r="EP82" i="10" s="1"/>
  <c r="EM110" i="1"/>
  <c r="EL83" i="10" s="1"/>
  <c r="EN110" i="1"/>
  <c r="EM83" i="10" s="1"/>
  <c r="EO110" i="1"/>
  <c r="EN83" i="10" s="1"/>
  <c r="EP110" i="1"/>
  <c r="EO83" i="10" s="1"/>
  <c r="EQ110" i="1"/>
  <c r="EP83" i="10" s="1"/>
  <c r="EM111" i="1"/>
  <c r="EL84" i="10" s="1"/>
  <c r="EN111" i="1"/>
  <c r="EM84" i="10" s="1"/>
  <c r="EO111" i="1"/>
  <c r="EN84" i="10" s="1"/>
  <c r="EP111" i="1"/>
  <c r="EO84" i="10" s="1"/>
  <c r="EQ111" i="1"/>
  <c r="EP84" i="10" s="1"/>
  <c r="EM112" i="1"/>
  <c r="EL85" i="10" s="1"/>
  <c r="EN112" i="1"/>
  <c r="EM85" i="10" s="1"/>
  <c r="EO112" i="1"/>
  <c r="EN85" i="10" s="1"/>
  <c r="EP112" i="1"/>
  <c r="EO85" i="10" s="1"/>
  <c r="EQ112" i="1"/>
  <c r="EP85" i="10" s="1"/>
  <c r="EM52" i="10"/>
  <c r="EN52" i="10"/>
  <c r="EO52" i="10"/>
  <c r="EP52" i="10"/>
  <c r="EQ52" i="10"/>
  <c r="ER52" i="10"/>
  <c r="ES52" i="10"/>
  <c r="ET52" i="10"/>
  <c r="EM53" i="10"/>
  <c r="EN53" i="10"/>
  <c r="EO53" i="10"/>
  <c r="EP53" i="10"/>
  <c r="EQ53" i="10"/>
  <c r="ER53" i="10"/>
  <c r="ES53" i="10"/>
  <c r="ET53" i="10"/>
  <c r="EM54" i="10"/>
  <c r="EN54" i="10"/>
  <c r="EO54" i="10"/>
  <c r="EP54" i="10"/>
  <c r="EQ54" i="10"/>
  <c r="ER54" i="10"/>
  <c r="ES54" i="10"/>
  <c r="ET54" i="10"/>
  <c r="EM40" i="10"/>
  <c r="EN40" i="10"/>
  <c r="EO40" i="10"/>
  <c r="EP40" i="10"/>
  <c r="EQ40" i="10"/>
  <c r="ER40" i="10"/>
  <c r="ES40" i="10"/>
  <c r="ET40" i="10"/>
  <c r="EM41" i="10"/>
  <c r="EN41" i="10"/>
  <c r="EO41" i="10"/>
  <c r="EP41" i="10"/>
  <c r="EQ41" i="10"/>
  <c r="ER41" i="10"/>
  <c r="ES41" i="10"/>
  <c r="ET41" i="10"/>
  <c r="EM42" i="10"/>
  <c r="EN42" i="10"/>
  <c r="EO42" i="10"/>
  <c r="EP42" i="10"/>
  <c r="EQ42" i="10"/>
  <c r="ER42" i="10"/>
  <c r="ES42" i="10"/>
  <c r="ET42" i="10"/>
  <c r="EM43" i="10"/>
  <c r="EN43" i="10"/>
  <c r="EO43" i="10"/>
  <c r="EP43" i="10"/>
  <c r="EQ43" i="10"/>
  <c r="ER43" i="10"/>
  <c r="ES43" i="10"/>
  <c r="ET43" i="10"/>
  <c r="EM44" i="10"/>
  <c r="EN44" i="10"/>
  <c r="EO44" i="10"/>
  <c r="EP44" i="10"/>
  <c r="EQ44" i="10"/>
  <c r="ER44" i="10"/>
  <c r="ES44" i="10"/>
  <c r="ET44" i="10"/>
  <c r="EM45" i="10"/>
  <c r="EN45" i="10"/>
  <c r="EO45" i="10"/>
  <c r="EP45" i="10"/>
  <c r="EQ45" i="10"/>
  <c r="ER45" i="10"/>
  <c r="ES45" i="10"/>
  <c r="ET45" i="10"/>
  <c r="EM46" i="10"/>
  <c r="EN46" i="10"/>
  <c r="EO46" i="10"/>
  <c r="EP46" i="10"/>
  <c r="EQ46" i="10"/>
  <c r="ER46" i="10"/>
  <c r="ES46" i="10"/>
  <c r="ET46" i="10"/>
  <c r="EM47" i="10"/>
  <c r="EN47" i="10"/>
  <c r="EO47" i="10"/>
  <c r="EP47" i="10"/>
  <c r="EQ47" i="10"/>
  <c r="ER47" i="10"/>
  <c r="ES47" i="10"/>
  <c r="ET47" i="10"/>
  <c r="EM48" i="10"/>
  <c r="EN48" i="10"/>
  <c r="EO48" i="10"/>
  <c r="EP48" i="10"/>
  <c r="EQ48" i="10"/>
  <c r="ER48" i="10"/>
  <c r="ES48" i="10"/>
  <c r="ET48" i="10"/>
  <c r="EM34" i="10"/>
  <c r="EN34" i="10"/>
  <c r="EO34" i="10"/>
  <c r="EP34" i="10"/>
  <c r="EQ34" i="10"/>
  <c r="ER34" i="10"/>
  <c r="ES34" i="10"/>
  <c r="ET34" i="10"/>
  <c r="EM35" i="10"/>
  <c r="EN35" i="10"/>
  <c r="EO35" i="10"/>
  <c r="EP35" i="10"/>
  <c r="EQ35" i="10"/>
  <c r="ER35" i="10"/>
  <c r="ES35" i="10"/>
  <c r="ET35" i="10"/>
  <c r="EM36" i="10"/>
  <c r="EN36" i="10"/>
  <c r="EO36" i="10"/>
  <c r="EP36" i="10"/>
  <c r="EQ36" i="10"/>
  <c r="ER36" i="10"/>
  <c r="ES36" i="10"/>
  <c r="ET36" i="10"/>
  <c r="EM12" i="10"/>
  <c r="EN12" i="10"/>
  <c r="EO12" i="10"/>
  <c r="EP12" i="10"/>
  <c r="EQ12" i="10"/>
  <c r="ES12" i="10"/>
  <c r="EM13" i="10"/>
  <c r="EN13" i="10"/>
  <c r="EO13" i="10"/>
  <c r="EP13" i="10"/>
  <c r="EQ13" i="10"/>
  <c r="ES13" i="10"/>
  <c r="EM14" i="10"/>
  <c r="EN14" i="10"/>
  <c r="EO14" i="10"/>
  <c r="EP14" i="10"/>
  <c r="EQ14" i="10"/>
  <c r="ES14" i="10"/>
  <c r="EM15" i="10"/>
  <c r="EN15" i="10"/>
  <c r="EO15" i="10"/>
  <c r="EP15" i="10"/>
  <c r="EQ15" i="10"/>
  <c r="ES15" i="10"/>
  <c r="EM16" i="10"/>
  <c r="EN16" i="10"/>
  <c r="EO16" i="10"/>
  <c r="EP16" i="10"/>
  <c r="EQ16" i="10"/>
  <c r="ES16" i="10"/>
  <c r="EM18" i="10"/>
  <c r="EN18" i="10"/>
  <c r="EO18" i="10"/>
  <c r="EP18" i="10"/>
  <c r="EQ18" i="10"/>
  <c r="ES18" i="10"/>
  <c r="EM20" i="10"/>
  <c r="EN20" i="10"/>
  <c r="EO20" i="10"/>
  <c r="EP20" i="10"/>
  <c r="EQ20" i="10"/>
  <c r="ES20" i="10"/>
  <c r="EM24" i="10"/>
  <c r="EN24" i="10"/>
  <c r="EO24" i="10"/>
  <c r="EP24" i="10"/>
  <c r="EQ24" i="10"/>
  <c r="ER24" i="10"/>
  <c r="ES24" i="10"/>
  <c r="ET24" i="10"/>
  <c r="EM25" i="10"/>
  <c r="EN25" i="10"/>
  <c r="EO25" i="10"/>
  <c r="EP25" i="10"/>
  <c r="EQ25" i="10"/>
  <c r="ER25" i="10"/>
  <c r="ES25" i="10"/>
  <c r="ET25" i="10"/>
  <c r="EM26" i="10"/>
  <c r="EN26" i="10"/>
  <c r="EO26" i="10"/>
  <c r="EP26" i="10"/>
  <c r="EQ26" i="10"/>
  <c r="ER26" i="10"/>
  <c r="ES26" i="10"/>
  <c r="ET26" i="10"/>
  <c r="EM30" i="10"/>
  <c r="EN30" i="10"/>
  <c r="EO30" i="10"/>
  <c r="EP30" i="10"/>
  <c r="EQ30" i="10"/>
  <c r="ER30" i="10"/>
  <c r="ES30" i="10"/>
  <c r="ET30" i="10"/>
  <c r="EE5" i="10"/>
  <c r="EE11" i="10" s="1"/>
  <c r="EE23" i="10"/>
  <c r="EE33" i="10" s="1"/>
  <c r="EE39" i="10" s="1"/>
  <c r="EE51" i="10" s="1"/>
  <c r="EE57" i="10"/>
  <c r="EF5" i="10"/>
  <c r="EF11" i="10"/>
  <c r="EF23" i="10" s="1"/>
  <c r="EF33" i="10" s="1"/>
  <c r="EF39" i="10" s="1"/>
  <c r="EF51" i="10"/>
  <c r="EF57" i="10" s="1"/>
  <c r="EG5" i="10"/>
  <c r="EG11" i="10" s="1"/>
  <c r="EG23" i="10"/>
  <c r="EG33" i="10" s="1"/>
  <c r="EG39" i="10" s="1"/>
  <c r="EG51" i="10" s="1"/>
  <c r="EG57" i="10" s="1"/>
  <c r="EE34" i="10"/>
  <c r="EF34" i="10"/>
  <c r="EG34" i="10"/>
  <c r="EH34" i="10"/>
  <c r="EI34" i="10"/>
  <c r="EJ34" i="10"/>
  <c r="EK34" i="10"/>
  <c r="EL34" i="10"/>
  <c r="EE35" i="10"/>
  <c r="EF35" i="10"/>
  <c r="EG35" i="10"/>
  <c r="EH35" i="10"/>
  <c r="EI35" i="10"/>
  <c r="EJ35" i="10"/>
  <c r="EK35" i="10"/>
  <c r="EL35" i="10"/>
  <c r="EE36" i="10"/>
  <c r="EF36" i="10"/>
  <c r="EG36" i="10"/>
  <c r="EH36" i="10"/>
  <c r="EI36" i="10"/>
  <c r="EJ36" i="10"/>
  <c r="EK36" i="10"/>
  <c r="EL36" i="10"/>
  <c r="EE40" i="10"/>
  <c r="EF40" i="10"/>
  <c r="EG40" i="10"/>
  <c r="EH40" i="10"/>
  <c r="EI40" i="10"/>
  <c r="EJ40" i="10"/>
  <c r="EK40" i="10"/>
  <c r="EL40" i="10"/>
  <c r="EE41" i="10"/>
  <c r="EF41" i="10"/>
  <c r="EG41" i="10"/>
  <c r="EH41" i="10"/>
  <c r="EI41" i="10"/>
  <c r="EK41" i="10"/>
  <c r="EL41" i="10"/>
  <c r="EE42" i="10"/>
  <c r="EF42" i="10"/>
  <c r="EG42" i="10"/>
  <c r="EH42" i="10"/>
  <c r="EI42" i="10"/>
  <c r="EJ42" i="10"/>
  <c r="EK42" i="10"/>
  <c r="EL42" i="10"/>
  <c r="EE43" i="10"/>
  <c r="EF43" i="10"/>
  <c r="EG43" i="10"/>
  <c r="EH43" i="10"/>
  <c r="EI43" i="10"/>
  <c r="EJ43" i="10"/>
  <c r="EK43" i="10"/>
  <c r="EL43" i="10"/>
  <c r="EE44" i="10"/>
  <c r="EF44" i="10"/>
  <c r="EG44" i="10"/>
  <c r="EH44" i="10"/>
  <c r="EI44" i="10"/>
  <c r="EJ44" i="10"/>
  <c r="EK44" i="10"/>
  <c r="EL44" i="10"/>
  <c r="EE45" i="10"/>
  <c r="EF45" i="10"/>
  <c r="EG45" i="10"/>
  <c r="EH45" i="10"/>
  <c r="EI45" i="10"/>
  <c r="EJ45" i="10"/>
  <c r="EK45" i="10"/>
  <c r="EL45" i="10"/>
  <c r="EE46" i="10"/>
  <c r="EF46" i="10"/>
  <c r="EG46" i="10"/>
  <c r="EH46" i="10"/>
  <c r="EI46" i="10"/>
  <c r="EJ46" i="10"/>
  <c r="EK46" i="10"/>
  <c r="EL46" i="10"/>
  <c r="EE47" i="10"/>
  <c r="EF47" i="10"/>
  <c r="EG47" i="10"/>
  <c r="EH47" i="10"/>
  <c r="EI47" i="10"/>
  <c r="EJ47" i="10"/>
  <c r="EK47" i="10"/>
  <c r="EL47" i="10"/>
  <c r="EE48" i="10"/>
  <c r="EF48" i="10"/>
  <c r="EG48" i="10"/>
  <c r="EH48" i="10"/>
  <c r="EI48" i="10"/>
  <c r="EJ48" i="10"/>
  <c r="EK48" i="10"/>
  <c r="EL48" i="10"/>
  <c r="EE52" i="10"/>
  <c r="EF52" i="10"/>
  <c r="EG52" i="10"/>
  <c r="EH52" i="10"/>
  <c r="EI52" i="10"/>
  <c r="EJ52" i="10"/>
  <c r="EK52" i="10"/>
  <c r="EL52" i="10"/>
  <c r="EE53" i="10"/>
  <c r="EF53" i="10"/>
  <c r="EG53" i="10"/>
  <c r="EH53" i="10"/>
  <c r="EI53" i="10"/>
  <c r="EJ53" i="10"/>
  <c r="EK53" i="10"/>
  <c r="EL53" i="10"/>
  <c r="EE54" i="10"/>
  <c r="EF54" i="10"/>
  <c r="EG54" i="10"/>
  <c r="EH54" i="10"/>
  <c r="EI54" i="10"/>
  <c r="EJ54" i="10"/>
  <c r="EK54" i="10"/>
  <c r="EL54" i="10"/>
  <c r="EF6" i="10"/>
  <c r="EG6" i="10"/>
  <c r="EH6" i="10"/>
  <c r="EF7" i="10"/>
  <c r="EG7" i="10"/>
  <c r="EH7" i="10"/>
  <c r="EF8" i="10"/>
  <c r="EG8" i="10"/>
  <c r="EH8" i="10"/>
  <c r="EF12" i="10"/>
  <c r="EG12" i="10"/>
  <c r="EH12" i="10"/>
  <c r="EI12" i="10"/>
  <c r="EJ12" i="10"/>
  <c r="EK12" i="10"/>
  <c r="EL12" i="10"/>
  <c r="EF13" i="10"/>
  <c r="EG13" i="10"/>
  <c r="EH13" i="10"/>
  <c r="EI13" i="10"/>
  <c r="EJ13" i="10"/>
  <c r="EK13" i="10"/>
  <c r="EF14" i="10"/>
  <c r="EG14" i="10"/>
  <c r="EH14" i="10"/>
  <c r="EI14" i="10"/>
  <c r="EJ14" i="10"/>
  <c r="EK14" i="10"/>
  <c r="EL14" i="10"/>
  <c r="EF15" i="10"/>
  <c r="EG15" i="10"/>
  <c r="EH15" i="10"/>
  <c r="EI15" i="10"/>
  <c r="EJ15" i="10"/>
  <c r="EK15" i="10"/>
  <c r="EL15" i="10"/>
  <c r="EF16" i="10"/>
  <c r="EG16" i="10"/>
  <c r="EH16" i="10"/>
  <c r="EI16" i="10"/>
  <c r="EJ16" i="10"/>
  <c r="EK16" i="10"/>
  <c r="EL16" i="10"/>
  <c r="EF18" i="10"/>
  <c r="EG18" i="10"/>
  <c r="EH18" i="10"/>
  <c r="EI18" i="10"/>
  <c r="EJ18" i="10"/>
  <c r="EK18" i="10"/>
  <c r="EL18" i="10"/>
  <c r="EF20" i="10"/>
  <c r="EG20" i="10"/>
  <c r="EH20" i="10"/>
  <c r="EI20" i="10"/>
  <c r="EJ20" i="10"/>
  <c r="EK20" i="10"/>
  <c r="EL20" i="10"/>
  <c r="EF24" i="10"/>
  <c r="EG24" i="10"/>
  <c r="EH24" i="10"/>
  <c r="EI24" i="10"/>
  <c r="EJ24" i="10"/>
  <c r="EK24" i="10"/>
  <c r="EL24" i="10"/>
  <c r="EF25" i="10"/>
  <c r="EG25" i="10"/>
  <c r="EH25" i="10"/>
  <c r="EI25" i="10"/>
  <c r="EJ25" i="10"/>
  <c r="EK25" i="10"/>
  <c r="EL25" i="10"/>
  <c r="EF26" i="10"/>
  <c r="EG26" i="10"/>
  <c r="EH26" i="10"/>
  <c r="EI26" i="10"/>
  <c r="EJ26" i="10"/>
  <c r="EK26" i="10"/>
  <c r="EL26" i="10"/>
  <c r="EF30" i="10"/>
  <c r="EG30" i="10"/>
  <c r="EH30" i="10"/>
  <c r="EI30" i="10"/>
  <c r="EJ30" i="10"/>
  <c r="EK30" i="10"/>
  <c r="EL30" i="10"/>
  <c r="EE30" i="10"/>
  <c r="EE26" i="10"/>
  <c r="EE25" i="10"/>
  <c r="EE24" i="10"/>
  <c r="EE20" i="10"/>
  <c r="EE18" i="10"/>
  <c r="EE16" i="10"/>
  <c r="EE15" i="10"/>
  <c r="EE14" i="10"/>
  <c r="EE13" i="10"/>
  <c r="EE12" i="10"/>
  <c r="EE8" i="10"/>
  <c r="EE7" i="10"/>
  <c r="EE6" i="10"/>
  <c r="DT5" i="10"/>
  <c r="DT29" i="10"/>
  <c r="DU5" i="10"/>
  <c r="DU29" i="10"/>
  <c r="DV5" i="10"/>
  <c r="DV29" i="10"/>
  <c r="DW5" i="10"/>
  <c r="DW29" i="10"/>
  <c r="DX5" i="10"/>
  <c r="DX29" i="10"/>
  <c r="DY5" i="10"/>
  <c r="DY11" i="10"/>
  <c r="DY23" i="10" s="1"/>
  <c r="DY33" i="10" s="1"/>
  <c r="DY39" i="10" s="1"/>
  <c r="DY51" i="10" s="1"/>
  <c r="DY57" i="10" s="1"/>
  <c r="DZ5" i="10"/>
  <c r="EA5" i="10"/>
  <c r="EA11" i="10"/>
  <c r="EA23" i="10" s="1"/>
  <c r="EA33" i="10"/>
  <c r="EA39" i="10" s="1"/>
  <c r="EA51" i="10" s="1"/>
  <c r="EA57" i="10" s="1"/>
  <c r="EB5" i="10"/>
  <c r="EC5" i="10"/>
  <c r="ED5" i="10"/>
  <c r="ED11" i="10" s="1"/>
  <c r="ED23" i="10" s="1"/>
  <c r="ED33" i="10" s="1"/>
  <c r="ED39" i="10" s="1"/>
  <c r="ED51" i="10" s="1"/>
  <c r="ED57" i="10" s="1"/>
  <c r="DT34" i="10"/>
  <c r="DU34" i="10"/>
  <c r="DV34" i="10"/>
  <c r="DW34" i="10"/>
  <c r="DX34" i="10"/>
  <c r="DY34" i="10"/>
  <c r="DZ34" i="10"/>
  <c r="EA34" i="10"/>
  <c r="EB34" i="10"/>
  <c r="EC34" i="10"/>
  <c r="ED34" i="10"/>
  <c r="DT35" i="10"/>
  <c r="DU35" i="10"/>
  <c r="DV35" i="10"/>
  <c r="DW35" i="10"/>
  <c r="DX35" i="10"/>
  <c r="DY35" i="10"/>
  <c r="DZ35" i="10"/>
  <c r="EA35" i="10"/>
  <c r="EB35" i="10"/>
  <c r="EC35" i="10"/>
  <c r="ED35" i="10"/>
  <c r="DT36" i="10"/>
  <c r="DU36" i="10"/>
  <c r="DV36" i="10"/>
  <c r="DW36" i="10"/>
  <c r="DX36" i="10"/>
  <c r="DY36" i="10"/>
  <c r="DZ36" i="10"/>
  <c r="EA36" i="10"/>
  <c r="EB36" i="10"/>
  <c r="EC36" i="10"/>
  <c r="ED36" i="10"/>
  <c r="DT40" i="10"/>
  <c r="DU40" i="10"/>
  <c r="DV40" i="10"/>
  <c r="DW40" i="10"/>
  <c r="DX40" i="10"/>
  <c r="DY40" i="10"/>
  <c r="DZ40" i="10"/>
  <c r="EA40" i="10"/>
  <c r="EB40" i="10"/>
  <c r="EC40" i="10"/>
  <c r="ED40" i="10"/>
  <c r="DT41" i="10"/>
  <c r="DU41" i="10"/>
  <c r="DV41" i="10"/>
  <c r="DW41" i="10"/>
  <c r="DX41" i="10"/>
  <c r="DY41" i="10"/>
  <c r="DZ41" i="10"/>
  <c r="EA41" i="10"/>
  <c r="EB41" i="10"/>
  <c r="EC41" i="10"/>
  <c r="ED41" i="10"/>
  <c r="DT42" i="10"/>
  <c r="DU42" i="10"/>
  <c r="DV42" i="10"/>
  <c r="DW42" i="10"/>
  <c r="DX42" i="10"/>
  <c r="DY42" i="10"/>
  <c r="DZ42" i="10"/>
  <c r="EA42" i="10"/>
  <c r="EB42" i="10"/>
  <c r="EC42" i="10"/>
  <c r="ED42" i="10"/>
  <c r="DT43" i="10"/>
  <c r="DU43" i="10"/>
  <c r="DV43" i="10"/>
  <c r="DW43" i="10"/>
  <c r="DX43" i="10"/>
  <c r="DY43" i="10"/>
  <c r="DZ43" i="10"/>
  <c r="EA43" i="10"/>
  <c r="EB43" i="10"/>
  <c r="EC43" i="10"/>
  <c r="ED43" i="10"/>
  <c r="DT44" i="10"/>
  <c r="DU44" i="10"/>
  <c r="DV44" i="10"/>
  <c r="DW44" i="10"/>
  <c r="DX44" i="10"/>
  <c r="DY44" i="10"/>
  <c r="DZ44" i="10"/>
  <c r="EA44" i="10"/>
  <c r="EB44" i="10"/>
  <c r="EC44" i="10"/>
  <c r="ED44" i="10"/>
  <c r="DT45" i="10"/>
  <c r="DU45" i="10"/>
  <c r="DV45" i="10"/>
  <c r="DW45" i="10"/>
  <c r="DX45" i="10"/>
  <c r="DY45" i="10"/>
  <c r="DZ45" i="10"/>
  <c r="EA45" i="10"/>
  <c r="EB45" i="10"/>
  <c r="EC45" i="10"/>
  <c r="ED45" i="10"/>
  <c r="DT46" i="10"/>
  <c r="DU46" i="10"/>
  <c r="DV46" i="10"/>
  <c r="DW46" i="10"/>
  <c r="DX46" i="10"/>
  <c r="DY46" i="10"/>
  <c r="DZ46" i="10"/>
  <c r="EA46" i="10"/>
  <c r="EB46" i="10"/>
  <c r="EC46" i="10"/>
  <c r="ED46" i="10"/>
  <c r="DT47" i="10"/>
  <c r="DU47" i="10"/>
  <c r="DV47" i="10"/>
  <c r="DW47" i="10"/>
  <c r="DX47" i="10"/>
  <c r="DY47" i="10"/>
  <c r="DZ47" i="10"/>
  <c r="EA47" i="10"/>
  <c r="EB47" i="10"/>
  <c r="EC47" i="10"/>
  <c r="ED47" i="10"/>
  <c r="DT48" i="10"/>
  <c r="DU48" i="10"/>
  <c r="DV48" i="10"/>
  <c r="DW48" i="10"/>
  <c r="DX48" i="10"/>
  <c r="DY48" i="10"/>
  <c r="DZ48" i="10"/>
  <c r="EA48" i="10"/>
  <c r="EB48" i="10"/>
  <c r="EC48" i="10"/>
  <c r="ED48" i="10"/>
  <c r="DT52" i="10"/>
  <c r="DU52" i="10"/>
  <c r="DW52" i="10"/>
  <c r="DX52" i="10"/>
  <c r="DY52" i="10"/>
  <c r="DZ52" i="10"/>
  <c r="EA52" i="10"/>
  <c r="EB52" i="10"/>
  <c r="EC52" i="10"/>
  <c r="ED52" i="10"/>
  <c r="DT53" i="10"/>
  <c r="DU53" i="10"/>
  <c r="DV53" i="10"/>
  <c r="DW53" i="10"/>
  <c r="DX53" i="10"/>
  <c r="DY53" i="10"/>
  <c r="DZ53" i="10"/>
  <c r="EA53" i="10"/>
  <c r="EB53" i="10"/>
  <c r="EC53" i="10"/>
  <c r="ED53" i="10"/>
  <c r="DT54" i="10"/>
  <c r="DU54" i="10"/>
  <c r="DV54" i="10"/>
  <c r="DW54" i="10"/>
  <c r="DX54" i="10"/>
  <c r="DY54" i="10"/>
  <c r="DZ54" i="10"/>
  <c r="EA54" i="10"/>
  <c r="EB54" i="10"/>
  <c r="EC54" i="10"/>
  <c r="ED54" i="10"/>
  <c r="DT6" i="10"/>
  <c r="DU6" i="10"/>
  <c r="DV6" i="10"/>
  <c r="DW6" i="10"/>
  <c r="DX6" i="10"/>
  <c r="DY6" i="10"/>
  <c r="DZ6" i="10"/>
  <c r="EA6" i="10"/>
  <c r="EB6" i="10"/>
  <c r="EC6" i="10"/>
  <c r="DT7" i="10"/>
  <c r="DU7" i="10"/>
  <c r="DV7" i="10"/>
  <c r="DW7" i="10"/>
  <c r="DX7" i="10"/>
  <c r="DY7" i="10"/>
  <c r="EA7" i="10"/>
  <c r="EB7" i="10"/>
  <c r="EC7" i="10"/>
  <c r="ED7" i="10"/>
  <c r="DT8" i="10"/>
  <c r="DU8" i="10"/>
  <c r="DV8" i="10"/>
  <c r="DW8" i="10"/>
  <c r="DX8" i="10"/>
  <c r="DY8" i="10"/>
  <c r="EA8" i="10"/>
  <c r="EB8" i="10"/>
  <c r="EC8" i="10"/>
  <c r="ED8" i="10"/>
  <c r="DT12" i="10"/>
  <c r="DU12" i="10"/>
  <c r="DV12" i="10"/>
  <c r="DW12" i="10"/>
  <c r="DX12" i="10"/>
  <c r="DY12" i="10"/>
  <c r="DZ12" i="10"/>
  <c r="EA12" i="10"/>
  <c r="EB12" i="10"/>
  <c r="EC12" i="10"/>
  <c r="ED12" i="10"/>
  <c r="DT13" i="10"/>
  <c r="DU13" i="10"/>
  <c r="DV13" i="10"/>
  <c r="DW13" i="10"/>
  <c r="DX13" i="10"/>
  <c r="DY13" i="10"/>
  <c r="DZ13" i="10"/>
  <c r="EA13" i="10"/>
  <c r="EB13" i="10"/>
  <c r="EC13" i="10"/>
  <c r="ED13" i="10"/>
  <c r="DT14" i="10"/>
  <c r="DU14" i="10"/>
  <c r="DV14" i="10"/>
  <c r="DW14" i="10"/>
  <c r="DX14" i="10"/>
  <c r="DY14" i="10"/>
  <c r="DZ14" i="10"/>
  <c r="EA14" i="10"/>
  <c r="EB14" i="10"/>
  <c r="EC14" i="10"/>
  <c r="ED14" i="10"/>
  <c r="DT15" i="10"/>
  <c r="DU15" i="10"/>
  <c r="DV15" i="10"/>
  <c r="DW15" i="10"/>
  <c r="DX15" i="10"/>
  <c r="DY15" i="10"/>
  <c r="DZ15" i="10"/>
  <c r="EA15" i="10"/>
  <c r="EB15" i="10"/>
  <c r="EC15" i="10"/>
  <c r="ED15" i="10"/>
  <c r="DT16" i="10"/>
  <c r="DU16" i="10"/>
  <c r="DV16" i="10"/>
  <c r="DW16" i="10"/>
  <c r="DX16" i="10"/>
  <c r="DY16" i="10"/>
  <c r="DZ16" i="10"/>
  <c r="EA16" i="10"/>
  <c r="EB16" i="10"/>
  <c r="EC16" i="10"/>
  <c r="ED16" i="10"/>
  <c r="DT18" i="10"/>
  <c r="DU18" i="10"/>
  <c r="DV18" i="10"/>
  <c r="DW18" i="10"/>
  <c r="DX18" i="10"/>
  <c r="DY18" i="10"/>
  <c r="DZ18" i="10"/>
  <c r="EA18" i="10"/>
  <c r="EB18" i="10"/>
  <c r="EC18" i="10"/>
  <c r="ED18" i="10"/>
  <c r="DT20" i="10"/>
  <c r="DU20" i="10"/>
  <c r="DV20" i="10"/>
  <c r="DW20" i="10"/>
  <c r="DX20" i="10"/>
  <c r="DY20" i="10"/>
  <c r="DZ20" i="10"/>
  <c r="EA20" i="10"/>
  <c r="EB20" i="10"/>
  <c r="EC20" i="10"/>
  <c r="ED20" i="10"/>
  <c r="DT24" i="10"/>
  <c r="DU24" i="10"/>
  <c r="DV24" i="10"/>
  <c r="DW24" i="10"/>
  <c r="DX24" i="10"/>
  <c r="DY24" i="10"/>
  <c r="DZ24" i="10"/>
  <c r="EA24" i="10"/>
  <c r="EB24" i="10"/>
  <c r="EC24" i="10"/>
  <c r="ED24" i="10"/>
  <c r="DT25" i="10"/>
  <c r="DU25" i="10"/>
  <c r="DV25" i="10"/>
  <c r="DW25" i="10"/>
  <c r="DX25" i="10"/>
  <c r="DY25" i="10"/>
  <c r="DZ25" i="10"/>
  <c r="EA25" i="10"/>
  <c r="EB25" i="10"/>
  <c r="EC25" i="10"/>
  <c r="ED25" i="10"/>
  <c r="DT26" i="10"/>
  <c r="DU26" i="10"/>
  <c r="DV26" i="10"/>
  <c r="DW26" i="10"/>
  <c r="DX26" i="10"/>
  <c r="DY26" i="10"/>
  <c r="DZ26" i="10"/>
  <c r="EA26" i="10"/>
  <c r="EB26" i="10"/>
  <c r="EC26" i="10"/>
  <c r="ED26" i="10"/>
  <c r="DT30" i="10"/>
  <c r="DU30" i="10"/>
  <c r="DV30" i="10"/>
  <c r="DW30" i="10"/>
  <c r="DX30" i="10"/>
  <c r="DY30" i="10"/>
  <c r="DZ30" i="10"/>
  <c r="EA30" i="10"/>
  <c r="EB30" i="10"/>
  <c r="EC30" i="10"/>
  <c r="ED30" i="10"/>
  <c r="DS5" i="10"/>
  <c r="DS29" i="10" s="1"/>
  <c r="DS34" i="10"/>
  <c r="DS35" i="10"/>
  <c r="DS36" i="10"/>
  <c r="DS40" i="10"/>
  <c r="DS41" i="10"/>
  <c r="DS42" i="10"/>
  <c r="DS43" i="10"/>
  <c r="DS44" i="10"/>
  <c r="DS45" i="10"/>
  <c r="DS46" i="10"/>
  <c r="DS47" i="10"/>
  <c r="DS48" i="10"/>
  <c r="DS52" i="10"/>
  <c r="DS53" i="10"/>
  <c r="DS54" i="10"/>
  <c r="DS6" i="10"/>
  <c r="DS7" i="10"/>
  <c r="DS8" i="10"/>
  <c r="DS12" i="10"/>
  <c r="DS13" i="10"/>
  <c r="DS14" i="10"/>
  <c r="DS15" i="10"/>
  <c r="DS16" i="10"/>
  <c r="DS18" i="10"/>
  <c r="DS20" i="10"/>
  <c r="DS24" i="10"/>
  <c r="DS25" i="10"/>
  <c r="DS26" i="10"/>
  <c r="DS30" i="10"/>
  <c r="DN5" i="10"/>
  <c r="DN11" i="10"/>
  <c r="DN23" i="10" s="1"/>
  <c r="DN33" i="10" s="1"/>
  <c r="DN39" i="10" s="1"/>
  <c r="DN51" i="10" s="1"/>
  <c r="DN57" i="10" s="1"/>
  <c r="DN52" i="10"/>
  <c r="DN53" i="10"/>
  <c r="DN54" i="10"/>
  <c r="DN58" i="10"/>
  <c r="DN59" i="10"/>
  <c r="DN60" i="10"/>
  <c r="DN61" i="10"/>
  <c r="DN62" i="10"/>
  <c r="DN63" i="10"/>
  <c r="DN64" i="10"/>
  <c r="DN34" i="10"/>
  <c r="DN35" i="10"/>
  <c r="DN36" i="10"/>
  <c r="DN40" i="10"/>
  <c r="DN41" i="10"/>
  <c r="DN42" i="10"/>
  <c r="DN43" i="10"/>
  <c r="DN44" i="10"/>
  <c r="DN45" i="10"/>
  <c r="DN46" i="10"/>
  <c r="DN47" i="10"/>
  <c r="DN48" i="10"/>
  <c r="DN6" i="10"/>
  <c r="DN7" i="10"/>
  <c r="DN8" i="10"/>
  <c r="DN12" i="10"/>
  <c r="DN13" i="10"/>
  <c r="DN14" i="10"/>
  <c r="DN15" i="10"/>
  <c r="DN16" i="10"/>
  <c r="DN17" i="10"/>
  <c r="DN18" i="10"/>
  <c r="DN19" i="10"/>
  <c r="DN20" i="10"/>
  <c r="DN24" i="10"/>
  <c r="DN25" i="10"/>
  <c r="DN26" i="10"/>
  <c r="DR5" i="10"/>
  <c r="DR11" i="10"/>
  <c r="DR23" i="10" s="1"/>
  <c r="DR33" i="10"/>
  <c r="DR39" i="10" s="1"/>
  <c r="DR51" i="10" s="1"/>
  <c r="DR57" i="10" s="1"/>
  <c r="DR34" i="10"/>
  <c r="DR35" i="10"/>
  <c r="DR36" i="10"/>
  <c r="DR40" i="10"/>
  <c r="DR41" i="10"/>
  <c r="DR42" i="10"/>
  <c r="DR43" i="10"/>
  <c r="DR44" i="10"/>
  <c r="DR46" i="10"/>
  <c r="DR47" i="10"/>
  <c r="DR48" i="10"/>
  <c r="DR53" i="10"/>
  <c r="DR54" i="10"/>
  <c r="DR30" i="10"/>
  <c r="DR6" i="10"/>
  <c r="DR7" i="10"/>
  <c r="DR8" i="10"/>
  <c r="DR12" i="10"/>
  <c r="DR13" i="10"/>
  <c r="DR14" i="10"/>
  <c r="DR15" i="10"/>
  <c r="DR16" i="10"/>
  <c r="DR18" i="10"/>
  <c r="DR20" i="10"/>
  <c r="DR24" i="10"/>
  <c r="DR25" i="10"/>
  <c r="DR26" i="10"/>
  <c r="B142" i="10"/>
  <c r="B144" i="10"/>
  <c r="H144" i="10"/>
  <c r="I144" i="10"/>
  <c r="B145" i="10"/>
  <c r="C145" i="10"/>
  <c r="D145" i="10"/>
  <c r="G145" i="10"/>
  <c r="H145" i="10"/>
  <c r="I145" i="10"/>
  <c r="J145" i="10"/>
  <c r="K145" i="10"/>
  <c r="L145" i="10"/>
  <c r="M145" i="10"/>
  <c r="N145" i="10"/>
  <c r="O145" i="10"/>
  <c r="P145" i="10"/>
  <c r="Q145" i="10"/>
  <c r="R145" i="10"/>
  <c r="S145" i="10"/>
  <c r="T145" i="10"/>
  <c r="U145" i="10"/>
  <c r="V145" i="10"/>
  <c r="W145" i="10"/>
  <c r="X145" i="10"/>
  <c r="Y145" i="10"/>
  <c r="Z145" i="10"/>
  <c r="AA145" i="10"/>
  <c r="AB145" i="10"/>
  <c r="AC145" i="10"/>
  <c r="AD145" i="10"/>
  <c r="AE145" i="10"/>
  <c r="AF145" i="10"/>
  <c r="AG145" i="10"/>
  <c r="AH145" i="10"/>
  <c r="AI145" i="10"/>
  <c r="AJ145" i="10"/>
  <c r="AK145" i="10"/>
  <c r="AL145" i="10"/>
  <c r="AM145" i="10"/>
  <c r="AN145" i="10"/>
  <c r="AO145" i="10"/>
  <c r="AP145" i="10"/>
  <c r="AQ145" i="10"/>
  <c r="AR145" i="10"/>
  <c r="AS145" i="10"/>
  <c r="AT145" i="10"/>
  <c r="AU145" i="10"/>
  <c r="AV145" i="10"/>
  <c r="AW145" i="10"/>
  <c r="AY145" i="10"/>
  <c r="B146" i="10"/>
  <c r="D146" i="10"/>
  <c r="G146" i="10"/>
  <c r="H146" i="10"/>
  <c r="I146" i="10"/>
  <c r="J146" i="10"/>
  <c r="K146" i="10"/>
  <c r="L146" i="10"/>
  <c r="M146" i="10"/>
  <c r="N146" i="10"/>
  <c r="O146" i="10"/>
  <c r="P146" i="10"/>
  <c r="Q146" i="10"/>
  <c r="R146" i="10"/>
  <c r="S146" i="10"/>
  <c r="T146" i="10"/>
  <c r="U146" i="10"/>
  <c r="V146" i="10"/>
  <c r="W146" i="10"/>
  <c r="X146" i="10"/>
  <c r="Y146" i="10"/>
  <c r="Z146" i="10"/>
  <c r="AA146" i="10"/>
  <c r="AB146" i="10"/>
  <c r="AC146" i="10"/>
  <c r="AD146" i="10"/>
  <c r="AE146" i="10"/>
  <c r="AF146" i="10"/>
  <c r="AG146" i="10"/>
  <c r="AH146" i="10"/>
  <c r="AI146" i="10"/>
  <c r="AJ146" i="10"/>
  <c r="AK146" i="10"/>
  <c r="AL146" i="10"/>
  <c r="AM146" i="10"/>
  <c r="AN146" i="10"/>
  <c r="AO146" i="10"/>
  <c r="AP146" i="10"/>
  <c r="AQ146" i="10"/>
  <c r="AR146" i="10"/>
  <c r="AS146" i="10"/>
  <c r="AT146" i="10"/>
  <c r="AU146" i="10"/>
  <c r="AV146" i="10"/>
  <c r="AW146" i="10"/>
  <c r="AY146" i="10"/>
  <c r="B147" i="10"/>
  <c r="D147" i="10"/>
  <c r="G147" i="10"/>
  <c r="H147" i="10"/>
  <c r="I147" i="10"/>
  <c r="J147" i="10"/>
  <c r="K147" i="10"/>
  <c r="L147" i="10"/>
  <c r="M147" i="10"/>
  <c r="N147" i="10"/>
  <c r="O147" i="10"/>
  <c r="P147" i="10"/>
  <c r="Q147" i="10"/>
  <c r="R147" i="10"/>
  <c r="S147" i="10"/>
  <c r="T147" i="10"/>
  <c r="U147" i="10"/>
  <c r="V147" i="10"/>
  <c r="W147" i="10"/>
  <c r="X147" i="10"/>
  <c r="Y147" i="10"/>
  <c r="Z147" i="10"/>
  <c r="AA147" i="10"/>
  <c r="AB147" i="10"/>
  <c r="AC147" i="10"/>
  <c r="AD147" i="10"/>
  <c r="AE147" i="10"/>
  <c r="AF147" i="10"/>
  <c r="AG147" i="10"/>
  <c r="AH147" i="10"/>
  <c r="AI147" i="10"/>
  <c r="AJ147" i="10"/>
  <c r="AK147" i="10"/>
  <c r="AL147" i="10"/>
  <c r="AM147" i="10"/>
  <c r="AN147" i="10"/>
  <c r="AO147" i="10"/>
  <c r="AP147" i="10"/>
  <c r="AQ147" i="10"/>
  <c r="AR147" i="10"/>
  <c r="AS147" i="10"/>
  <c r="AT147" i="10"/>
  <c r="AU147" i="10"/>
  <c r="AV147" i="10"/>
  <c r="AW147" i="10"/>
  <c r="AY147" i="10"/>
  <c r="B148" i="10"/>
  <c r="D148" i="10"/>
  <c r="G148" i="10"/>
  <c r="H148" i="10"/>
  <c r="I148" i="10"/>
  <c r="J148" i="10"/>
  <c r="K148" i="10"/>
  <c r="L148" i="10"/>
  <c r="M148" i="10"/>
  <c r="N148" i="10"/>
  <c r="O148" i="10"/>
  <c r="P148" i="10"/>
  <c r="Q148" i="10"/>
  <c r="R148" i="10"/>
  <c r="S148" i="10"/>
  <c r="T148" i="10"/>
  <c r="U148" i="10"/>
  <c r="V148" i="10"/>
  <c r="W148" i="10"/>
  <c r="X148" i="10"/>
  <c r="Y148" i="10"/>
  <c r="Z148" i="10"/>
  <c r="AA148" i="10"/>
  <c r="AB148" i="10"/>
  <c r="AC148" i="10"/>
  <c r="AD148" i="10"/>
  <c r="AE148" i="10"/>
  <c r="AF148" i="10"/>
  <c r="AG148" i="10"/>
  <c r="AH148" i="10"/>
  <c r="AI148" i="10"/>
  <c r="AJ148" i="10"/>
  <c r="AK148" i="10"/>
  <c r="AL148" i="10"/>
  <c r="AM148" i="10"/>
  <c r="AN148" i="10"/>
  <c r="AO148" i="10"/>
  <c r="AP148" i="10"/>
  <c r="AQ148" i="10"/>
  <c r="AR148" i="10"/>
  <c r="AS148" i="10"/>
  <c r="AT148" i="10"/>
  <c r="AU148" i="10"/>
  <c r="AV148" i="10"/>
  <c r="AW148" i="10"/>
  <c r="B149" i="10"/>
  <c r="D149" i="10"/>
  <c r="G149" i="10"/>
  <c r="H149" i="10"/>
  <c r="I149" i="10"/>
  <c r="J149" i="10"/>
  <c r="K149" i="10"/>
  <c r="L149" i="10"/>
  <c r="M149" i="10"/>
  <c r="N149" i="10"/>
  <c r="O149" i="10"/>
  <c r="P149" i="10"/>
  <c r="Q149" i="10"/>
  <c r="R149" i="10"/>
  <c r="S149" i="10"/>
  <c r="T149" i="10"/>
  <c r="U149" i="10"/>
  <c r="V149" i="10"/>
  <c r="W149" i="10"/>
  <c r="X149" i="10"/>
  <c r="Y149" i="10"/>
  <c r="Z149" i="10"/>
  <c r="AA149" i="10"/>
  <c r="AB149" i="10"/>
  <c r="AC149" i="10"/>
  <c r="AD149" i="10"/>
  <c r="AE149" i="10"/>
  <c r="AF149" i="10"/>
  <c r="AG149" i="10"/>
  <c r="AH149" i="10"/>
  <c r="AI149" i="10"/>
  <c r="AJ149" i="10"/>
  <c r="AK149" i="10"/>
  <c r="AL149" i="10"/>
  <c r="AM149" i="10"/>
  <c r="AN149" i="10"/>
  <c r="AO149" i="10"/>
  <c r="AP149" i="10"/>
  <c r="AQ149" i="10"/>
  <c r="AR149" i="10"/>
  <c r="AS149" i="10"/>
  <c r="AT149" i="10"/>
  <c r="AU149" i="10"/>
  <c r="AV149" i="10"/>
  <c r="AW149" i="10"/>
  <c r="B150" i="10"/>
  <c r="D150" i="10"/>
  <c r="G150" i="10"/>
  <c r="H150" i="10"/>
  <c r="I150" i="10"/>
  <c r="J150" i="10"/>
  <c r="K150" i="10"/>
  <c r="L150" i="10"/>
  <c r="M150" i="10"/>
  <c r="N150" i="10"/>
  <c r="O150" i="10"/>
  <c r="P150" i="10"/>
  <c r="Q150" i="10"/>
  <c r="R150" i="10"/>
  <c r="S150" i="10"/>
  <c r="T150" i="10"/>
  <c r="U150" i="10"/>
  <c r="V150" i="10"/>
  <c r="W150" i="10"/>
  <c r="X150" i="10"/>
  <c r="Y150" i="10"/>
  <c r="Z150" i="10"/>
  <c r="AA150" i="10"/>
  <c r="AB150" i="10"/>
  <c r="AC150" i="10"/>
  <c r="AD150" i="10"/>
  <c r="AE150" i="10"/>
  <c r="AF150" i="10"/>
  <c r="AG150" i="10"/>
  <c r="AH150" i="10"/>
  <c r="AI150" i="10"/>
  <c r="AJ150" i="10"/>
  <c r="AK150" i="10"/>
  <c r="AL150" i="10"/>
  <c r="AM150" i="10"/>
  <c r="AN150" i="10"/>
  <c r="AO150" i="10"/>
  <c r="AP150" i="10"/>
  <c r="AQ150" i="10"/>
  <c r="AR150" i="10"/>
  <c r="AS150" i="10"/>
  <c r="AT150" i="10"/>
  <c r="AU150" i="10"/>
  <c r="AV150" i="10"/>
  <c r="AW150" i="10"/>
  <c r="B151" i="10"/>
  <c r="D151" i="10"/>
  <c r="G151" i="10"/>
  <c r="H151" i="10"/>
  <c r="I151" i="10"/>
  <c r="J151" i="10"/>
  <c r="K151" i="10"/>
  <c r="L151" i="10"/>
  <c r="M151" i="10"/>
  <c r="N151" i="10"/>
  <c r="O151" i="10"/>
  <c r="P151" i="10"/>
  <c r="Q151" i="10"/>
  <c r="R151" i="10"/>
  <c r="S151" i="10"/>
  <c r="T151" i="10"/>
  <c r="U151" i="10"/>
  <c r="V151" i="10"/>
  <c r="W151" i="10"/>
  <c r="X151" i="10"/>
  <c r="Y151" i="10"/>
  <c r="Z151" i="10"/>
  <c r="AA151" i="10"/>
  <c r="AB151" i="10"/>
  <c r="AC151" i="10"/>
  <c r="AD151" i="10"/>
  <c r="AE151" i="10"/>
  <c r="AF151" i="10"/>
  <c r="AG151" i="10"/>
  <c r="AH151" i="10"/>
  <c r="AI151" i="10"/>
  <c r="AJ151" i="10"/>
  <c r="AK151" i="10"/>
  <c r="AL151" i="10"/>
  <c r="AM151" i="10"/>
  <c r="AN151" i="10"/>
  <c r="AO151" i="10"/>
  <c r="AP151" i="10"/>
  <c r="AQ151" i="10"/>
  <c r="AR151" i="10"/>
  <c r="AS151" i="10"/>
  <c r="AT151" i="10"/>
  <c r="AU151" i="10"/>
  <c r="AV151" i="10"/>
  <c r="AW151" i="10"/>
  <c r="B152" i="10"/>
  <c r="D152" i="10"/>
  <c r="G152" i="10"/>
  <c r="H152" i="10"/>
  <c r="I152" i="10"/>
  <c r="J152" i="10"/>
  <c r="K152" i="10"/>
  <c r="L152" i="10"/>
  <c r="M152" i="10"/>
  <c r="N152" i="10"/>
  <c r="O152" i="10"/>
  <c r="P152" i="10"/>
  <c r="Q152" i="10"/>
  <c r="R152" i="10"/>
  <c r="S152" i="10"/>
  <c r="T152" i="10"/>
  <c r="U152" i="10"/>
  <c r="V152" i="10"/>
  <c r="W152" i="10"/>
  <c r="X152" i="10"/>
  <c r="Y152" i="10"/>
  <c r="Z152" i="10"/>
  <c r="AA152" i="10"/>
  <c r="AB152" i="10"/>
  <c r="AC152" i="10"/>
  <c r="AD152" i="10"/>
  <c r="AE152" i="10"/>
  <c r="AF152" i="10"/>
  <c r="AG152" i="10"/>
  <c r="AH152" i="10"/>
  <c r="AI152" i="10"/>
  <c r="AJ152" i="10"/>
  <c r="AK152" i="10"/>
  <c r="AL152" i="10"/>
  <c r="AM152" i="10"/>
  <c r="AN152" i="10"/>
  <c r="AO152" i="10"/>
  <c r="AP152" i="10"/>
  <c r="AQ152" i="10"/>
  <c r="AR152" i="10"/>
  <c r="AS152" i="10"/>
  <c r="AT152" i="10"/>
  <c r="AU152" i="10"/>
  <c r="AV152" i="10"/>
  <c r="AW152" i="10"/>
  <c r="B153" i="10"/>
  <c r="D153" i="10"/>
  <c r="G153" i="10"/>
  <c r="H153" i="10"/>
  <c r="I153" i="10"/>
  <c r="J153" i="10"/>
  <c r="K153" i="10"/>
  <c r="L153" i="10"/>
  <c r="M153" i="10"/>
  <c r="N153" i="10"/>
  <c r="O153" i="10"/>
  <c r="P153" i="10"/>
  <c r="Q153" i="10"/>
  <c r="R153" i="10"/>
  <c r="S153" i="10"/>
  <c r="T153" i="10"/>
  <c r="U153" i="10"/>
  <c r="V153" i="10"/>
  <c r="W153" i="10"/>
  <c r="X153" i="10"/>
  <c r="Y153" i="10"/>
  <c r="Z153" i="10"/>
  <c r="AA153" i="10"/>
  <c r="AB153" i="10"/>
  <c r="AC153" i="10"/>
  <c r="AD153" i="10"/>
  <c r="AE153" i="10"/>
  <c r="AF153" i="10"/>
  <c r="AG153" i="10"/>
  <c r="AH153" i="10"/>
  <c r="AI153" i="10"/>
  <c r="AJ153" i="10"/>
  <c r="AK153" i="10"/>
  <c r="AL153" i="10"/>
  <c r="AM153" i="10"/>
  <c r="AN153" i="10"/>
  <c r="AO153" i="10"/>
  <c r="AP153" i="10"/>
  <c r="AQ153" i="10"/>
  <c r="AR153" i="10"/>
  <c r="AS153" i="10"/>
  <c r="AT153" i="10"/>
  <c r="AU153" i="10"/>
  <c r="AV153" i="10"/>
  <c r="AW153" i="10"/>
  <c r="B154" i="10"/>
  <c r="D154" i="10"/>
  <c r="G154" i="10"/>
  <c r="H154" i="10"/>
  <c r="I154" i="10"/>
  <c r="J154" i="10"/>
  <c r="K154" i="10"/>
  <c r="L154" i="10"/>
  <c r="M154" i="10"/>
  <c r="N154" i="10"/>
  <c r="O154" i="10"/>
  <c r="P154" i="10"/>
  <c r="Q154" i="10"/>
  <c r="R154" i="10"/>
  <c r="S154" i="10"/>
  <c r="T154" i="10"/>
  <c r="U154" i="10"/>
  <c r="V154" i="10"/>
  <c r="W154" i="10"/>
  <c r="X154" i="10"/>
  <c r="Y154" i="10"/>
  <c r="Z154" i="10"/>
  <c r="AA154" i="10"/>
  <c r="AB154" i="10"/>
  <c r="AC154" i="10"/>
  <c r="AD154" i="10"/>
  <c r="AE154" i="10"/>
  <c r="AF154" i="10"/>
  <c r="AG154" i="10"/>
  <c r="AH154" i="10"/>
  <c r="AI154" i="10"/>
  <c r="AJ154" i="10"/>
  <c r="AK154" i="10"/>
  <c r="AL154" i="10"/>
  <c r="AM154" i="10"/>
  <c r="AN154" i="10"/>
  <c r="AO154" i="10"/>
  <c r="AP154" i="10"/>
  <c r="AQ154" i="10"/>
  <c r="AR154" i="10"/>
  <c r="AS154" i="10"/>
  <c r="AT154" i="10"/>
  <c r="AU154" i="10"/>
  <c r="AV154" i="10"/>
  <c r="AW154" i="10"/>
  <c r="B155" i="10"/>
  <c r="D155" i="10"/>
  <c r="G155" i="10"/>
  <c r="H155" i="10"/>
  <c r="I155" i="10"/>
  <c r="J155" i="10"/>
  <c r="K155" i="10"/>
  <c r="L155" i="10"/>
  <c r="M155" i="10"/>
  <c r="N155" i="10"/>
  <c r="O155" i="10"/>
  <c r="P155" i="10"/>
  <c r="Q155" i="10"/>
  <c r="R155" i="10"/>
  <c r="S155" i="10"/>
  <c r="T155" i="10"/>
  <c r="U155" i="10"/>
  <c r="V155" i="10"/>
  <c r="W155" i="10"/>
  <c r="X155" i="10"/>
  <c r="Y155" i="10"/>
  <c r="Z155" i="10"/>
  <c r="AA155" i="10"/>
  <c r="AB155" i="10"/>
  <c r="AC155" i="10"/>
  <c r="AD155" i="10"/>
  <c r="AE155" i="10"/>
  <c r="AF155" i="10"/>
  <c r="AG155" i="10"/>
  <c r="AH155" i="10"/>
  <c r="AI155" i="10"/>
  <c r="AJ155" i="10"/>
  <c r="AK155" i="10"/>
  <c r="AL155" i="10"/>
  <c r="AM155" i="10"/>
  <c r="AN155" i="10"/>
  <c r="AO155" i="10"/>
  <c r="AP155" i="10"/>
  <c r="AQ155" i="10"/>
  <c r="AR155" i="10"/>
  <c r="AS155" i="10"/>
  <c r="AT155" i="10"/>
  <c r="AU155" i="10"/>
  <c r="AV155" i="10"/>
  <c r="AW155" i="10"/>
  <c r="I28" i="10"/>
  <c r="H28" i="10"/>
  <c r="B29" i="10"/>
  <c r="C29" i="10"/>
  <c r="D29" i="10"/>
  <c r="B30" i="10"/>
  <c r="D30" i="10"/>
  <c r="B28" i="10"/>
  <c r="CY5" i="10"/>
  <c r="CY11" i="10" s="1"/>
  <c r="CY23" i="10" s="1"/>
  <c r="CY33" i="10" s="1"/>
  <c r="CY39" i="10" s="1"/>
  <c r="CY51" i="10" s="1"/>
  <c r="CY57" i="10" s="1"/>
  <c r="CX68" i="10" s="1"/>
  <c r="CZ5" i="10"/>
  <c r="CZ11" i="10" s="1"/>
  <c r="CZ23" i="10" s="1"/>
  <c r="CZ33" i="10" s="1"/>
  <c r="CZ39" i="10" s="1"/>
  <c r="CZ51" i="10" s="1"/>
  <c r="CZ57" i="10" s="1"/>
  <c r="CY68" i="10" s="1"/>
  <c r="DA5" i="10"/>
  <c r="DA11" i="10" s="1"/>
  <c r="DA23" i="10"/>
  <c r="DA33" i="10" s="1"/>
  <c r="DA39" i="10" s="1"/>
  <c r="DA51" i="10" s="1"/>
  <c r="DA57" i="10" s="1"/>
  <c r="CZ68" i="10" s="1"/>
  <c r="DB5" i="10"/>
  <c r="DB11" i="10" s="1"/>
  <c r="DB23" i="10"/>
  <c r="DB33" i="10" s="1"/>
  <c r="DB39" i="10" s="1"/>
  <c r="DB51" i="10"/>
  <c r="DB57" i="10" s="1"/>
  <c r="DA68" i="10" s="1"/>
  <c r="DC5" i="10"/>
  <c r="DC11" i="10" s="1"/>
  <c r="DC23" i="10" s="1"/>
  <c r="DC33" i="10" s="1"/>
  <c r="DC39" i="10" s="1"/>
  <c r="DC51" i="10" s="1"/>
  <c r="DC57" i="10" s="1"/>
  <c r="DB68" i="10" s="1"/>
  <c r="DD5" i="10"/>
  <c r="DD11" i="10" s="1"/>
  <c r="DD23" i="10"/>
  <c r="DD33" i="10" s="1"/>
  <c r="DD39" i="10" s="1"/>
  <c r="DD51" i="10" s="1"/>
  <c r="DD57" i="10" s="1"/>
  <c r="DC68" i="10" s="1"/>
  <c r="DE5" i="10"/>
  <c r="DE11" i="10" s="1"/>
  <c r="DE23" i="10"/>
  <c r="DE33" i="10" s="1"/>
  <c r="DE39" i="10" s="1"/>
  <c r="DE51" i="10" s="1"/>
  <c r="DE57" i="10" s="1"/>
  <c r="DD68" i="10" s="1"/>
  <c r="DF5" i="10"/>
  <c r="DF11" i="10" s="1"/>
  <c r="DF23" i="10"/>
  <c r="DF33" i="10" s="1"/>
  <c r="DF39" i="10" s="1"/>
  <c r="DF51" i="10"/>
  <c r="DF57" i="10" s="1"/>
  <c r="DE68" i="10" s="1"/>
  <c r="DG5" i="10"/>
  <c r="DG11" i="10" s="1"/>
  <c r="DG23" i="10" s="1"/>
  <c r="DG33" i="10" s="1"/>
  <c r="DG39" i="10" s="1"/>
  <c r="DG51" i="10" s="1"/>
  <c r="DG57" i="10" s="1"/>
  <c r="DF68" i="10" s="1"/>
  <c r="CX69" i="10"/>
  <c r="CY69" i="10"/>
  <c r="DA69" i="10"/>
  <c r="DB69" i="10"/>
  <c r="DC69" i="10"/>
  <c r="DD69" i="10"/>
  <c r="DE69" i="10"/>
  <c r="DF69" i="10"/>
  <c r="CX70" i="10"/>
  <c r="CY70" i="10"/>
  <c r="DA70" i="10"/>
  <c r="DB70" i="10"/>
  <c r="DC70" i="10"/>
  <c r="DD70" i="10"/>
  <c r="DE70" i="10"/>
  <c r="DF70" i="10"/>
  <c r="CX71" i="10"/>
  <c r="CY71" i="10"/>
  <c r="DA71" i="10"/>
  <c r="DB71" i="10"/>
  <c r="DC71" i="10"/>
  <c r="DD71" i="10"/>
  <c r="DE71" i="10"/>
  <c r="DF71" i="10"/>
  <c r="CX72" i="10"/>
  <c r="CY72" i="10"/>
  <c r="DA72" i="10"/>
  <c r="DB72" i="10"/>
  <c r="DC72" i="10"/>
  <c r="DD72" i="10"/>
  <c r="DE72" i="10"/>
  <c r="DF72" i="10"/>
  <c r="CX73" i="10"/>
  <c r="CY73" i="10"/>
  <c r="DA73" i="10"/>
  <c r="DB73" i="10"/>
  <c r="DC73" i="10"/>
  <c r="DD73" i="10"/>
  <c r="DE73" i="10"/>
  <c r="DF73" i="10"/>
  <c r="CX74" i="10"/>
  <c r="DA74" i="10"/>
  <c r="DB74" i="10"/>
  <c r="DC74" i="10"/>
  <c r="DD74" i="10"/>
  <c r="DE74" i="10"/>
  <c r="DF74" i="10"/>
  <c r="CX75" i="10"/>
  <c r="CY75" i="10"/>
  <c r="DA75" i="10"/>
  <c r="DB75" i="10"/>
  <c r="DC75" i="10"/>
  <c r="DD75" i="10"/>
  <c r="DE75" i="10"/>
  <c r="DF75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I54" i="10"/>
  <c r="AJ54" i="10"/>
  <c r="AK54" i="10"/>
  <c r="AL54" i="10"/>
  <c r="AM54" i="10"/>
  <c r="AN54" i="10"/>
  <c r="AO54" i="10"/>
  <c r="AP54" i="10"/>
  <c r="AQ54" i="10"/>
  <c r="AR54" i="10"/>
  <c r="AS54" i="10"/>
  <c r="AT54" i="10"/>
  <c r="AU54" i="10"/>
  <c r="AV54" i="10"/>
  <c r="AW54" i="10"/>
  <c r="AX54" i="10"/>
  <c r="AZ54" i="10"/>
  <c r="BA54" i="10"/>
  <c r="BB54" i="10"/>
  <c r="BC54" i="10"/>
  <c r="BD54" i="10"/>
  <c r="BF54" i="10"/>
  <c r="BG54" i="10"/>
  <c r="BH54" i="10"/>
  <c r="BJ54" i="10"/>
  <c r="BK54" i="10"/>
  <c r="BL54" i="10"/>
  <c r="BM54" i="10"/>
  <c r="BN54" i="10"/>
  <c r="BO54" i="10"/>
  <c r="BP54" i="10"/>
  <c r="BQ54" i="10"/>
  <c r="BR54" i="10"/>
  <c r="BS54" i="10"/>
  <c r="BT54" i="10"/>
  <c r="BU54" i="10"/>
  <c r="BV54" i="10"/>
  <c r="BW54" i="10"/>
  <c r="BX54" i="10"/>
  <c r="BY54" i="10"/>
  <c r="BZ54" i="10"/>
  <c r="CA54" i="10"/>
  <c r="CC54" i="10"/>
  <c r="CD54" i="10"/>
  <c r="CE54" i="10"/>
  <c r="CG54" i="10"/>
  <c r="CH54" i="10"/>
  <c r="CI54" i="10"/>
  <c r="CJ54" i="10"/>
  <c r="CK54" i="10"/>
  <c r="CL54" i="10"/>
  <c r="CM54" i="10"/>
  <c r="CN54" i="10"/>
  <c r="CO54" i="10"/>
  <c r="CP54" i="10"/>
  <c r="CQ54" i="10"/>
  <c r="CR54" i="10"/>
  <c r="CS54" i="10"/>
  <c r="CT54" i="10"/>
  <c r="CU54" i="10"/>
  <c r="CV54" i="10"/>
  <c r="CW54" i="10"/>
  <c r="CX54" i="10"/>
  <c r="CY54" i="10"/>
  <c r="CZ54" i="10"/>
  <c r="DA54" i="10"/>
  <c r="DB54" i="10"/>
  <c r="DC54" i="10"/>
  <c r="DD54" i="10"/>
  <c r="DE54" i="10"/>
  <c r="DF54" i="10"/>
  <c r="DG54" i="10"/>
  <c r="DH54" i="10"/>
  <c r="DI54" i="10"/>
  <c r="DJ54" i="10"/>
  <c r="DK54" i="10"/>
  <c r="DL54" i="10"/>
  <c r="DM54" i="10"/>
  <c r="DO54" i="10"/>
  <c r="DP54" i="10"/>
  <c r="DQ54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AI53" i="10"/>
  <c r="AJ53" i="10"/>
  <c r="AK53" i="10"/>
  <c r="AL53" i="10"/>
  <c r="AM53" i="10"/>
  <c r="AN53" i="10"/>
  <c r="AO53" i="10"/>
  <c r="AP53" i="10"/>
  <c r="AQ53" i="10"/>
  <c r="AR53" i="10"/>
  <c r="AS53" i="10"/>
  <c r="AT53" i="10"/>
  <c r="AU53" i="10"/>
  <c r="AV53" i="10"/>
  <c r="AW53" i="10"/>
  <c r="AX53" i="10"/>
  <c r="AZ53" i="10"/>
  <c r="BA53" i="10"/>
  <c r="BB53" i="10"/>
  <c r="BC53" i="10"/>
  <c r="BD53" i="10"/>
  <c r="BF53" i="10"/>
  <c r="BJ53" i="10"/>
  <c r="BK53" i="10"/>
  <c r="BL53" i="10"/>
  <c r="BM53" i="10"/>
  <c r="BN53" i="10"/>
  <c r="BO53" i="10"/>
  <c r="BP53" i="10"/>
  <c r="BQ53" i="10"/>
  <c r="BR53" i="10"/>
  <c r="BS53" i="10"/>
  <c r="BT53" i="10"/>
  <c r="BU53" i="10"/>
  <c r="BV53" i="10"/>
  <c r="BW53" i="10"/>
  <c r="BX53" i="10"/>
  <c r="BY53" i="10"/>
  <c r="BZ53" i="10"/>
  <c r="CA53" i="10"/>
  <c r="CB53" i="10"/>
  <c r="CC53" i="10"/>
  <c r="CD53" i="10"/>
  <c r="CE53" i="10"/>
  <c r="CG53" i="10"/>
  <c r="CH53" i="10"/>
  <c r="CI53" i="10"/>
  <c r="CJ53" i="10"/>
  <c r="CK53" i="10"/>
  <c r="CL53" i="10"/>
  <c r="CM53" i="10"/>
  <c r="CN53" i="10"/>
  <c r="CO53" i="10"/>
  <c r="CP53" i="10"/>
  <c r="CQ53" i="10"/>
  <c r="CR53" i="10"/>
  <c r="CS53" i="10"/>
  <c r="CT53" i="10"/>
  <c r="CU53" i="10"/>
  <c r="CV53" i="10"/>
  <c r="CW53" i="10"/>
  <c r="CX53" i="10"/>
  <c r="CY53" i="10"/>
  <c r="CZ53" i="10"/>
  <c r="DA53" i="10"/>
  <c r="DB53" i="10"/>
  <c r="DC53" i="10"/>
  <c r="DD53" i="10"/>
  <c r="DE53" i="10"/>
  <c r="DF53" i="10"/>
  <c r="DG53" i="10"/>
  <c r="DH53" i="10"/>
  <c r="DI53" i="10"/>
  <c r="DJ53" i="10"/>
  <c r="DK53" i="10"/>
  <c r="DL53" i="10"/>
  <c r="DM53" i="10"/>
  <c r="DO53" i="10"/>
  <c r="DP53" i="10"/>
  <c r="DQ53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AI52" i="10"/>
  <c r="AJ52" i="10"/>
  <c r="AK52" i="10"/>
  <c r="AL52" i="10"/>
  <c r="AM52" i="10"/>
  <c r="AN52" i="10"/>
  <c r="AO52" i="10"/>
  <c r="AP52" i="10"/>
  <c r="AQ52" i="10"/>
  <c r="AR52" i="10"/>
  <c r="AS52" i="10"/>
  <c r="AT52" i="10"/>
  <c r="AU52" i="10"/>
  <c r="AV52" i="10"/>
  <c r="AW52" i="10"/>
  <c r="AX52" i="10"/>
  <c r="AZ52" i="10"/>
  <c r="BA52" i="10"/>
  <c r="BB52" i="10"/>
  <c r="BC52" i="10"/>
  <c r="BD52" i="10"/>
  <c r="BF52" i="10"/>
  <c r="BG52" i="10"/>
  <c r="BH52" i="10"/>
  <c r="BJ52" i="10"/>
  <c r="BK52" i="10"/>
  <c r="BL52" i="10"/>
  <c r="BM52" i="10"/>
  <c r="BN52" i="10"/>
  <c r="BO52" i="10"/>
  <c r="BP52" i="10"/>
  <c r="BQ52" i="10"/>
  <c r="BR52" i="10"/>
  <c r="BS52" i="10"/>
  <c r="BT52" i="10"/>
  <c r="BU52" i="10"/>
  <c r="BV52" i="10"/>
  <c r="BW52" i="10"/>
  <c r="BX52" i="10"/>
  <c r="BY52" i="10"/>
  <c r="BZ52" i="10"/>
  <c r="CA52" i="10"/>
  <c r="CB52" i="10"/>
  <c r="CC52" i="10"/>
  <c r="CD52" i="10"/>
  <c r="CE52" i="10"/>
  <c r="CG52" i="10"/>
  <c r="CH52" i="10"/>
  <c r="CI52" i="10"/>
  <c r="CJ52" i="10"/>
  <c r="CK52" i="10"/>
  <c r="CL52" i="10"/>
  <c r="CM52" i="10"/>
  <c r="CN52" i="10"/>
  <c r="CO52" i="10"/>
  <c r="CP52" i="10"/>
  <c r="CQ52" i="10"/>
  <c r="CR52" i="10"/>
  <c r="CS52" i="10"/>
  <c r="CT52" i="10"/>
  <c r="CU52" i="10"/>
  <c r="CV52" i="10"/>
  <c r="CW52" i="10"/>
  <c r="CX52" i="10"/>
  <c r="CY52" i="10"/>
  <c r="CZ52" i="10"/>
  <c r="DA52" i="10"/>
  <c r="DB52" i="10"/>
  <c r="DC52" i="10"/>
  <c r="DD52" i="10"/>
  <c r="DE52" i="10"/>
  <c r="DF52" i="10"/>
  <c r="DG52" i="10"/>
  <c r="DH52" i="10"/>
  <c r="DI52" i="10"/>
  <c r="DJ52" i="10"/>
  <c r="DK52" i="10"/>
  <c r="DL52" i="10"/>
  <c r="DM52" i="10"/>
  <c r="DO52" i="10"/>
  <c r="DP52" i="10"/>
  <c r="DQ52" i="10"/>
  <c r="G5" i="10"/>
  <c r="G11" i="10" s="1"/>
  <c r="G23" i="10" s="1"/>
  <c r="G33" i="10"/>
  <c r="G39" i="10" s="1"/>
  <c r="G51" i="10" s="1"/>
  <c r="G57" i="10"/>
  <c r="G68" i="10" s="1"/>
  <c r="H5" i="10"/>
  <c r="H11" i="10" s="1"/>
  <c r="H23" i="10" s="1"/>
  <c r="H33" i="10" s="1"/>
  <c r="H39" i="10" s="1"/>
  <c r="H51" i="10" s="1"/>
  <c r="H57" i="10" s="1"/>
  <c r="H68" i="10" s="1"/>
  <c r="I5" i="10"/>
  <c r="I11" i="10" s="1"/>
  <c r="I23" i="10" s="1"/>
  <c r="I33" i="10" s="1"/>
  <c r="I39" i="10" s="1"/>
  <c r="I51" i="10" s="1"/>
  <c r="I57" i="10" s="1"/>
  <c r="I68" i="10" s="1"/>
  <c r="J5" i="10"/>
  <c r="J11" i="10" s="1"/>
  <c r="J23" i="10" s="1"/>
  <c r="J33" i="10"/>
  <c r="J39" i="10" s="1"/>
  <c r="J51" i="10" s="1"/>
  <c r="J57" i="10" s="1"/>
  <c r="J68" i="10" s="1"/>
  <c r="K5" i="10"/>
  <c r="K11" i="10" s="1"/>
  <c r="K23" i="10" s="1"/>
  <c r="K33" i="10"/>
  <c r="K39" i="10" s="1"/>
  <c r="K51" i="10" s="1"/>
  <c r="K57" i="10"/>
  <c r="K68" i="10" s="1"/>
  <c r="L5" i="10"/>
  <c r="L11" i="10" s="1"/>
  <c r="L23" i="10" s="1"/>
  <c r="L33" i="10" s="1"/>
  <c r="L39" i="10" s="1"/>
  <c r="L51" i="10" s="1"/>
  <c r="L57" i="10" s="1"/>
  <c r="L68" i="10" s="1"/>
  <c r="M5" i="10"/>
  <c r="M11" i="10" s="1"/>
  <c r="M23" i="10" s="1"/>
  <c r="M33" i="10"/>
  <c r="M39" i="10" s="1"/>
  <c r="M51" i="10" s="1"/>
  <c r="M57" i="10" s="1"/>
  <c r="M68" i="10" s="1"/>
  <c r="N5" i="10"/>
  <c r="N11" i="10" s="1"/>
  <c r="N23" i="10" s="1"/>
  <c r="N33" i="10"/>
  <c r="N39" i="10" s="1"/>
  <c r="N51" i="10" s="1"/>
  <c r="N57" i="10" s="1"/>
  <c r="N68" i="10" s="1"/>
  <c r="O5" i="10"/>
  <c r="O11" i="10" s="1"/>
  <c r="O23" i="10" s="1"/>
  <c r="O33" i="10"/>
  <c r="O39" i="10" s="1"/>
  <c r="O51" i="10" s="1"/>
  <c r="O57" i="10"/>
  <c r="O68" i="10" s="1"/>
  <c r="P5" i="10"/>
  <c r="P11" i="10" s="1"/>
  <c r="P23" i="10" s="1"/>
  <c r="P33" i="10" s="1"/>
  <c r="P39" i="10" s="1"/>
  <c r="P51" i="10" s="1"/>
  <c r="P57" i="10" s="1"/>
  <c r="P68" i="10" s="1"/>
  <c r="Q5" i="10"/>
  <c r="Q11" i="10" s="1"/>
  <c r="Q23" i="10" s="1"/>
  <c r="Q33" i="10"/>
  <c r="Q39" i="10" s="1"/>
  <c r="Q51" i="10" s="1"/>
  <c r="Q57" i="10" s="1"/>
  <c r="Q68" i="10" s="1"/>
  <c r="R5" i="10"/>
  <c r="R11" i="10" s="1"/>
  <c r="R23" i="10" s="1"/>
  <c r="R33" i="10"/>
  <c r="R39" i="10" s="1"/>
  <c r="R51" i="10" s="1"/>
  <c r="R57" i="10"/>
  <c r="R68" i="10" s="1"/>
  <c r="S5" i="10"/>
  <c r="S11" i="10" s="1"/>
  <c r="S23" i="10" s="1"/>
  <c r="S33" i="10"/>
  <c r="S39" i="10" s="1"/>
  <c r="S51" i="10" s="1"/>
  <c r="S57" i="10"/>
  <c r="S68" i="10" s="1"/>
  <c r="T5" i="10"/>
  <c r="T11" i="10" s="1"/>
  <c r="T23" i="10" s="1"/>
  <c r="T33" i="10" s="1"/>
  <c r="T39" i="10" s="1"/>
  <c r="T51" i="10" s="1"/>
  <c r="T57" i="10" s="1"/>
  <c r="T68" i="10" s="1"/>
  <c r="U5" i="10"/>
  <c r="U11" i="10" s="1"/>
  <c r="U23" i="10" s="1"/>
  <c r="U33" i="10" s="1"/>
  <c r="U39" i="10" s="1"/>
  <c r="U51" i="10" s="1"/>
  <c r="U57" i="10" s="1"/>
  <c r="U68" i="10" s="1"/>
  <c r="V5" i="10"/>
  <c r="V11" i="10" s="1"/>
  <c r="V23" i="10" s="1"/>
  <c r="V33" i="10"/>
  <c r="V39" i="10" s="1"/>
  <c r="V51" i="10" s="1"/>
  <c r="V57" i="10" s="1"/>
  <c r="V68" i="10" s="1"/>
  <c r="W5" i="10"/>
  <c r="W11" i="10" s="1"/>
  <c r="W23" i="10" s="1"/>
  <c r="W33" i="10"/>
  <c r="W39" i="10" s="1"/>
  <c r="W51" i="10" s="1"/>
  <c r="W57" i="10"/>
  <c r="W68" i="10" s="1"/>
  <c r="X5" i="10"/>
  <c r="X11" i="10" s="1"/>
  <c r="X23" i="10" s="1"/>
  <c r="X33" i="10" s="1"/>
  <c r="X39" i="10" s="1"/>
  <c r="X51" i="10" s="1"/>
  <c r="X57" i="10" s="1"/>
  <c r="X68" i="10" s="1"/>
  <c r="Y5" i="10"/>
  <c r="Y11" i="10" s="1"/>
  <c r="Y23" i="10" s="1"/>
  <c r="Y33" i="10" s="1"/>
  <c r="Y39" i="10" s="1"/>
  <c r="Y51" i="10" s="1"/>
  <c r="Y57" i="10" s="1"/>
  <c r="Y68" i="10" s="1"/>
  <c r="Z5" i="10"/>
  <c r="Z11" i="10" s="1"/>
  <c r="Z23" i="10" s="1"/>
  <c r="Z33" i="10"/>
  <c r="Z39" i="10" s="1"/>
  <c r="Z51" i="10" s="1"/>
  <c r="Z57" i="10" s="1"/>
  <c r="Z68" i="10" s="1"/>
  <c r="AA5" i="10"/>
  <c r="AA11" i="10" s="1"/>
  <c r="AA23" i="10" s="1"/>
  <c r="AA33" i="10"/>
  <c r="AA39" i="10" s="1"/>
  <c r="AA51" i="10" s="1"/>
  <c r="AA57" i="10"/>
  <c r="AA68" i="10" s="1"/>
  <c r="AB5" i="10"/>
  <c r="AB11" i="10" s="1"/>
  <c r="AB23" i="10" s="1"/>
  <c r="AB33" i="10" s="1"/>
  <c r="AB39" i="10" s="1"/>
  <c r="AB51" i="10" s="1"/>
  <c r="AB57" i="10" s="1"/>
  <c r="AB68" i="10" s="1"/>
  <c r="AC5" i="10"/>
  <c r="AC11" i="10" s="1"/>
  <c r="AC23" i="10" s="1"/>
  <c r="AC33" i="10"/>
  <c r="AC39" i="10" s="1"/>
  <c r="AC51" i="10" s="1"/>
  <c r="AC57" i="10" s="1"/>
  <c r="AC68" i="10" s="1"/>
  <c r="AD5" i="10"/>
  <c r="AD11" i="10" s="1"/>
  <c r="AD23" i="10" s="1"/>
  <c r="AD33" i="10"/>
  <c r="AD39" i="10" s="1"/>
  <c r="AD51" i="10" s="1"/>
  <c r="AD57" i="10" s="1"/>
  <c r="AD68" i="10" s="1"/>
  <c r="AE5" i="10"/>
  <c r="AE11" i="10" s="1"/>
  <c r="AE23" i="10" s="1"/>
  <c r="AE33" i="10"/>
  <c r="AE39" i="10" s="1"/>
  <c r="AE51" i="10" s="1"/>
  <c r="AE57" i="10"/>
  <c r="AE68" i="10" s="1"/>
  <c r="AF5" i="10"/>
  <c r="AF11" i="10" s="1"/>
  <c r="AF23" i="10" s="1"/>
  <c r="AF33" i="10" s="1"/>
  <c r="AF39" i="10" s="1"/>
  <c r="AF51" i="10" s="1"/>
  <c r="AF57" i="10" s="1"/>
  <c r="AF68" i="10" s="1"/>
  <c r="AG5" i="10"/>
  <c r="AG11" i="10" s="1"/>
  <c r="AG23" i="10" s="1"/>
  <c r="AG33" i="10"/>
  <c r="AG39" i="10" s="1"/>
  <c r="AG51" i="10" s="1"/>
  <c r="AG57" i="10" s="1"/>
  <c r="AG68" i="10" s="1"/>
  <c r="AH5" i="10"/>
  <c r="AH11" i="10" s="1"/>
  <c r="AH23" i="10" s="1"/>
  <c r="AH33" i="10"/>
  <c r="AH39" i="10" s="1"/>
  <c r="AH51" i="10" s="1"/>
  <c r="AH57" i="10"/>
  <c r="AH68" i="10" s="1"/>
  <c r="AI5" i="10"/>
  <c r="AI11" i="10" s="1"/>
  <c r="AI23" i="10" s="1"/>
  <c r="AI33" i="10"/>
  <c r="AI39" i="10" s="1"/>
  <c r="AI51" i="10" s="1"/>
  <c r="AI57" i="10"/>
  <c r="AI68" i="10" s="1"/>
  <c r="AJ5" i="10"/>
  <c r="AJ11" i="10" s="1"/>
  <c r="AJ23" i="10" s="1"/>
  <c r="AJ33" i="10" s="1"/>
  <c r="AJ39" i="10" s="1"/>
  <c r="AJ51" i="10" s="1"/>
  <c r="AJ57" i="10" s="1"/>
  <c r="AJ68" i="10" s="1"/>
  <c r="AK5" i="10"/>
  <c r="AK11" i="10" s="1"/>
  <c r="AK23" i="10" s="1"/>
  <c r="AK33" i="10" s="1"/>
  <c r="AK39" i="10" s="1"/>
  <c r="AK51" i="10" s="1"/>
  <c r="AK57" i="10" s="1"/>
  <c r="AK68" i="10" s="1"/>
  <c r="AL5" i="10"/>
  <c r="AL11" i="10" s="1"/>
  <c r="AL23" i="10" s="1"/>
  <c r="AL33" i="10"/>
  <c r="AL39" i="10" s="1"/>
  <c r="AL51" i="10" s="1"/>
  <c r="AL57" i="10" s="1"/>
  <c r="AL68" i="10" s="1"/>
  <c r="AM5" i="10"/>
  <c r="AM11" i="10" s="1"/>
  <c r="AM23" i="10" s="1"/>
  <c r="AM33" i="10"/>
  <c r="AM39" i="10" s="1"/>
  <c r="AM51" i="10" s="1"/>
  <c r="AM57" i="10"/>
  <c r="AM68" i="10" s="1"/>
  <c r="AN5" i="10"/>
  <c r="AN11" i="10" s="1"/>
  <c r="AN23" i="10" s="1"/>
  <c r="AN33" i="10" s="1"/>
  <c r="AN39" i="10" s="1"/>
  <c r="AN51" i="10" s="1"/>
  <c r="AN57" i="10" s="1"/>
  <c r="AN68" i="10" s="1"/>
  <c r="AO5" i="10"/>
  <c r="AO11" i="10" s="1"/>
  <c r="AO23" i="10" s="1"/>
  <c r="AO33" i="10" s="1"/>
  <c r="AO39" i="10" s="1"/>
  <c r="AO51" i="10" s="1"/>
  <c r="AO57" i="10" s="1"/>
  <c r="AO68" i="10" s="1"/>
  <c r="AP5" i="10"/>
  <c r="AP11" i="10" s="1"/>
  <c r="AP23" i="10" s="1"/>
  <c r="AP33" i="10"/>
  <c r="AP39" i="10" s="1"/>
  <c r="AP51" i="10" s="1"/>
  <c r="AP57" i="10" s="1"/>
  <c r="AP68" i="10" s="1"/>
  <c r="AQ5" i="10"/>
  <c r="AQ11" i="10" s="1"/>
  <c r="AQ23" i="10" s="1"/>
  <c r="AQ33" i="10"/>
  <c r="AQ39" i="10" s="1"/>
  <c r="AQ51" i="10" s="1"/>
  <c r="AQ57" i="10"/>
  <c r="AQ68" i="10" s="1"/>
  <c r="AR5" i="10"/>
  <c r="AR11" i="10" s="1"/>
  <c r="AR23" i="10" s="1"/>
  <c r="AR33" i="10" s="1"/>
  <c r="AR39" i="10" s="1"/>
  <c r="AR51" i="10" s="1"/>
  <c r="AR57" i="10" s="1"/>
  <c r="AR68" i="10" s="1"/>
  <c r="AS5" i="10"/>
  <c r="AS11" i="10" s="1"/>
  <c r="AS23" i="10" s="1"/>
  <c r="AS33" i="10"/>
  <c r="AS39" i="10" s="1"/>
  <c r="AS51" i="10" s="1"/>
  <c r="AS57" i="10" s="1"/>
  <c r="AS68" i="10" s="1"/>
  <c r="AT5" i="10"/>
  <c r="AT11" i="10"/>
  <c r="AT23" i="10" s="1"/>
  <c r="AT33" i="10" s="1"/>
  <c r="AT39" i="10" s="1"/>
  <c r="AT51" i="10" s="1"/>
  <c r="AT57" i="10" s="1"/>
  <c r="AT68" i="10" s="1"/>
  <c r="AU5" i="10"/>
  <c r="AU11" i="10"/>
  <c r="AU23" i="10" s="1"/>
  <c r="AU33" i="10"/>
  <c r="AU39" i="10" s="1"/>
  <c r="AU51" i="10"/>
  <c r="AU57" i="10" s="1"/>
  <c r="AU68" i="10"/>
  <c r="AV5" i="10"/>
  <c r="AV11" i="10"/>
  <c r="AV23" i="10" s="1"/>
  <c r="AV33" i="10"/>
  <c r="AV39" i="10" s="1"/>
  <c r="AV51" i="10"/>
  <c r="AV57" i="10" s="1"/>
  <c r="AV68" i="10" s="1"/>
  <c r="AW5" i="10"/>
  <c r="AW11" i="10"/>
  <c r="AW23" i="10" s="1"/>
  <c r="AW33" i="10" s="1"/>
  <c r="AW39" i="10" s="1"/>
  <c r="AW51" i="10" s="1"/>
  <c r="AW57" i="10" s="1"/>
  <c r="AW68" i="10" s="1"/>
  <c r="AX5" i="10"/>
  <c r="AX11" i="10"/>
  <c r="AX23" i="10" s="1"/>
  <c r="AX33" i="10" s="1"/>
  <c r="AX39" i="10" s="1"/>
  <c r="AX51" i="10" s="1"/>
  <c r="AX57" i="10" s="1"/>
  <c r="AX68" i="10" s="1"/>
  <c r="AY5" i="10"/>
  <c r="AY11" i="10"/>
  <c r="AY23" i="10" s="1"/>
  <c r="AY33" i="10"/>
  <c r="AY39" i="10" s="1"/>
  <c r="AY51" i="10"/>
  <c r="AY57" i="10" s="1"/>
  <c r="AY68" i="10" s="1"/>
  <c r="AZ5" i="10"/>
  <c r="AZ11" i="10"/>
  <c r="AZ23" i="10" s="1"/>
  <c r="AZ33" i="10"/>
  <c r="AZ39" i="10" s="1"/>
  <c r="AZ51" i="10" s="1"/>
  <c r="AZ57" i="10" s="1"/>
  <c r="AZ68" i="10" s="1"/>
  <c r="BA5" i="10"/>
  <c r="BA11" i="10"/>
  <c r="BA23" i="10" s="1"/>
  <c r="BA33" i="10" s="1"/>
  <c r="BA39" i="10" s="1"/>
  <c r="BA51" i="10" s="1"/>
  <c r="BA57" i="10" s="1"/>
  <c r="BA68" i="10" s="1"/>
  <c r="BB5" i="10"/>
  <c r="BB11" i="10" s="1"/>
  <c r="BB23" i="10" s="1"/>
  <c r="BB33" i="10" s="1"/>
  <c r="BB39" i="10"/>
  <c r="BB51" i="10" s="1"/>
  <c r="BB57" i="10" s="1"/>
  <c r="BB68" i="10" s="1"/>
  <c r="BC5" i="10"/>
  <c r="BC11" i="10"/>
  <c r="BC23" i="10" s="1"/>
  <c r="BC33" i="10"/>
  <c r="BC39" i="10" s="1"/>
  <c r="BC51" i="10" s="1"/>
  <c r="BC57" i="10" s="1"/>
  <c r="BC68" i="10" s="1"/>
  <c r="BD5" i="10"/>
  <c r="BD11" i="10" s="1"/>
  <c r="BD23" i="10" s="1"/>
  <c r="BD33" i="10" s="1"/>
  <c r="BD39" i="10"/>
  <c r="BD51" i="10"/>
  <c r="BD57" i="10" s="1"/>
  <c r="BD68" i="10" s="1"/>
  <c r="BE5" i="10"/>
  <c r="BE11" i="10"/>
  <c r="BE23" i="10" s="1"/>
  <c r="BE33" i="10"/>
  <c r="BE39" i="10" s="1"/>
  <c r="BE51" i="10" s="1"/>
  <c r="BE57" i="10" s="1"/>
  <c r="BE68" i="10"/>
  <c r="BF5" i="10"/>
  <c r="BF11" i="10" s="1"/>
  <c r="BF23" i="10" s="1"/>
  <c r="BF33" i="10" s="1"/>
  <c r="BF39" i="10" s="1"/>
  <c r="BF51" i="10"/>
  <c r="BF57" i="10" s="1"/>
  <c r="BF68" i="10" s="1"/>
  <c r="BG5" i="10"/>
  <c r="BG11" i="10"/>
  <c r="BG23" i="10" s="1"/>
  <c r="BG33" i="10" s="1"/>
  <c r="BG39" i="10" s="1"/>
  <c r="BG51" i="10" s="1"/>
  <c r="BG57" i="10" s="1"/>
  <c r="BG68" i="10"/>
  <c r="BH5" i="10"/>
  <c r="BH11" i="10" s="1"/>
  <c r="BH23" i="10" s="1"/>
  <c r="BH33" i="10" s="1"/>
  <c r="BH39" i="10" s="1"/>
  <c r="BH51" i="10" s="1"/>
  <c r="BH57" i="10" s="1"/>
  <c r="BH68" i="10" s="1"/>
  <c r="BI5" i="10"/>
  <c r="BI11" i="10"/>
  <c r="BI23" i="10" s="1"/>
  <c r="BI33" i="10" s="1"/>
  <c r="BI39" i="10" s="1"/>
  <c r="BI51" i="10" s="1"/>
  <c r="BI57" i="10" s="1"/>
  <c r="BI68" i="10" s="1"/>
  <c r="BJ5" i="10"/>
  <c r="BJ11" i="10" s="1"/>
  <c r="BJ23" i="10" s="1"/>
  <c r="BJ33" i="10" s="1"/>
  <c r="BJ39" i="10"/>
  <c r="BJ51" i="10" s="1"/>
  <c r="BJ57" i="10" s="1"/>
  <c r="BJ68" i="10" s="1"/>
  <c r="BK5" i="10"/>
  <c r="BK11" i="10"/>
  <c r="BK23" i="10" s="1"/>
  <c r="BK33" i="10"/>
  <c r="BK39" i="10" s="1"/>
  <c r="BK51" i="10" s="1"/>
  <c r="BK57" i="10" s="1"/>
  <c r="BK68" i="10" s="1"/>
  <c r="BL5" i="10"/>
  <c r="BL11" i="10" s="1"/>
  <c r="BL23" i="10" s="1"/>
  <c r="BL33" i="10" s="1"/>
  <c r="BL39" i="10"/>
  <c r="BL51" i="10"/>
  <c r="BL57" i="10" s="1"/>
  <c r="BL68" i="10" s="1"/>
  <c r="BM5" i="10"/>
  <c r="BM11" i="10"/>
  <c r="BM23" i="10" s="1"/>
  <c r="BM33" i="10"/>
  <c r="BM39" i="10" s="1"/>
  <c r="BM51" i="10" s="1"/>
  <c r="BM57" i="10" s="1"/>
  <c r="BM68" i="10"/>
  <c r="BN5" i="10"/>
  <c r="BN11" i="10" s="1"/>
  <c r="BN23" i="10" s="1"/>
  <c r="BN33" i="10" s="1"/>
  <c r="BN39" i="10"/>
  <c r="BN51" i="10"/>
  <c r="BN57" i="10" s="1"/>
  <c r="BN68" i="10" s="1"/>
  <c r="BO5" i="10"/>
  <c r="BO11" i="10"/>
  <c r="BO23" i="10" s="1"/>
  <c r="BO33" i="10"/>
  <c r="BO39" i="10" s="1"/>
  <c r="BO51" i="10" s="1"/>
  <c r="BO57" i="10" s="1"/>
  <c r="BO68" i="10"/>
  <c r="BP5" i="10"/>
  <c r="BP11" i="10" s="1"/>
  <c r="BP23" i="10" s="1"/>
  <c r="BP33" i="10" s="1"/>
  <c r="BP39" i="10" s="1"/>
  <c r="BP51" i="10" s="1"/>
  <c r="BP57" i="10" s="1"/>
  <c r="BP68" i="10" s="1"/>
  <c r="BQ5" i="10"/>
  <c r="BQ11" i="10"/>
  <c r="BQ23" i="10" s="1"/>
  <c r="BQ33" i="10" s="1"/>
  <c r="BQ39" i="10" s="1"/>
  <c r="BQ51" i="10" s="1"/>
  <c r="BQ57" i="10" s="1"/>
  <c r="BQ68" i="10" s="1"/>
  <c r="BR5" i="10"/>
  <c r="BR11" i="10" s="1"/>
  <c r="BR23" i="10" s="1"/>
  <c r="BR33" i="10" s="1"/>
  <c r="BR39" i="10"/>
  <c r="BR51" i="10" s="1"/>
  <c r="BR57" i="10" s="1"/>
  <c r="BR68" i="10" s="1"/>
  <c r="BS5" i="10"/>
  <c r="BS11" i="10"/>
  <c r="BS23" i="10" s="1"/>
  <c r="BS33" i="10" s="1"/>
  <c r="BS39" i="10" s="1"/>
  <c r="BS51" i="10" s="1"/>
  <c r="BS57" i="10" s="1"/>
  <c r="BS68" i="10" s="1"/>
  <c r="BT5" i="10"/>
  <c r="BT11" i="10" s="1"/>
  <c r="BT23" i="10" s="1"/>
  <c r="BT33" i="10" s="1"/>
  <c r="BT39" i="10"/>
  <c r="BT51" i="10" s="1"/>
  <c r="BT57" i="10" s="1"/>
  <c r="BT68" i="10" s="1"/>
  <c r="BU5" i="10"/>
  <c r="BU11" i="10"/>
  <c r="BU23" i="10" s="1"/>
  <c r="BU33" i="10"/>
  <c r="BU39" i="10" s="1"/>
  <c r="BU51" i="10" s="1"/>
  <c r="BU57" i="10" s="1"/>
  <c r="BU68" i="10" s="1"/>
  <c r="BV5" i="10"/>
  <c r="BV11" i="10" s="1"/>
  <c r="BV23" i="10" s="1"/>
  <c r="BV33" i="10" s="1"/>
  <c r="BV39" i="10"/>
  <c r="BV51" i="10"/>
  <c r="BV57" i="10" s="1"/>
  <c r="BV68" i="10" s="1"/>
  <c r="BW5" i="10"/>
  <c r="BW11" i="10"/>
  <c r="BW23" i="10" s="1"/>
  <c r="BW33" i="10"/>
  <c r="BW39" i="10" s="1"/>
  <c r="BW51" i="10" s="1"/>
  <c r="BW57" i="10" s="1"/>
  <c r="BW68" i="10"/>
  <c r="BX5" i="10"/>
  <c r="BX11" i="10" s="1"/>
  <c r="BX23" i="10" s="1"/>
  <c r="BX33" i="10" s="1"/>
  <c r="BX39" i="10" s="1"/>
  <c r="BX51" i="10" s="1"/>
  <c r="BX57" i="10" s="1"/>
  <c r="BX68" i="10" s="1"/>
  <c r="BY5" i="10"/>
  <c r="BY11" i="10"/>
  <c r="BY23" i="10" s="1"/>
  <c r="BY33" i="10" s="1"/>
  <c r="BY39" i="10" s="1"/>
  <c r="BY51" i="10" s="1"/>
  <c r="BY57" i="10" s="1"/>
  <c r="BY68" i="10" s="1"/>
  <c r="BZ5" i="10"/>
  <c r="BZ11" i="10" s="1"/>
  <c r="BZ23" i="10" s="1"/>
  <c r="BZ33" i="10" s="1"/>
  <c r="BZ39" i="10" s="1"/>
  <c r="BZ51" i="10" s="1"/>
  <c r="BZ57" i="10" s="1"/>
  <c r="BZ68" i="10" s="1"/>
  <c r="CA5" i="10"/>
  <c r="CA11" i="10"/>
  <c r="CA23" i="10" s="1"/>
  <c r="CA33" i="10"/>
  <c r="CA39" i="10" s="1"/>
  <c r="CA51" i="10" s="1"/>
  <c r="CA57" i="10" s="1"/>
  <c r="CA68" i="10" s="1"/>
  <c r="CB5" i="10"/>
  <c r="CB11" i="10" s="1"/>
  <c r="CB23" i="10" s="1"/>
  <c r="CB33" i="10" s="1"/>
  <c r="CB39" i="10"/>
  <c r="CB51" i="10"/>
  <c r="CB57" i="10" s="1"/>
  <c r="CB68" i="10" s="1"/>
  <c r="CC5" i="10"/>
  <c r="CC11" i="10"/>
  <c r="CC23" i="10" s="1"/>
  <c r="CC33" i="10"/>
  <c r="CC39" i="10" s="1"/>
  <c r="CC51" i="10" s="1"/>
  <c r="CC57" i="10" s="1"/>
  <c r="CC68" i="10"/>
  <c r="CD5" i="10"/>
  <c r="CD11" i="10" s="1"/>
  <c r="CD23" i="10" s="1"/>
  <c r="CD33" i="10" s="1"/>
  <c r="CD39" i="10"/>
  <c r="CD51" i="10"/>
  <c r="CD57" i="10" s="1"/>
  <c r="CD68" i="10" s="1"/>
  <c r="CE5" i="10"/>
  <c r="CE11" i="10"/>
  <c r="CE23" i="10" s="1"/>
  <c r="CE33" i="10"/>
  <c r="CE39" i="10" s="1"/>
  <c r="CE51" i="10" s="1"/>
  <c r="CE57" i="10" s="1"/>
  <c r="CE68" i="10"/>
  <c r="CG5" i="10"/>
  <c r="CG11" i="10" s="1"/>
  <c r="CG23" i="10" s="1"/>
  <c r="CG33" i="10" s="1"/>
  <c r="CG39" i="10" s="1"/>
  <c r="CG51" i="10" s="1"/>
  <c r="CG57" i="10" s="1"/>
  <c r="CG68" i="10" s="1"/>
  <c r="CH5" i="10"/>
  <c r="CH11" i="10"/>
  <c r="CH23" i="10" s="1"/>
  <c r="CH33" i="10" s="1"/>
  <c r="CH39" i="10" s="1"/>
  <c r="CH51" i="10" s="1"/>
  <c r="CH57" i="10" s="1"/>
  <c r="CI5" i="10"/>
  <c r="CI11" i="10"/>
  <c r="CI23" i="10" s="1"/>
  <c r="CI33" i="10" s="1"/>
  <c r="CI39" i="10" s="1"/>
  <c r="CI51" i="10"/>
  <c r="CI57" i="10" s="1"/>
  <c r="CH68" i="10" s="1"/>
  <c r="CJ5" i="10"/>
  <c r="CJ11" i="10"/>
  <c r="CJ23" i="10"/>
  <c r="CJ33" i="10" s="1"/>
  <c r="CJ39" i="10" s="1"/>
  <c r="CJ51" i="10" s="1"/>
  <c r="CJ57" i="10" s="1"/>
  <c r="CI68" i="10" s="1"/>
  <c r="CK5" i="10"/>
  <c r="CK11" i="10"/>
  <c r="CK23" i="10" s="1"/>
  <c r="CK33" i="10" s="1"/>
  <c r="CK39" i="10" s="1"/>
  <c r="CK51" i="10" s="1"/>
  <c r="CK57" i="10" s="1"/>
  <c r="CJ68" i="10" s="1"/>
  <c r="CL5" i="10"/>
  <c r="CM5" i="10"/>
  <c r="CM11" i="10"/>
  <c r="CM23" i="10" s="1"/>
  <c r="CM33" i="10" s="1"/>
  <c r="CM39" i="10" s="1"/>
  <c r="CM51" i="10" s="1"/>
  <c r="CM57" i="10" s="1"/>
  <c r="CL68" i="10" s="1"/>
  <c r="CN5" i="10"/>
  <c r="CN11" i="10" s="1"/>
  <c r="CN23" i="10" s="1"/>
  <c r="CN33" i="10" s="1"/>
  <c r="CN39" i="10"/>
  <c r="CN51" i="10" s="1"/>
  <c r="CN57" i="10" s="1"/>
  <c r="CM68" i="10" s="1"/>
  <c r="CO5" i="10"/>
  <c r="CO11" i="10"/>
  <c r="CO23" i="10" s="1"/>
  <c r="CO33" i="10" s="1"/>
  <c r="CO39" i="10" s="1"/>
  <c r="CO51" i="10" s="1"/>
  <c r="CO57" i="10" s="1"/>
  <c r="CN68" i="10" s="1"/>
  <c r="CP5" i="10"/>
  <c r="CP11" i="10"/>
  <c r="CP23" i="10"/>
  <c r="CP33" i="10"/>
  <c r="CP39" i="10" s="1"/>
  <c r="CP51" i="10" s="1"/>
  <c r="CP57" i="10"/>
  <c r="CO68" i="10"/>
  <c r="CQ5" i="10"/>
  <c r="CQ11" i="10"/>
  <c r="CQ23" i="10"/>
  <c r="CQ33" i="10"/>
  <c r="CQ39" i="10" s="1"/>
  <c r="CQ51" i="10" s="1"/>
  <c r="CQ57" i="10" s="1"/>
  <c r="CP68" i="10" s="1"/>
  <c r="CR5" i="10"/>
  <c r="CR11" i="10"/>
  <c r="CR23" i="10"/>
  <c r="CR33" i="10"/>
  <c r="CR39" i="10" s="1"/>
  <c r="CR51" i="10" s="1"/>
  <c r="CR57" i="10"/>
  <c r="CQ68" i="10" s="1"/>
  <c r="CS5" i="10"/>
  <c r="CS11" i="10"/>
  <c r="CS23" i="10"/>
  <c r="CS33" i="10" s="1"/>
  <c r="CS39" i="10" s="1"/>
  <c r="CS51" i="10" s="1"/>
  <c r="CS57" i="10" s="1"/>
  <c r="CR68" i="10" s="1"/>
  <c r="CT5" i="10"/>
  <c r="CT11" i="10"/>
  <c r="CT23" i="10"/>
  <c r="CT33" i="10"/>
  <c r="CT39" i="10" s="1"/>
  <c r="CT51" i="10" s="1"/>
  <c r="CT57" i="10"/>
  <c r="CS68" i="10"/>
  <c r="CU5" i="10"/>
  <c r="CU11" i="10"/>
  <c r="CU23" i="10"/>
  <c r="CU33" i="10"/>
  <c r="CU39" i="10" s="1"/>
  <c r="CU51" i="10" s="1"/>
  <c r="CU57" i="10" s="1"/>
  <c r="CT68" i="10" s="1"/>
  <c r="CV5" i="10"/>
  <c r="CV11" i="10"/>
  <c r="CV23" i="10"/>
  <c r="CV33" i="10"/>
  <c r="CV39" i="10" s="1"/>
  <c r="CV51" i="10" s="1"/>
  <c r="CV57" i="10"/>
  <c r="CU68" i="10" s="1"/>
  <c r="CW5" i="10"/>
  <c r="CW11" i="10"/>
  <c r="CW23" i="10"/>
  <c r="CW33" i="10" s="1"/>
  <c r="CW39" i="10" s="1"/>
  <c r="CW51" i="10" s="1"/>
  <c r="CW57" i="10" s="1"/>
  <c r="CV68" i="10" s="1"/>
  <c r="CX5" i="10"/>
  <c r="CX11" i="10"/>
  <c r="CX23" i="10"/>
  <c r="CX33" i="10"/>
  <c r="CX39" i="10" s="1"/>
  <c r="CX51" i="10" s="1"/>
  <c r="CX57" i="10"/>
  <c r="CW68" i="10"/>
  <c r="DH5" i="10"/>
  <c r="DH11" i="10"/>
  <c r="DH23" i="10"/>
  <c r="DH33" i="10"/>
  <c r="DH39" i="10" s="1"/>
  <c r="DH51" i="10" s="1"/>
  <c r="DH57" i="10" s="1"/>
  <c r="DI5" i="10"/>
  <c r="DI11" i="10" s="1"/>
  <c r="DI23" i="10" s="1"/>
  <c r="DI33" i="10"/>
  <c r="DI39" i="10"/>
  <c r="DI51" i="10" s="1"/>
  <c r="DI57" i="10" s="1"/>
  <c r="DJ5" i="10"/>
  <c r="DJ11" i="10"/>
  <c r="DJ23" i="10" s="1"/>
  <c r="DJ33" i="10" s="1"/>
  <c r="DJ39" i="10"/>
  <c r="DJ51" i="10"/>
  <c r="DJ57" i="10" s="1"/>
  <c r="DK5" i="10"/>
  <c r="DK11" i="10"/>
  <c r="DK23" i="10"/>
  <c r="DK33" i="10" s="1"/>
  <c r="DK39" i="10" s="1"/>
  <c r="DK51" i="10"/>
  <c r="DK57" i="10" s="1"/>
  <c r="DL5" i="10"/>
  <c r="DL11" i="10"/>
  <c r="DL23" i="10"/>
  <c r="DL33" i="10" s="1"/>
  <c r="DL39" i="10" s="1"/>
  <c r="DL51" i="10" s="1"/>
  <c r="DL57" i="10" s="1"/>
  <c r="DM5" i="10"/>
  <c r="DM11" i="10" s="1"/>
  <c r="DM23" i="10" s="1"/>
  <c r="DM33" i="10"/>
  <c r="DM39" i="10" s="1"/>
  <c r="DM51" i="10" s="1"/>
  <c r="DM57" i="10" s="1"/>
  <c r="DO5" i="10"/>
  <c r="DO11" i="10"/>
  <c r="DO23" i="10" s="1"/>
  <c r="DO33" i="10" s="1"/>
  <c r="DO39" i="10"/>
  <c r="DO51" i="10" s="1"/>
  <c r="DO57" i="10" s="1"/>
  <c r="DP5" i="10"/>
  <c r="DP11" i="10"/>
  <c r="DP23" i="10" s="1"/>
  <c r="DP33" i="10" s="1"/>
  <c r="DP39" i="10" s="1"/>
  <c r="DP51" i="10" s="1"/>
  <c r="DP57" i="10" s="1"/>
  <c r="DQ5" i="10"/>
  <c r="DQ11" i="10"/>
  <c r="DQ23" i="10"/>
  <c r="DQ33" i="10"/>
  <c r="DQ39" i="10" s="1"/>
  <c r="DQ51" i="10" s="1"/>
  <c r="DQ57" i="10"/>
  <c r="G16" i="10"/>
  <c r="H16" i="10"/>
  <c r="I16" i="10"/>
  <c r="J16" i="10"/>
  <c r="K16" i="10"/>
  <c r="L16" i="10"/>
  <c r="M16" i="10"/>
  <c r="N16" i="10"/>
  <c r="O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AQ16" i="10"/>
  <c r="AR16" i="10"/>
  <c r="AS16" i="10"/>
  <c r="AX16" i="10"/>
  <c r="AY16" i="10"/>
  <c r="AZ16" i="10"/>
  <c r="BA16" i="10"/>
  <c r="BB16" i="10"/>
  <c r="BC16" i="10"/>
  <c r="BD16" i="10"/>
  <c r="BE16" i="10"/>
  <c r="BG16" i="10"/>
  <c r="BH16" i="10"/>
  <c r="BI16" i="10"/>
  <c r="BJ16" i="10"/>
  <c r="BK16" i="10"/>
  <c r="BL16" i="10"/>
  <c r="BM16" i="10"/>
  <c r="BN16" i="10"/>
  <c r="BO16" i="10"/>
  <c r="BP16" i="10"/>
  <c r="BQ16" i="10"/>
  <c r="BR16" i="10"/>
  <c r="BS16" i="10"/>
  <c r="BT16" i="10"/>
  <c r="BU16" i="10"/>
  <c r="BV16" i="10"/>
  <c r="BW16" i="10"/>
  <c r="BX16" i="10"/>
  <c r="BY16" i="10"/>
  <c r="BZ16" i="10"/>
  <c r="CA16" i="10"/>
  <c r="CB16" i="10"/>
  <c r="CC16" i="10"/>
  <c r="CD16" i="10"/>
  <c r="CE16" i="10"/>
  <c r="CF16" i="10"/>
  <c r="CG16" i="10"/>
  <c r="CH16" i="10"/>
  <c r="CI16" i="10"/>
  <c r="CJ16" i="10"/>
  <c r="CK16" i="10"/>
  <c r="CM16" i="10"/>
  <c r="CN16" i="10"/>
  <c r="CO16" i="10"/>
  <c r="CP16" i="10"/>
  <c r="CQ16" i="10"/>
  <c r="CR16" i="10"/>
  <c r="CS16" i="10"/>
  <c r="CT16" i="10"/>
  <c r="CU16" i="10"/>
  <c r="CV16" i="10"/>
  <c r="CY16" i="10"/>
  <c r="CZ16" i="10"/>
  <c r="DA16" i="10"/>
  <c r="DB16" i="10"/>
  <c r="DC16" i="10"/>
  <c r="DD16" i="10"/>
  <c r="DF16" i="10"/>
  <c r="DG16" i="10"/>
  <c r="DH16" i="10"/>
  <c r="DI16" i="10"/>
  <c r="DJ16" i="10"/>
  <c r="DK16" i="10"/>
  <c r="DL16" i="10"/>
  <c r="DM16" i="10"/>
  <c r="DO16" i="10"/>
  <c r="DP16" i="10"/>
  <c r="DQ16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AQ17" i="10"/>
  <c r="AR17" i="10"/>
  <c r="AS17" i="10"/>
  <c r="AU17" i="10"/>
  <c r="AV17" i="10"/>
  <c r="AW17" i="10"/>
  <c r="AX17" i="10"/>
  <c r="AY17" i="10"/>
  <c r="AZ17" i="10"/>
  <c r="BA17" i="10"/>
  <c r="BB17" i="10"/>
  <c r="BC17" i="10"/>
  <c r="BD17" i="10"/>
  <c r="BE17" i="10"/>
  <c r="BF17" i="10"/>
  <c r="BG17" i="10"/>
  <c r="BH17" i="10"/>
  <c r="BI17" i="10"/>
  <c r="BJ17" i="10"/>
  <c r="BK17" i="10"/>
  <c r="BL17" i="10"/>
  <c r="BM17" i="10"/>
  <c r="BN17" i="10"/>
  <c r="BO17" i="10"/>
  <c r="BP17" i="10"/>
  <c r="BQ17" i="10"/>
  <c r="BR17" i="10"/>
  <c r="BS17" i="10"/>
  <c r="BT17" i="10"/>
  <c r="BU17" i="10"/>
  <c r="BV17" i="10"/>
  <c r="BW17" i="10"/>
  <c r="BX17" i="10"/>
  <c r="BY17" i="10"/>
  <c r="BZ17" i="10"/>
  <c r="CA17" i="10"/>
  <c r="CB17" i="10"/>
  <c r="CC17" i="10"/>
  <c r="CD17" i="10"/>
  <c r="CE17" i="10"/>
  <c r="CF17" i="10"/>
  <c r="CG17" i="10"/>
  <c r="CH17" i="10"/>
  <c r="CI17" i="10"/>
  <c r="CJ17" i="10"/>
  <c r="CK17" i="10"/>
  <c r="CM17" i="10"/>
  <c r="CN17" i="10"/>
  <c r="CO17" i="10"/>
  <c r="CP17" i="10"/>
  <c r="CQ17" i="10"/>
  <c r="CR17" i="10"/>
  <c r="CS17" i="10"/>
  <c r="CT17" i="10"/>
  <c r="CU17" i="10"/>
  <c r="CV17" i="10"/>
  <c r="CW17" i="10"/>
  <c r="CX17" i="10"/>
  <c r="CY17" i="10"/>
  <c r="CZ17" i="10"/>
  <c r="DA17" i="10"/>
  <c r="DB17" i="10"/>
  <c r="DC17" i="10"/>
  <c r="DD17" i="10"/>
  <c r="DE17" i="10"/>
  <c r="DF17" i="10"/>
  <c r="DG17" i="10"/>
  <c r="DH17" i="10"/>
  <c r="DI17" i="10"/>
  <c r="DJ17" i="10"/>
  <c r="DK17" i="10"/>
  <c r="DL17" i="10"/>
  <c r="DM17" i="10"/>
  <c r="DO17" i="10"/>
  <c r="DP17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AS19" i="10"/>
  <c r="AX19" i="10"/>
  <c r="AY19" i="10"/>
  <c r="AZ19" i="10"/>
  <c r="BA19" i="10"/>
  <c r="BB19" i="10"/>
  <c r="BC19" i="10"/>
  <c r="BD19" i="10"/>
  <c r="BE19" i="10"/>
  <c r="BF19" i="10"/>
  <c r="BG19" i="10"/>
  <c r="BH19" i="10"/>
  <c r="BI19" i="10"/>
  <c r="BJ19" i="10"/>
  <c r="BK19" i="10"/>
  <c r="BL19" i="10"/>
  <c r="BM19" i="10"/>
  <c r="BN19" i="10"/>
  <c r="BO19" i="10"/>
  <c r="BP19" i="10"/>
  <c r="BQ19" i="10"/>
  <c r="BR19" i="10"/>
  <c r="BS19" i="10"/>
  <c r="BT19" i="10"/>
  <c r="BU19" i="10"/>
  <c r="BV19" i="10"/>
  <c r="BW19" i="10"/>
  <c r="BX19" i="10"/>
  <c r="BY19" i="10"/>
  <c r="BZ19" i="10"/>
  <c r="CA19" i="10"/>
  <c r="CB19" i="10"/>
  <c r="CC19" i="10"/>
  <c r="CE19" i="10"/>
  <c r="CF19" i="10"/>
  <c r="CG19" i="10"/>
  <c r="CH19" i="10"/>
  <c r="CI19" i="10"/>
  <c r="CJ19" i="10"/>
  <c r="CK19" i="10"/>
  <c r="CM19" i="10"/>
  <c r="CN19" i="10"/>
  <c r="CO19" i="10"/>
  <c r="CP19" i="10"/>
  <c r="CQ19" i="10"/>
  <c r="CR19" i="10"/>
  <c r="CS19" i="10"/>
  <c r="CT19" i="10"/>
  <c r="CU19" i="10"/>
  <c r="CV19" i="10"/>
  <c r="CW19" i="10"/>
  <c r="CX19" i="10"/>
  <c r="CY19" i="10"/>
  <c r="CZ19" i="10"/>
  <c r="DA19" i="10"/>
  <c r="DB19" i="10"/>
  <c r="DC19" i="10"/>
  <c r="DD19" i="10"/>
  <c r="DE19" i="10"/>
  <c r="DF19" i="10"/>
  <c r="DG19" i="10"/>
  <c r="DH19" i="10"/>
  <c r="DI19" i="10"/>
  <c r="DJ19" i="10"/>
  <c r="DK19" i="10"/>
  <c r="DL19" i="10"/>
  <c r="DM19" i="10"/>
  <c r="DO19" i="10"/>
  <c r="DP19" i="10"/>
  <c r="G20" i="10"/>
  <c r="H20" i="10"/>
  <c r="I20" i="10"/>
  <c r="J20" i="10"/>
  <c r="K20" i="10"/>
  <c r="L20" i="10"/>
  <c r="M20" i="10"/>
  <c r="N20" i="10"/>
  <c r="O20" i="10"/>
  <c r="Q20" i="10"/>
  <c r="R20" i="10"/>
  <c r="S20" i="10"/>
  <c r="T20" i="10"/>
  <c r="U20" i="10"/>
  <c r="V20" i="10"/>
  <c r="W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AR20" i="10"/>
  <c r="AS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BN20" i="10"/>
  <c r="BO20" i="10"/>
  <c r="BP20" i="10"/>
  <c r="BQ20" i="10"/>
  <c r="BR20" i="10"/>
  <c r="BS20" i="10"/>
  <c r="BT20" i="10"/>
  <c r="BU20" i="10"/>
  <c r="BV20" i="10"/>
  <c r="BW20" i="10"/>
  <c r="BX20" i="10"/>
  <c r="BY20" i="10"/>
  <c r="BZ20" i="10"/>
  <c r="CA20" i="10"/>
  <c r="CB20" i="10"/>
  <c r="CC20" i="10"/>
  <c r="CE20" i="10"/>
  <c r="CF20" i="10"/>
  <c r="CG20" i="10"/>
  <c r="CH20" i="10"/>
  <c r="CJ20" i="10"/>
  <c r="CK20" i="10"/>
  <c r="CM20" i="10"/>
  <c r="CN20" i="10"/>
  <c r="CO20" i="10"/>
  <c r="CP20" i="10"/>
  <c r="CS20" i="10"/>
  <c r="CT20" i="10"/>
  <c r="CU20" i="10"/>
  <c r="CV20" i="10"/>
  <c r="CW20" i="10"/>
  <c r="CX20" i="10"/>
  <c r="CY20" i="10"/>
  <c r="CZ20" i="10"/>
  <c r="DD20" i="10"/>
  <c r="DF20" i="10"/>
  <c r="DG20" i="10"/>
  <c r="DH20" i="10"/>
  <c r="DI20" i="10"/>
  <c r="DJ20" i="10"/>
  <c r="DK20" i="10"/>
  <c r="DL20" i="10"/>
  <c r="DM20" i="10"/>
  <c r="DO20" i="10"/>
  <c r="DP20" i="10"/>
  <c r="DQ20" i="10"/>
  <c r="G15" i="10"/>
  <c r="H15" i="10"/>
  <c r="I15" i="10"/>
  <c r="J15" i="10"/>
  <c r="K15" i="10"/>
  <c r="L15" i="10"/>
  <c r="M15" i="10"/>
  <c r="N15" i="10"/>
  <c r="O15" i="10"/>
  <c r="Q15" i="10"/>
  <c r="R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AQ15" i="10"/>
  <c r="AR15" i="10"/>
  <c r="AS15" i="10"/>
  <c r="AT15" i="10"/>
  <c r="AU15" i="10"/>
  <c r="AV15" i="10"/>
  <c r="AW15" i="10"/>
  <c r="AX15" i="10"/>
  <c r="AY15" i="10"/>
  <c r="AZ15" i="10"/>
  <c r="BA15" i="10"/>
  <c r="BB15" i="10"/>
  <c r="BC15" i="10"/>
  <c r="BD15" i="10"/>
  <c r="BE15" i="10"/>
  <c r="BF15" i="10"/>
  <c r="BG15" i="10"/>
  <c r="BH15" i="10"/>
  <c r="BI15" i="10"/>
  <c r="BJ15" i="10"/>
  <c r="BK15" i="10"/>
  <c r="BL15" i="10"/>
  <c r="BM15" i="10"/>
  <c r="BN15" i="10"/>
  <c r="BO15" i="10"/>
  <c r="BP15" i="10"/>
  <c r="BQ15" i="10"/>
  <c r="BR15" i="10"/>
  <c r="BS15" i="10"/>
  <c r="BT15" i="10"/>
  <c r="BU15" i="10"/>
  <c r="BV15" i="10"/>
  <c r="BW15" i="10"/>
  <c r="BX15" i="10"/>
  <c r="BY15" i="10"/>
  <c r="BZ15" i="10"/>
  <c r="CA15" i="10"/>
  <c r="CB15" i="10"/>
  <c r="CC15" i="10"/>
  <c r="CD15" i="10"/>
  <c r="CE15" i="10"/>
  <c r="CF15" i="10"/>
  <c r="CG15" i="10"/>
  <c r="CH15" i="10"/>
  <c r="CI15" i="10"/>
  <c r="CJ15" i="10"/>
  <c r="CK15" i="10"/>
  <c r="CL15" i="10"/>
  <c r="CM15" i="10"/>
  <c r="CN15" i="10"/>
  <c r="CO15" i="10"/>
  <c r="CP15" i="10"/>
  <c r="CQ15" i="10"/>
  <c r="CR15" i="10"/>
  <c r="CS15" i="10"/>
  <c r="CT15" i="10"/>
  <c r="CU15" i="10"/>
  <c r="CV15" i="10"/>
  <c r="CW15" i="10"/>
  <c r="CX15" i="10"/>
  <c r="CY15" i="10"/>
  <c r="CZ15" i="10"/>
  <c r="DA15" i="10"/>
  <c r="DB15" i="10"/>
  <c r="DC15" i="10"/>
  <c r="DD15" i="10"/>
  <c r="DE15" i="10"/>
  <c r="DF15" i="10"/>
  <c r="DG15" i="10"/>
  <c r="DH15" i="10"/>
  <c r="DI15" i="10"/>
  <c r="DJ15" i="10"/>
  <c r="DK15" i="10"/>
  <c r="DL15" i="10"/>
  <c r="DM15" i="10"/>
  <c r="DO15" i="10"/>
  <c r="DP15" i="10"/>
  <c r="DQ15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BN18" i="10"/>
  <c r="BO18" i="10"/>
  <c r="BP18" i="10"/>
  <c r="BQ18" i="10"/>
  <c r="BR18" i="10"/>
  <c r="BS18" i="10"/>
  <c r="BT18" i="10"/>
  <c r="BU18" i="10"/>
  <c r="BV18" i="10"/>
  <c r="BW18" i="10"/>
  <c r="BX18" i="10"/>
  <c r="BY18" i="10"/>
  <c r="BZ18" i="10"/>
  <c r="CA18" i="10"/>
  <c r="CB18" i="10"/>
  <c r="CC18" i="10"/>
  <c r="CE18" i="10"/>
  <c r="CF18" i="10"/>
  <c r="CG18" i="10"/>
  <c r="CH18" i="10"/>
  <c r="CI18" i="10"/>
  <c r="CJ18" i="10"/>
  <c r="CK18" i="10"/>
  <c r="CL18" i="10"/>
  <c r="CM18" i="10"/>
  <c r="CN18" i="10"/>
  <c r="CO18" i="10"/>
  <c r="CP18" i="10"/>
  <c r="CQ18" i="10"/>
  <c r="CR18" i="10"/>
  <c r="CS18" i="10"/>
  <c r="CT18" i="10"/>
  <c r="CU18" i="10"/>
  <c r="CV18" i="10"/>
  <c r="CW18" i="10"/>
  <c r="CX18" i="10"/>
  <c r="CY18" i="10"/>
  <c r="CZ18" i="10"/>
  <c r="DA18" i="10"/>
  <c r="DB18" i="10"/>
  <c r="DC18" i="10"/>
  <c r="DD18" i="10"/>
  <c r="DE18" i="10"/>
  <c r="DF18" i="10"/>
  <c r="DG18" i="10"/>
  <c r="DH18" i="10"/>
  <c r="DI18" i="10"/>
  <c r="DJ18" i="10"/>
  <c r="DK18" i="10"/>
  <c r="DL18" i="10"/>
  <c r="DM18" i="10"/>
  <c r="DO18" i="10"/>
  <c r="DP18" i="10"/>
  <c r="DQ18" i="10"/>
  <c r="BV61" i="10"/>
  <c r="AD12" i="10"/>
  <c r="AH7" i="10"/>
  <c r="AJ7" i="10"/>
  <c r="BI7" i="10"/>
  <c r="BJ7" i="10"/>
  <c r="BK7" i="10"/>
  <c r="BN7" i="10"/>
  <c r="BM7" i="10"/>
  <c r="DK6" i="10"/>
  <c r="DL6" i="10"/>
  <c r="DM6" i="10"/>
  <c r="DO6" i="10"/>
  <c r="DK7" i="10"/>
  <c r="DL7" i="10"/>
  <c r="DM7" i="10"/>
  <c r="DO7" i="10"/>
  <c r="DP7" i="10"/>
  <c r="DQ7" i="10"/>
  <c r="DK8" i="10"/>
  <c r="DL8" i="10"/>
  <c r="DM8" i="10"/>
  <c r="DO8" i="10"/>
  <c r="DP8" i="10"/>
  <c r="DQ8" i="10"/>
  <c r="DK12" i="10"/>
  <c r="DM12" i="10"/>
  <c r="DO12" i="10"/>
  <c r="DP12" i="10"/>
  <c r="DQ12" i="10"/>
  <c r="DK13" i="10"/>
  <c r="DL13" i="10"/>
  <c r="DM13" i="10"/>
  <c r="DO13" i="10"/>
  <c r="DP13" i="10"/>
  <c r="DQ13" i="10"/>
  <c r="DK14" i="10"/>
  <c r="DL14" i="10"/>
  <c r="DM14" i="10"/>
  <c r="DO14" i="10"/>
  <c r="DP14" i="10"/>
  <c r="DQ14" i="10"/>
  <c r="DK24" i="10"/>
  <c r="DL24" i="10"/>
  <c r="DM24" i="10"/>
  <c r="DO24" i="10"/>
  <c r="DP24" i="10"/>
  <c r="DQ24" i="10"/>
  <c r="DK25" i="10"/>
  <c r="DL25" i="10"/>
  <c r="DM25" i="10"/>
  <c r="DO25" i="10"/>
  <c r="DP25" i="10"/>
  <c r="DQ25" i="10"/>
  <c r="DK26" i="10"/>
  <c r="DL26" i="10"/>
  <c r="DM26" i="10"/>
  <c r="DO26" i="10"/>
  <c r="DP26" i="10"/>
  <c r="DQ26" i="10"/>
  <c r="DK34" i="10"/>
  <c r="DL34" i="10"/>
  <c r="DM34" i="10"/>
  <c r="DO34" i="10"/>
  <c r="DP34" i="10"/>
  <c r="DQ34" i="10"/>
  <c r="DK35" i="10"/>
  <c r="DL35" i="10"/>
  <c r="DM35" i="10"/>
  <c r="DO35" i="10"/>
  <c r="DP35" i="10"/>
  <c r="DQ35" i="10"/>
  <c r="DK36" i="10"/>
  <c r="DL36" i="10"/>
  <c r="DM36" i="10"/>
  <c r="DO36" i="10"/>
  <c r="DP36" i="10"/>
  <c r="DQ36" i="10"/>
  <c r="DK40" i="10"/>
  <c r="DL40" i="10"/>
  <c r="DM40" i="10"/>
  <c r="DO40" i="10"/>
  <c r="DP40" i="10"/>
  <c r="DQ40" i="10"/>
  <c r="DK41" i="10"/>
  <c r="DL41" i="10"/>
  <c r="DM41" i="10"/>
  <c r="DO41" i="10"/>
  <c r="DP41" i="10"/>
  <c r="DQ41" i="10"/>
  <c r="DK42" i="10"/>
  <c r="DL42" i="10"/>
  <c r="DM42" i="10"/>
  <c r="DO42" i="10"/>
  <c r="DP42" i="10"/>
  <c r="DQ42" i="10"/>
  <c r="DK43" i="10"/>
  <c r="DL43" i="10"/>
  <c r="DM43" i="10"/>
  <c r="DO43" i="10"/>
  <c r="DP43" i="10"/>
  <c r="DQ43" i="10"/>
  <c r="DK44" i="10"/>
  <c r="DL44" i="10"/>
  <c r="DM44" i="10"/>
  <c r="DO44" i="10"/>
  <c r="DP44" i="10"/>
  <c r="DQ44" i="10"/>
  <c r="DK45" i="10"/>
  <c r="DL45" i="10"/>
  <c r="DM45" i="10"/>
  <c r="DO45" i="10"/>
  <c r="DP45" i="10"/>
  <c r="DQ45" i="10"/>
  <c r="DK46" i="10"/>
  <c r="DL46" i="10"/>
  <c r="DM46" i="10"/>
  <c r="DO46" i="10"/>
  <c r="DP46" i="10"/>
  <c r="DQ46" i="10"/>
  <c r="DK47" i="10"/>
  <c r="DL47" i="10"/>
  <c r="DM47" i="10"/>
  <c r="DO47" i="10"/>
  <c r="DP47" i="10"/>
  <c r="DQ47" i="10"/>
  <c r="DK48" i="10"/>
  <c r="DL48" i="10"/>
  <c r="DM48" i="10"/>
  <c r="DO48" i="10"/>
  <c r="DP48" i="10"/>
  <c r="DQ48" i="10"/>
  <c r="DK58" i="10"/>
  <c r="DL58" i="10"/>
  <c r="DM58" i="10"/>
  <c r="DO58" i="10"/>
  <c r="DP58" i="10"/>
  <c r="DK59" i="10"/>
  <c r="DL59" i="10"/>
  <c r="DM59" i="10"/>
  <c r="DO59" i="10"/>
  <c r="DP59" i="10"/>
  <c r="DK60" i="10"/>
  <c r="DL60" i="10"/>
  <c r="DM60" i="10"/>
  <c r="DO60" i="10"/>
  <c r="DP60" i="10"/>
  <c r="DK61" i="10"/>
  <c r="DL61" i="10"/>
  <c r="DM61" i="10"/>
  <c r="DO61" i="10"/>
  <c r="DP61" i="10"/>
  <c r="DK62" i="10"/>
  <c r="DL62" i="10"/>
  <c r="DM62" i="10"/>
  <c r="DO62" i="10"/>
  <c r="DP62" i="10"/>
  <c r="DK63" i="10"/>
  <c r="DL63" i="10"/>
  <c r="DM63" i="10"/>
  <c r="DO63" i="10"/>
  <c r="DP63" i="10"/>
  <c r="DK64" i="10"/>
  <c r="DL64" i="10"/>
  <c r="DM64" i="10"/>
  <c r="DO64" i="10"/>
  <c r="DP64" i="10"/>
  <c r="DH6" i="10"/>
  <c r="DI6" i="10"/>
  <c r="DJ6" i="10"/>
  <c r="DH7" i="10"/>
  <c r="DI7" i="10"/>
  <c r="DJ7" i="10"/>
  <c r="DH8" i="10"/>
  <c r="DI8" i="10"/>
  <c r="DJ8" i="10"/>
  <c r="DH12" i="10"/>
  <c r="DI12" i="10"/>
  <c r="DH13" i="10"/>
  <c r="DI13" i="10"/>
  <c r="DH14" i="10"/>
  <c r="DI14" i="10"/>
  <c r="DH24" i="10"/>
  <c r="DI24" i="10"/>
  <c r="DJ24" i="10"/>
  <c r="DH25" i="10"/>
  <c r="DI25" i="10"/>
  <c r="DJ25" i="10"/>
  <c r="DH26" i="10"/>
  <c r="DI26" i="10"/>
  <c r="DJ26" i="10"/>
  <c r="DH34" i="10"/>
  <c r="DI34" i="10"/>
  <c r="DJ34" i="10"/>
  <c r="DH35" i="10"/>
  <c r="DI35" i="10"/>
  <c r="DJ35" i="10"/>
  <c r="DH36" i="10"/>
  <c r="DI36" i="10"/>
  <c r="DJ36" i="10"/>
  <c r="DH40" i="10"/>
  <c r="DI40" i="10"/>
  <c r="DJ40" i="10"/>
  <c r="DH41" i="10"/>
  <c r="DI41" i="10"/>
  <c r="DJ41" i="10"/>
  <c r="DH42" i="10"/>
  <c r="DI42" i="10"/>
  <c r="DJ42" i="10"/>
  <c r="DH43" i="10"/>
  <c r="DI43" i="10"/>
  <c r="DJ43" i="10"/>
  <c r="DH44" i="10"/>
  <c r="DI44" i="10"/>
  <c r="DJ44" i="10"/>
  <c r="DH45" i="10"/>
  <c r="DI45" i="10"/>
  <c r="DJ45" i="10"/>
  <c r="DH46" i="10"/>
  <c r="DI46" i="10"/>
  <c r="DJ46" i="10"/>
  <c r="DH47" i="10"/>
  <c r="DI47" i="10"/>
  <c r="DJ47" i="10"/>
  <c r="DH48" i="10"/>
  <c r="DI48" i="10"/>
  <c r="DJ48" i="10"/>
  <c r="DH58" i="10"/>
  <c r="DI58" i="10"/>
  <c r="DJ58" i="10"/>
  <c r="DH59" i="10"/>
  <c r="DI59" i="10"/>
  <c r="DJ59" i="10"/>
  <c r="DH60" i="10"/>
  <c r="DI60" i="10"/>
  <c r="DJ60" i="10"/>
  <c r="DH61" i="10"/>
  <c r="DI61" i="10"/>
  <c r="DJ61" i="10"/>
  <c r="DH62" i="10"/>
  <c r="DI62" i="10"/>
  <c r="DJ62" i="10"/>
  <c r="DH63" i="10"/>
  <c r="DI63" i="10"/>
  <c r="DJ63" i="10"/>
  <c r="DH64" i="10"/>
  <c r="DI64" i="10"/>
  <c r="DJ64" i="10"/>
  <c r="CX6" i="10"/>
  <c r="CY6" i="10"/>
  <c r="CZ6" i="10"/>
  <c r="DA6" i="10"/>
  <c r="DB6" i="10"/>
  <c r="DC6" i="10"/>
  <c r="DD6" i="10"/>
  <c r="DE6" i="10"/>
  <c r="DF6" i="10"/>
  <c r="DG6" i="10"/>
  <c r="CX7" i="10"/>
  <c r="CY7" i="10"/>
  <c r="CZ7" i="10"/>
  <c r="DA7" i="10"/>
  <c r="DB7" i="10"/>
  <c r="DC7" i="10"/>
  <c r="DD7" i="10"/>
  <c r="DE7" i="10"/>
  <c r="DF7" i="10"/>
  <c r="DG7" i="10"/>
  <c r="CX8" i="10"/>
  <c r="CY8" i="10"/>
  <c r="CZ8" i="10"/>
  <c r="DA8" i="10"/>
  <c r="DB8" i="10"/>
  <c r="DC8" i="10"/>
  <c r="DD8" i="10"/>
  <c r="DE8" i="10"/>
  <c r="DF8" i="10"/>
  <c r="DG8" i="10"/>
  <c r="CX12" i="10"/>
  <c r="CY12" i="10"/>
  <c r="CZ12" i="10"/>
  <c r="DA12" i="10"/>
  <c r="DB12" i="10"/>
  <c r="DC12" i="10"/>
  <c r="DD12" i="10"/>
  <c r="DE12" i="10"/>
  <c r="DF12" i="10"/>
  <c r="DG12" i="10"/>
  <c r="CX13" i="10"/>
  <c r="CY13" i="10"/>
  <c r="DA13" i="10"/>
  <c r="DB13" i="10"/>
  <c r="DC13" i="10"/>
  <c r="DD13" i="10"/>
  <c r="DE13" i="10"/>
  <c r="DF13" i="10"/>
  <c r="DG13" i="10"/>
  <c r="CX14" i="10"/>
  <c r="CY14" i="10"/>
  <c r="CZ14" i="10"/>
  <c r="DA14" i="10"/>
  <c r="DB14" i="10"/>
  <c r="DC14" i="10"/>
  <c r="DD14" i="10"/>
  <c r="DE14" i="10"/>
  <c r="DF14" i="10"/>
  <c r="DG14" i="10"/>
  <c r="CX24" i="10"/>
  <c r="CY24" i="10"/>
  <c r="CZ24" i="10"/>
  <c r="DA24" i="10"/>
  <c r="DB24" i="10"/>
  <c r="DC24" i="10"/>
  <c r="DD24" i="10"/>
  <c r="DE24" i="10"/>
  <c r="DF24" i="10"/>
  <c r="DG24" i="10"/>
  <c r="CX25" i="10"/>
  <c r="CY25" i="10"/>
  <c r="CZ25" i="10"/>
  <c r="DA25" i="10"/>
  <c r="DB25" i="10"/>
  <c r="DC25" i="10"/>
  <c r="DD25" i="10"/>
  <c r="DE25" i="10"/>
  <c r="DF25" i="10"/>
  <c r="DG25" i="10"/>
  <c r="CX26" i="10"/>
  <c r="CY26" i="10"/>
  <c r="CZ26" i="10"/>
  <c r="DA26" i="10"/>
  <c r="DB26" i="10"/>
  <c r="DC26" i="10"/>
  <c r="DD26" i="10"/>
  <c r="DE26" i="10"/>
  <c r="DG26" i="10"/>
  <c r="CX34" i="10"/>
  <c r="CY34" i="10"/>
  <c r="CZ34" i="10"/>
  <c r="DA34" i="10"/>
  <c r="DB34" i="10"/>
  <c r="DC34" i="10"/>
  <c r="DD34" i="10"/>
  <c r="DE34" i="10"/>
  <c r="DF34" i="10"/>
  <c r="DG34" i="10"/>
  <c r="CY35" i="10"/>
  <c r="CZ35" i="10"/>
  <c r="DA35" i="10"/>
  <c r="DB35" i="10"/>
  <c r="DC35" i="10"/>
  <c r="DD35" i="10"/>
  <c r="DE35" i="10"/>
  <c r="DF35" i="10"/>
  <c r="DG35" i="10"/>
  <c r="CY36" i="10"/>
  <c r="CZ36" i="10"/>
  <c r="DA36" i="10"/>
  <c r="DB36" i="10"/>
  <c r="DC36" i="10"/>
  <c r="DD36" i="10"/>
  <c r="DE36" i="10"/>
  <c r="DF36" i="10"/>
  <c r="DG36" i="10"/>
  <c r="CX40" i="10"/>
  <c r="CY40" i="10"/>
  <c r="CZ40" i="10"/>
  <c r="DA40" i="10"/>
  <c r="DB40" i="10"/>
  <c r="DC40" i="10"/>
  <c r="DD40" i="10"/>
  <c r="DE40" i="10"/>
  <c r="DF40" i="10"/>
  <c r="DG40" i="10"/>
  <c r="CX41" i="10"/>
  <c r="CY41" i="10"/>
  <c r="CZ41" i="10"/>
  <c r="DA41" i="10"/>
  <c r="DB41" i="10"/>
  <c r="DC41" i="10"/>
  <c r="DD41" i="10"/>
  <c r="DE41" i="10"/>
  <c r="DF41" i="10"/>
  <c r="DG41" i="10"/>
  <c r="CY42" i="10"/>
  <c r="CZ42" i="10"/>
  <c r="DA42" i="10"/>
  <c r="DB42" i="10"/>
  <c r="DC42" i="10"/>
  <c r="DD42" i="10"/>
  <c r="DE42" i="10"/>
  <c r="DF42" i="10"/>
  <c r="DG42" i="10"/>
  <c r="CX43" i="10"/>
  <c r="CY43" i="10"/>
  <c r="CZ43" i="10"/>
  <c r="DA43" i="10"/>
  <c r="DB43" i="10"/>
  <c r="DC43" i="10"/>
  <c r="DD43" i="10"/>
  <c r="DE43" i="10"/>
  <c r="DF43" i="10"/>
  <c r="DG43" i="10"/>
  <c r="CX44" i="10"/>
  <c r="CY44" i="10"/>
  <c r="CZ44" i="10"/>
  <c r="DA44" i="10"/>
  <c r="DB44" i="10"/>
  <c r="DC44" i="10"/>
  <c r="DD44" i="10"/>
  <c r="DE44" i="10"/>
  <c r="DF44" i="10"/>
  <c r="DG44" i="10"/>
  <c r="CX45" i="10"/>
  <c r="CY45" i="10"/>
  <c r="CZ45" i="10"/>
  <c r="DA45" i="10"/>
  <c r="DB45" i="10"/>
  <c r="DC45" i="10"/>
  <c r="DD45" i="10"/>
  <c r="DE45" i="10"/>
  <c r="DF45" i="10"/>
  <c r="DG45" i="10"/>
  <c r="CX46" i="10"/>
  <c r="CY46" i="10"/>
  <c r="CZ46" i="10"/>
  <c r="DA46" i="10"/>
  <c r="DB46" i="10"/>
  <c r="DC46" i="10"/>
  <c r="DD46" i="10"/>
  <c r="DE46" i="10"/>
  <c r="DF46" i="10"/>
  <c r="DG46" i="10"/>
  <c r="CX47" i="10"/>
  <c r="CY47" i="10"/>
  <c r="CZ47" i="10"/>
  <c r="DA47" i="10"/>
  <c r="DB47" i="10"/>
  <c r="DC47" i="10"/>
  <c r="DD47" i="10"/>
  <c r="DE47" i="10"/>
  <c r="DF47" i="10"/>
  <c r="DG47" i="10"/>
  <c r="CY48" i="10"/>
  <c r="CZ48" i="10"/>
  <c r="DA48" i="10"/>
  <c r="DB48" i="10"/>
  <c r="DC48" i="10"/>
  <c r="DD48" i="10"/>
  <c r="DE48" i="10"/>
  <c r="DF48" i="10"/>
  <c r="DG48" i="10"/>
  <c r="CX58" i="10"/>
  <c r="CY58" i="10"/>
  <c r="CZ58" i="10"/>
  <c r="DA58" i="10"/>
  <c r="DB58" i="10"/>
  <c r="DC58" i="10"/>
  <c r="DD58" i="10"/>
  <c r="DE58" i="10"/>
  <c r="DF58" i="10"/>
  <c r="DG58" i="10"/>
  <c r="CX59" i="10"/>
  <c r="CY59" i="10"/>
  <c r="CZ59" i="10"/>
  <c r="DA59" i="10"/>
  <c r="DB59" i="10"/>
  <c r="DC59" i="10"/>
  <c r="DD59" i="10"/>
  <c r="DE59" i="10"/>
  <c r="DF59" i="10"/>
  <c r="DG59" i="10"/>
  <c r="CX60" i="10"/>
  <c r="CY60" i="10"/>
  <c r="CZ60" i="10"/>
  <c r="DA60" i="10"/>
  <c r="DB60" i="10"/>
  <c r="DC60" i="10"/>
  <c r="DD60" i="10"/>
  <c r="DE60" i="10"/>
  <c r="DF60" i="10"/>
  <c r="CX61" i="10"/>
  <c r="CY61" i="10"/>
  <c r="DA61" i="10"/>
  <c r="DB61" i="10"/>
  <c r="DC61" i="10"/>
  <c r="DD61" i="10"/>
  <c r="DE61" i="10"/>
  <c r="DF61" i="10"/>
  <c r="DG61" i="10"/>
  <c r="CX62" i="10"/>
  <c r="CY62" i="10"/>
  <c r="CZ62" i="10"/>
  <c r="DA62" i="10"/>
  <c r="DB62" i="10"/>
  <c r="DC62" i="10"/>
  <c r="DD62" i="10"/>
  <c r="DE62" i="10"/>
  <c r="DF62" i="10"/>
  <c r="DG62" i="10"/>
  <c r="CX63" i="10"/>
  <c r="CY63" i="10"/>
  <c r="DA63" i="10"/>
  <c r="DB63" i="10"/>
  <c r="DC63" i="10"/>
  <c r="DD63" i="10"/>
  <c r="DE63" i="10"/>
  <c r="DF63" i="10"/>
  <c r="DG63" i="10"/>
  <c r="CX64" i="10"/>
  <c r="CY64" i="10"/>
  <c r="DA64" i="10"/>
  <c r="DB64" i="10"/>
  <c r="DC64" i="10"/>
  <c r="DD64" i="10"/>
  <c r="DE64" i="10"/>
  <c r="DF64" i="10"/>
  <c r="DG64" i="10"/>
  <c r="CU69" i="10"/>
  <c r="CV69" i="10"/>
  <c r="CW69" i="10"/>
  <c r="CU70" i="10"/>
  <c r="CV70" i="10"/>
  <c r="CW70" i="10"/>
  <c r="CU71" i="10"/>
  <c r="CV71" i="10"/>
  <c r="CW71" i="10"/>
  <c r="CU72" i="10"/>
  <c r="CV72" i="10"/>
  <c r="CW72" i="10"/>
  <c r="CU73" i="10"/>
  <c r="CV73" i="10"/>
  <c r="CW73" i="10"/>
  <c r="CU74" i="10"/>
  <c r="CV74" i="10"/>
  <c r="CW74" i="10"/>
  <c r="CU75" i="10"/>
  <c r="CV75" i="10"/>
  <c r="CW75" i="10"/>
  <c r="CV6" i="10"/>
  <c r="CW6" i="10"/>
  <c r="CV7" i="10"/>
  <c r="CW7" i="10"/>
  <c r="CV8" i="10"/>
  <c r="CW8" i="10"/>
  <c r="CV12" i="10"/>
  <c r="CW12" i="10"/>
  <c r="CV13" i="10"/>
  <c r="CW13" i="10"/>
  <c r="CV14" i="10"/>
  <c r="CW14" i="10"/>
  <c r="CV24" i="10"/>
  <c r="CW24" i="10"/>
  <c r="CV25" i="10"/>
  <c r="CW25" i="10"/>
  <c r="CV26" i="10"/>
  <c r="CW26" i="10"/>
  <c r="CV34" i="10"/>
  <c r="CW34" i="10"/>
  <c r="CV35" i="10"/>
  <c r="CW35" i="10"/>
  <c r="CV36" i="10"/>
  <c r="CW36" i="10"/>
  <c r="CV40" i="10"/>
  <c r="CW40" i="10"/>
  <c r="CV41" i="10"/>
  <c r="CW41" i="10"/>
  <c r="CV42" i="10"/>
  <c r="CW42" i="10"/>
  <c r="CV43" i="10"/>
  <c r="CW43" i="10"/>
  <c r="CV44" i="10"/>
  <c r="CW44" i="10"/>
  <c r="CV45" i="10"/>
  <c r="CW45" i="10"/>
  <c r="CV46" i="10"/>
  <c r="CW46" i="10"/>
  <c r="CV47" i="10"/>
  <c r="CW47" i="10"/>
  <c r="CV48" i="10"/>
  <c r="CW48" i="10"/>
  <c r="CV58" i="10"/>
  <c r="CW58" i="10"/>
  <c r="CV59" i="10"/>
  <c r="CW59" i="10"/>
  <c r="CV60" i="10"/>
  <c r="CW60" i="10"/>
  <c r="CV61" i="10"/>
  <c r="CW61" i="10"/>
  <c r="CV62" i="10"/>
  <c r="CW62" i="10"/>
  <c r="CV63" i="10"/>
  <c r="CW63" i="10"/>
  <c r="CV64" i="10"/>
  <c r="CW64" i="10"/>
  <c r="CS69" i="10"/>
  <c r="CT69" i="10"/>
  <c r="CT70" i="10"/>
  <c r="CS71" i="10"/>
  <c r="CT71" i="10"/>
  <c r="CS72" i="10"/>
  <c r="CT72" i="10"/>
  <c r="CS73" i="10"/>
  <c r="CT73" i="10"/>
  <c r="CS74" i="10"/>
  <c r="CT74" i="10"/>
  <c r="CS75" i="10"/>
  <c r="CT75" i="10"/>
  <c r="CT6" i="10"/>
  <c r="CT7" i="10"/>
  <c r="CT8" i="10"/>
  <c r="CU8" i="10"/>
  <c r="CT12" i="10"/>
  <c r="CU12" i="10"/>
  <c r="CT13" i="10"/>
  <c r="CU13" i="10"/>
  <c r="CT14" i="10"/>
  <c r="CU14" i="10"/>
  <c r="CT24" i="10"/>
  <c r="CU24" i="10"/>
  <c r="CT25" i="10"/>
  <c r="CU25" i="10"/>
  <c r="CT26" i="10"/>
  <c r="CU26" i="10"/>
  <c r="CT34" i="10"/>
  <c r="CU34" i="10"/>
  <c r="CT35" i="10"/>
  <c r="CU35" i="10"/>
  <c r="CT36" i="10"/>
  <c r="CU36" i="10"/>
  <c r="CT40" i="10"/>
  <c r="CU40" i="10"/>
  <c r="CT41" i="10"/>
  <c r="CU41" i="10"/>
  <c r="CT42" i="10"/>
  <c r="CU42" i="10"/>
  <c r="CT43" i="10"/>
  <c r="CU43" i="10"/>
  <c r="CT44" i="10"/>
  <c r="CU44" i="10"/>
  <c r="CT45" i="10"/>
  <c r="CU45" i="10"/>
  <c r="CT46" i="10"/>
  <c r="CU46" i="10"/>
  <c r="CT47" i="10"/>
  <c r="CU47" i="10"/>
  <c r="CT48" i="10"/>
  <c r="CU48" i="10"/>
  <c r="CT58" i="10"/>
  <c r="CU58" i="10"/>
  <c r="CT59" i="10"/>
  <c r="CU59" i="10"/>
  <c r="CT60" i="10"/>
  <c r="CU60" i="10"/>
  <c r="CT61" i="10"/>
  <c r="CU61" i="10"/>
  <c r="CT62" i="10"/>
  <c r="CU62" i="10"/>
  <c r="CT63" i="10"/>
  <c r="CU63" i="10"/>
  <c r="CT64" i="10"/>
  <c r="CU64" i="10"/>
  <c r="CR69" i="10"/>
  <c r="CR70" i="10"/>
  <c r="CR71" i="10"/>
  <c r="CR72" i="10"/>
  <c r="CR73" i="10"/>
  <c r="CR74" i="10"/>
  <c r="CR75" i="10"/>
  <c r="CS12" i="10"/>
  <c r="CS13" i="10"/>
  <c r="CS14" i="10"/>
  <c r="CS24" i="10"/>
  <c r="CS25" i="10"/>
  <c r="CS26" i="10"/>
  <c r="CS34" i="10"/>
  <c r="CS35" i="10"/>
  <c r="CS36" i="10"/>
  <c r="CS40" i="10"/>
  <c r="CS41" i="10"/>
  <c r="CS42" i="10"/>
  <c r="CS43" i="10"/>
  <c r="CS44" i="10"/>
  <c r="CS45" i="10"/>
  <c r="CS46" i="10"/>
  <c r="CS47" i="10"/>
  <c r="CS48" i="10"/>
  <c r="CS58" i="10"/>
  <c r="CS59" i="10"/>
  <c r="CS60" i="10"/>
  <c r="CS61" i="10"/>
  <c r="CS62" i="10"/>
  <c r="CS63" i="10"/>
  <c r="CS64" i="10"/>
  <c r="CN69" i="10"/>
  <c r="CO69" i="10"/>
  <c r="CP69" i="10"/>
  <c r="CQ69" i="10"/>
  <c r="CN70" i="10"/>
  <c r="CO70" i="10"/>
  <c r="CP70" i="10"/>
  <c r="CQ70" i="10"/>
  <c r="CN71" i="10"/>
  <c r="CO71" i="10"/>
  <c r="CP71" i="10"/>
  <c r="CQ71" i="10"/>
  <c r="CN72" i="10"/>
  <c r="CO72" i="10"/>
  <c r="CP72" i="10"/>
  <c r="CQ72" i="10"/>
  <c r="CN73" i="10"/>
  <c r="CO73" i="10"/>
  <c r="CP73" i="10"/>
  <c r="CQ73" i="10"/>
  <c r="CN74" i="10"/>
  <c r="CO74" i="10"/>
  <c r="CP74" i="10"/>
  <c r="CQ74" i="10"/>
  <c r="CN75" i="10"/>
  <c r="CO75" i="10"/>
  <c r="CP75" i="10"/>
  <c r="CQ75" i="10"/>
  <c r="CO6" i="10"/>
  <c r="CP6" i="10"/>
  <c r="CQ6" i="10"/>
  <c r="CR6" i="10"/>
  <c r="CO7" i="10"/>
  <c r="CP7" i="10"/>
  <c r="CQ7" i="10"/>
  <c r="CR7" i="10"/>
  <c r="CO8" i="10"/>
  <c r="CP8" i="10"/>
  <c r="CQ8" i="10"/>
  <c r="CR8" i="10"/>
  <c r="CO12" i="10"/>
  <c r="CP12" i="10"/>
  <c r="CQ12" i="10"/>
  <c r="CR12" i="10"/>
  <c r="CO13" i="10"/>
  <c r="CP13" i="10"/>
  <c r="CQ13" i="10"/>
  <c r="CR13" i="10"/>
  <c r="CO14" i="10"/>
  <c r="CP14" i="10"/>
  <c r="CQ14" i="10"/>
  <c r="CR14" i="10"/>
  <c r="CO24" i="10"/>
  <c r="CP24" i="10"/>
  <c r="CQ24" i="10"/>
  <c r="CR24" i="10"/>
  <c r="CO25" i="10"/>
  <c r="CP25" i="10"/>
  <c r="CQ25" i="10"/>
  <c r="CR25" i="10"/>
  <c r="CO26" i="10"/>
  <c r="CP26" i="10"/>
  <c r="CQ26" i="10"/>
  <c r="CR26" i="10"/>
  <c r="CO34" i="10"/>
  <c r="CP34" i="10"/>
  <c r="CQ34" i="10"/>
  <c r="CR34" i="10"/>
  <c r="CO35" i="10"/>
  <c r="CP35" i="10"/>
  <c r="CQ35" i="10"/>
  <c r="CR35" i="10"/>
  <c r="CO36" i="10"/>
  <c r="CP36" i="10"/>
  <c r="CQ36" i="10"/>
  <c r="CR36" i="10"/>
  <c r="CO40" i="10"/>
  <c r="CP40" i="10"/>
  <c r="CQ40" i="10"/>
  <c r="CR40" i="10"/>
  <c r="CO41" i="10"/>
  <c r="CP41" i="10"/>
  <c r="CQ41" i="10"/>
  <c r="CR41" i="10"/>
  <c r="CO42" i="10"/>
  <c r="CP42" i="10"/>
  <c r="CQ42" i="10"/>
  <c r="CR42" i="10"/>
  <c r="CO43" i="10"/>
  <c r="CP43" i="10"/>
  <c r="CQ43" i="10"/>
  <c r="CR43" i="10"/>
  <c r="CO44" i="10"/>
  <c r="CP44" i="10"/>
  <c r="CQ44" i="10"/>
  <c r="CR44" i="10"/>
  <c r="CO45" i="10"/>
  <c r="CP45" i="10"/>
  <c r="CQ45" i="10"/>
  <c r="CR45" i="10"/>
  <c r="CO46" i="10"/>
  <c r="CP46" i="10"/>
  <c r="CQ46" i="10"/>
  <c r="CR46" i="10"/>
  <c r="CO47" i="10"/>
  <c r="CP47" i="10"/>
  <c r="CQ47" i="10"/>
  <c r="CR47" i="10"/>
  <c r="CO48" i="10"/>
  <c r="CP48" i="10"/>
  <c r="CQ48" i="10"/>
  <c r="CR48" i="10"/>
  <c r="CO58" i="10"/>
  <c r="CP58" i="10"/>
  <c r="CQ58" i="10"/>
  <c r="CR58" i="10"/>
  <c r="CO59" i="10"/>
  <c r="CP59" i="10"/>
  <c r="CQ59" i="10"/>
  <c r="CR59" i="10"/>
  <c r="CO60" i="10"/>
  <c r="CP60" i="10"/>
  <c r="CQ60" i="10"/>
  <c r="CR60" i="10"/>
  <c r="CO61" i="10"/>
  <c r="CP61" i="10"/>
  <c r="CQ61" i="10"/>
  <c r="CR61" i="10"/>
  <c r="CO62" i="10"/>
  <c r="CP62" i="10"/>
  <c r="CQ62" i="10"/>
  <c r="CR62" i="10"/>
  <c r="CO63" i="10"/>
  <c r="CP63" i="10"/>
  <c r="CQ63" i="10"/>
  <c r="CR63" i="10"/>
  <c r="CP64" i="10"/>
  <c r="CQ64" i="10"/>
  <c r="CR64" i="10"/>
  <c r="CN7" i="10"/>
  <c r="CN8" i="10"/>
  <c r="CN12" i="10"/>
  <c r="CN13" i="10"/>
  <c r="CN14" i="10"/>
  <c r="CN24" i="10"/>
  <c r="CN25" i="10"/>
  <c r="CN26" i="10"/>
  <c r="CN34" i="10"/>
  <c r="CN35" i="10"/>
  <c r="CN36" i="10"/>
  <c r="CN40" i="10"/>
  <c r="CN41" i="10"/>
  <c r="CN42" i="10"/>
  <c r="CN43" i="10"/>
  <c r="CN44" i="10"/>
  <c r="CN45" i="10"/>
  <c r="CN46" i="10"/>
  <c r="CN47" i="10"/>
  <c r="CN48" i="10"/>
  <c r="CN58" i="10"/>
  <c r="CN59" i="10"/>
  <c r="CN60" i="10"/>
  <c r="CN61" i="10"/>
  <c r="CN62" i="10"/>
  <c r="CN63" i="10"/>
  <c r="CN64" i="10"/>
  <c r="CK41" i="10"/>
  <c r="CI36" i="10"/>
  <c r="CI35" i="10"/>
  <c r="CL7" i="10"/>
  <c r="CL6" i="10"/>
  <c r="CJ7" i="10"/>
  <c r="CJ6" i="10"/>
  <c r="CI7" i="10"/>
  <c r="CI6" i="10"/>
  <c r="D42" i="10"/>
  <c r="O41" i="10"/>
  <c r="CI69" i="10"/>
  <c r="CJ69" i="10"/>
  <c r="CK69" i="10"/>
  <c r="CL69" i="10"/>
  <c r="CM69" i="10"/>
  <c r="CI70" i="10"/>
  <c r="CJ70" i="10"/>
  <c r="CK70" i="10"/>
  <c r="CL70" i="10"/>
  <c r="CM70" i="10"/>
  <c r="CI71" i="10"/>
  <c r="CJ71" i="10"/>
  <c r="CK71" i="10"/>
  <c r="CL71" i="10"/>
  <c r="CM71" i="10"/>
  <c r="CI72" i="10"/>
  <c r="CJ72" i="10"/>
  <c r="CK72" i="10"/>
  <c r="CL72" i="10"/>
  <c r="CM72" i="10"/>
  <c r="CI73" i="10"/>
  <c r="CJ73" i="10"/>
  <c r="CK73" i="10"/>
  <c r="CL73" i="10"/>
  <c r="CM73" i="10"/>
  <c r="CI74" i="10"/>
  <c r="CJ74" i="10"/>
  <c r="CK74" i="10"/>
  <c r="CL74" i="10"/>
  <c r="CM74" i="10"/>
  <c r="CI75" i="10"/>
  <c r="CJ75" i="10"/>
  <c r="CK75" i="10"/>
  <c r="CL75" i="10"/>
  <c r="CM75" i="10"/>
  <c r="D71" i="10"/>
  <c r="CK6" i="10"/>
  <c r="CM6" i="10"/>
  <c r="CK7" i="10"/>
  <c r="CM7" i="10"/>
  <c r="CJ8" i="10"/>
  <c r="CK8" i="10"/>
  <c r="CL8" i="10"/>
  <c r="CM8" i="10"/>
  <c r="D6" i="10"/>
  <c r="CJ12" i="10"/>
  <c r="CK12" i="10"/>
  <c r="CL12" i="10"/>
  <c r="CM12" i="10"/>
  <c r="CJ13" i="10"/>
  <c r="CK13" i="10"/>
  <c r="CL13" i="10"/>
  <c r="CM13" i="10"/>
  <c r="CJ14" i="10"/>
  <c r="CK14" i="10"/>
  <c r="CM14" i="10"/>
  <c r="D15" i="10"/>
  <c r="CJ24" i="10"/>
  <c r="CK24" i="10"/>
  <c r="CL24" i="10"/>
  <c r="CM24" i="10"/>
  <c r="CJ25" i="10"/>
  <c r="CK25" i="10"/>
  <c r="CL25" i="10"/>
  <c r="CM25" i="10"/>
  <c r="CJ26" i="10"/>
  <c r="CK26" i="10"/>
  <c r="CL26" i="10"/>
  <c r="CM26" i="10"/>
  <c r="CJ34" i="10"/>
  <c r="CK34" i="10"/>
  <c r="CM34" i="10"/>
  <c r="CJ35" i="10"/>
  <c r="CK35" i="10"/>
  <c r="CL35" i="10"/>
  <c r="CM35" i="10"/>
  <c r="CJ36" i="10"/>
  <c r="CK36" i="10"/>
  <c r="CM36" i="10"/>
  <c r="D35" i="10"/>
  <c r="CJ40" i="10"/>
  <c r="CK40" i="10"/>
  <c r="CL40" i="10"/>
  <c r="CM40" i="10"/>
  <c r="CJ41" i="10"/>
  <c r="CM41" i="10"/>
  <c r="CJ42" i="10"/>
  <c r="CL42" i="10"/>
  <c r="CM42" i="10"/>
  <c r="CJ43" i="10"/>
  <c r="CK43" i="10"/>
  <c r="CM43" i="10"/>
  <c r="CJ44" i="10"/>
  <c r="CK44" i="10"/>
  <c r="CM44" i="10"/>
  <c r="CJ45" i="10"/>
  <c r="CK45" i="10"/>
  <c r="CM45" i="10"/>
  <c r="CJ46" i="10"/>
  <c r="CK46" i="10"/>
  <c r="CM46" i="10"/>
  <c r="CJ47" i="10"/>
  <c r="CK47" i="10"/>
  <c r="CM47" i="10"/>
  <c r="CJ48" i="10"/>
  <c r="CK48" i="10"/>
  <c r="CM48" i="10"/>
  <c r="D53" i="10"/>
  <c r="CJ58" i="10"/>
  <c r="CK58" i="10"/>
  <c r="CL58" i="10"/>
  <c r="CM58" i="10"/>
  <c r="CJ59" i="10"/>
  <c r="CK59" i="10"/>
  <c r="CL59" i="10"/>
  <c r="CM59" i="10"/>
  <c r="CJ60" i="10"/>
  <c r="CK60" i="10"/>
  <c r="CL60" i="10"/>
  <c r="CM60" i="10"/>
  <c r="CJ61" i="10"/>
  <c r="CK61" i="10"/>
  <c r="CL61" i="10"/>
  <c r="CM61" i="10"/>
  <c r="CJ62" i="10"/>
  <c r="CK62" i="10"/>
  <c r="CL62" i="10"/>
  <c r="CM62" i="10"/>
  <c r="CJ63" i="10"/>
  <c r="CK63" i="10"/>
  <c r="CL63" i="10"/>
  <c r="CM63" i="10"/>
  <c r="CJ64" i="10"/>
  <c r="CK64" i="10"/>
  <c r="CL64" i="10"/>
  <c r="CM64" i="10"/>
  <c r="D60" i="10"/>
  <c r="CH70" i="10"/>
  <c r="CH69" i="10"/>
  <c r="CH75" i="10"/>
  <c r="CH74" i="10"/>
  <c r="CH73" i="10"/>
  <c r="CH72" i="10"/>
  <c r="CI60" i="10"/>
  <c r="CI61" i="10"/>
  <c r="CI64" i="10"/>
  <c r="CI63" i="10"/>
  <c r="CI62" i="10"/>
  <c r="CI59" i="10"/>
  <c r="CI58" i="10"/>
  <c r="CI43" i="10"/>
  <c r="CI42" i="10"/>
  <c r="CI48" i="10"/>
  <c r="CI47" i="10"/>
  <c r="CI46" i="10"/>
  <c r="CI45" i="10"/>
  <c r="CI44" i="10"/>
  <c r="CI41" i="10"/>
  <c r="CI40" i="10"/>
  <c r="CI26" i="10"/>
  <c r="CI25" i="10"/>
  <c r="CI24" i="10"/>
  <c r="CI14" i="10"/>
  <c r="CI13" i="10"/>
  <c r="CI12" i="10"/>
  <c r="CI8" i="10"/>
  <c r="CH60" i="10"/>
  <c r="CH61" i="10"/>
  <c r="CH64" i="10"/>
  <c r="CH63" i="10"/>
  <c r="CH62" i="10"/>
  <c r="CH59" i="10"/>
  <c r="CH58" i="10"/>
  <c r="CH43" i="10"/>
  <c r="CH42" i="10"/>
  <c r="CH48" i="10"/>
  <c r="CH47" i="10"/>
  <c r="CH46" i="10"/>
  <c r="CH45" i="10"/>
  <c r="CH44" i="10"/>
  <c r="CH41" i="10"/>
  <c r="CH40" i="10"/>
  <c r="CH36" i="10"/>
  <c r="CH35" i="10"/>
  <c r="CH34" i="10"/>
  <c r="CH26" i="10"/>
  <c r="CH25" i="10"/>
  <c r="CH24" i="10"/>
  <c r="CH14" i="10"/>
  <c r="CH13" i="10"/>
  <c r="CH12" i="10"/>
  <c r="CH7" i="10"/>
  <c r="CH6" i="10"/>
  <c r="CH8" i="10"/>
  <c r="CG70" i="10"/>
  <c r="CG69" i="10"/>
  <c r="CG71" i="10"/>
  <c r="CG75" i="10"/>
  <c r="CG74" i="10"/>
  <c r="CG73" i="10"/>
  <c r="CG72" i="10"/>
  <c r="CG60" i="10"/>
  <c r="CG61" i="10"/>
  <c r="CG64" i="10"/>
  <c r="CG63" i="10"/>
  <c r="CG62" i="10"/>
  <c r="CG59" i="10"/>
  <c r="CG58" i="10"/>
  <c r="CG43" i="10"/>
  <c r="CG42" i="10"/>
  <c r="CG48" i="10"/>
  <c r="CG47" i="10"/>
  <c r="CG46" i="10"/>
  <c r="CG45" i="10"/>
  <c r="CG44" i="10"/>
  <c r="CG41" i="10"/>
  <c r="CG40" i="10"/>
  <c r="CG36" i="10"/>
  <c r="CG35" i="10"/>
  <c r="CG34" i="10"/>
  <c r="CG26" i="10"/>
  <c r="CG25" i="10"/>
  <c r="CG24" i="10"/>
  <c r="CG14" i="10"/>
  <c r="CG13" i="10"/>
  <c r="CG12" i="10"/>
  <c r="CG7" i="10"/>
  <c r="CG6" i="10"/>
  <c r="CG8" i="10"/>
  <c r="CF5" i="10"/>
  <c r="CF11" i="10" s="1"/>
  <c r="CF23" i="10" s="1"/>
  <c r="CF6" i="10"/>
  <c r="CF7" i="10"/>
  <c r="CF8" i="10"/>
  <c r="CF12" i="10"/>
  <c r="CF13" i="10"/>
  <c r="CF14" i="10"/>
  <c r="CF24" i="10"/>
  <c r="CF25" i="10"/>
  <c r="CF26" i="10"/>
  <c r="Q43" i="10"/>
  <c r="Q42" i="10"/>
  <c r="R43" i="10"/>
  <c r="R42" i="10"/>
  <c r="S43" i="10"/>
  <c r="S42" i="10"/>
  <c r="T43" i="10"/>
  <c r="U43" i="10"/>
  <c r="V43" i="10"/>
  <c r="W43" i="10"/>
  <c r="W42" i="10"/>
  <c r="X43" i="10"/>
  <c r="X42" i="10"/>
  <c r="Y43" i="10"/>
  <c r="Y42" i="10"/>
  <c r="AA43" i="10"/>
  <c r="AA42" i="10"/>
  <c r="AB43" i="10"/>
  <c r="AB42" i="10"/>
  <c r="AC43" i="10"/>
  <c r="AC42" i="10"/>
  <c r="AD43" i="10"/>
  <c r="AD42" i="10"/>
  <c r="AE43" i="10"/>
  <c r="AE42" i="10"/>
  <c r="AF43" i="10"/>
  <c r="AF42" i="10"/>
  <c r="AG43" i="10"/>
  <c r="AG42" i="10"/>
  <c r="AH43" i="10"/>
  <c r="AH42" i="10"/>
  <c r="AI43" i="10"/>
  <c r="AI42" i="10"/>
  <c r="AJ43" i="10"/>
  <c r="AJ42" i="10"/>
  <c r="AK43" i="10"/>
  <c r="AK42" i="10"/>
  <c r="AL43" i="10"/>
  <c r="AL42" i="10"/>
  <c r="AM43" i="10"/>
  <c r="AM42" i="10"/>
  <c r="AN43" i="10"/>
  <c r="AN42" i="10"/>
  <c r="AO43" i="10"/>
  <c r="AO42" i="10"/>
  <c r="AP43" i="10"/>
  <c r="AP42" i="10"/>
  <c r="AQ43" i="10"/>
  <c r="AQ42" i="10"/>
  <c r="AR43" i="10"/>
  <c r="AR42" i="10"/>
  <c r="AV43" i="10"/>
  <c r="AV42" i="10"/>
  <c r="AW43" i="10"/>
  <c r="AW42" i="10"/>
  <c r="AX43" i="10"/>
  <c r="AX42" i="10"/>
  <c r="AY43" i="10"/>
  <c r="AY42" i="10"/>
  <c r="AZ43" i="10"/>
  <c r="AZ42" i="10"/>
  <c r="BA43" i="10"/>
  <c r="BA42" i="10"/>
  <c r="BB43" i="10"/>
  <c r="BB42" i="10"/>
  <c r="BC43" i="10"/>
  <c r="BC42" i="10"/>
  <c r="BD43" i="10"/>
  <c r="BD42" i="10"/>
  <c r="BE43" i="10"/>
  <c r="BE42" i="10"/>
  <c r="BF43" i="10"/>
  <c r="BF42" i="10"/>
  <c r="BG43" i="10"/>
  <c r="BG42" i="10"/>
  <c r="BI43" i="10"/>
  <c r="BI42" i="10"/>
  <c r="BJ43" i="10"/>
  <c r="BJ42" i="10"/>
  <c r="BK43" i="10"/>
  <c r="BK42" i="10"/>
  <c r="BL43" i="10"/>
  <c r="BL42" i="10"/>
  <c r="BM43" i="10"/>
  <c r="BM42" i="10"/>
  <c r="BN43" i="10"/>
  <c r="BN42" i="10"/>
  <c r="BO43" i="10"/>
  <c r="BO42" i="10"/>
  <c r="BP43" i="10"/>
  <c r="BP42" i="10"/>
  <c r="BQ43" i="10"/>
  <c r="BQ42" i="10"/>
  <c r="BS41" i="10"/>
  <c r="BS42" i="10"/>
  <c r="D41" i="10"/>
  <c r="BT43" i="10"/>
  <c r="BT42" i="10"/>
  <c r="BU43" i="10"/>
  <c r="BU42" i="10"/>
  <c r="BV43" i="10"/>
  <c r="BV42" i="10"/>
  <c r="BW43" i="10"/>
  <c r="BW42" i="10"/>
  <c r="BX43" i="10"/>
  <c r="BX42" i="10"/>
  <c r="BY43" i="10"/>
  <c r="BY42" i="10"/>
  <c r="BZ43" i="10"/>
  <c r="BZ42" i="10"/>
  <c r="CA43" i="10"/>
  <c r="CA42" i="10"/>
  <c r="CB43" i="10"/>
  <c r="CB42" i="10"/>
  <c r="CC43" i="10"/>
  <c r="CC42" i="10"/>
  <c r="CD43" i="10"/>
  <c r="CD42" i="10"/>
  <c r="CE43" i="10"/>
  <c r="CE42" i="10"/>
  <c r="AL71" i="10"/>
  <c r="AL70" i="10"/>
  <c r="D70" i="10"/>
  <c r="AK71" i="10"/>
  <c r="AK70" i="10"/>
  <c r="AJ72" i="10"/>
  <c r="AJ71" i="10"/>
  <c r="AE72" i="10"/>
  <c r="AE71" i="10"/>
  <c r="AF71" i="10"/>
  <c r="AG72" i="10"/>
  <c r="AG71" i="10"/>
  <c r="AH72" i="10"/>
  <c r="AH71" i="10"/>
  <c r="AI72" i="10"/>
  <c r="AI71" i="10"/>
  <c r="AA71" i="10"/>
  <c r="AB72" i="10"/>
  <c r="AB71" i="10"/>
  <c r="AC72" i="10"/>
  <c r="AC71" i="10"/>
  <c r="AD72" i="10"/>
  <c r="AD71" i="10"/>
  <c r="Z71" i="10"/>
  <c r="Y72" i="10"/>
  <c r="Y71" i="10"/>
  <c r="T70" i="10"/>
  <c r="T69" i="10"/>
  <c r="D69" i="10"/>
  <c r="S70" i="10"/>
  <c r="S69" i="10"/>
  <c r="V70" i="10"/>
  <c r="W71" i="10"/>
  <c r="W70" i="10"/>
  <c r="X71" i="10"/>
  <c r="X70" i="10"/>
  <c r="U70" i="10"/>
  <c r="BZ60" i="10"/>
  <c r="BZ61" i="10"/>
  <c r="CA60" i="10"/>
  <c r="CA61" i="10"/>
  <c r="CB60" i="10"/>
  <c r="CB61" i="10"/>
  <c r="CC60" i="10"/>
  <c r="CC61" i="10"/>
  <c r="BU60" i="10"/>
  <c r="BU61" i="10"/>
  <c r="BV60" i="10"/>
  <c r="BW60" i="10"/>
  <c r="BW61" i="10"/>
  <c r="BX60" i="10"/>
  <c r="BX61" i="10"/>
  <c r="BY60" i="10"/>
  <c r="BY61" i="10"/>
  <c r="BT60" i="10"/>
  <c r="BT61" i="10"/>
  <c r="BS60" i="10"/>
  <c r="BS59" i="10"/>
  <c r="D59" i="10"/>
  <c r="BO60" i="10"/>
  <c r="BO59" i="10"/>
  <c r="BP60" i="10"/>
  <c r="BP59" i="10"/>
  <c r="BQ60" i="10"/>
  <c r="BQ59" i="10"/>
  <c r="BR60" i="10"/>
  <c r="BR59" i="10"/>
  <c r="BL60" i="10"/>
  <c r="BL59" i="10"/>
  <c r="BM60" i="10"/>
  <c r="BM59" i="10"/>
  <c r="BN60" i="10"/>
  <c r="BN59" i="10"/>
  <c r="BK60" i="10"/>
  <c r="BK59" i="10"/>
  <c r="AG60" i="10"/>
  <c r="AG61" i="10"/>
  <c r="AH60" i="10"/>
  <c r="AH61" i="10"/>
  <c r="AI60" i="10"/>
  <c r="AI61" i="10"/>
  <c r="AJ60" i="10"/>
  <c r="AJ61" i="10"/>
  <c r="AE60" i="10"/>
  <c r="AE61" i="10"/>
  <c r="AF60" i="10"/>
  <c r="AF61" i="10"/>
  <c r="AB60" i="10"/>
  <c r="AB61" i="10"/>
  <c r="AC60" i="10"/>
  <c r="AC61" i="10"/>
  <c r="AD60" i="10"/>
  <c r="AD61" i="10"/>
  <c r="X60" i="10"/>
  <c r="X61" i="10"/>
  <c r="Y60" i="10"/>
  <c r="Y61" i="10"/>
  <c r="Z60" i="10"/>
  <c r="Z61" i="10"/>
  <c r="W60" i="10"/>
  <c r="W61" i="10"/>
  <c r="R60" i="10"/>
  <c r="R59" i="10"/>
  <c r="S60" i="10"/>
  <c r="S59" i="10"/>
  <c r="T60" i="10"/>
  <c r="T59" i="10"/>
  <c r="U60" i="10"/>
  <c r="U59" i="10"/>
  <c r="V60" i="10"/>
  <c r="V59" i="10"/>
  <c r="O60" i="10"/>
  <c r="O59" i="10"/>
  <c r="P60" i="10"/>
  <c r="P59" i="10"/>
  <c r="Q60" i="10"/>
  <c r="Q59" i="10"/>
  <c r="N60" i="10"/>
  <c r="N59" i="10"/>
  <c r="M59" i="10"/>
  <c r="M58" i="10"/>
  <c r="D58" i="10"/>
  <c r="D52" i="10"/>
  <c r="BH44" i="10"/>
  <c r="AS41" i="10"/>
  <c r="J41" i="10"/>
  <c r="BJ34" i="10"/>
  <c r="BJ35" i="10"/>
  <c r="BK34" i="10"/>
  <c r="BK35" i="10"/>
  <c r="D34" i="10"/>
  <c r="BS35" i="10"/>
  <c r="BS34" i="10"/>
  <c r="BW35" i="10"/>
  <c r="BW34" i="10"/>
  <c r="BC36" i="10"/>
  <c r="BC35" i="10"/>
  <c r="AZ36" i="10"/>
  <c r="AZ35" i="10"/>
  <c r="BA36" i="10"/>
  <c r="BA35" i="10"/>
  <c r="BB36" i="10"/>
  <c r="BB35" i="10"/>
  <c r="AW36" i="10"/>
  <c r="AW35" i="10"/>
  <c r="AX36" i="10"/>
  <c r="AX35" i="10"/>
  <c r="AY36" i="10"/>
  <c r="AY35" i="10"/>
  <c r="AT36" i="10"/>
  <c r="AT35" i="10"/>
  <c r="AU36" i="10"/>
  <c r="AU35" i="10"/>
  <c r="AV36" i="10"/>
  <c r="AV35" i="10"/>
  <c r="AQ36" i="10"/>
  <c r="AQ35" i="10"/>
  <c r="AR36" i="10"/>
  <c r="AR35" i="10"/>
  <c r="AS36" i="10"/>
  <c r="AN36" i="10"/>
  <c r="AN35" i="10"/>
  <c r="AO36" i="10"/>
  <c r="AO35" i="10"/>
  <c r="AP36" i="10"/>
  <c r="AP35" i="10"/>
  <c r="AK36" i="10"/>
  <c r="AK35" i="10"/>
  <c r="AL36" i="10"/>
  <c r="AL35" i="10"/>
  <c r="AM36" i="10"/>
  <c r="AM35" i="10"/>
  <c r="AH36" i="10"/>
  <c r="AH35" i="10"/>
  <c r="AI36" i="10"/>
  <c r="AI35" i="10"/>
  <c r="AJ36" i="10"/>
  <c r="AJ35" i="10"/>
  <c r="AE35" i="10"/>
  <c r="AF36" i="10"/>
  <c r="AF35" i="10"/>
  <c r="AG36" i="10"/>
  <c r="AG35" i="10"/>
  <c r="AB36" i="10"/>
  <c r="AB35" i="10"/>
  <c r="AC36" i="10"/>
  <c r="AC35" i="10"/>
  <c r="AD36" i="10"/>
  <c r="AD35" i="10"/>
  <c r="AA35" i="10"/>
  <c r="Z34" i="10"/>
  <c r="Y34" i="10"/>
  <c r="W36" i="10"/>
  <c r="W35" i="10"/>
  <c r="X36" i="10"/>
  <c r="X35" i="10"/>
  <c r="V36" i="10"/>
  <c r="V35" i="10"/>
  <c r="S36" i="10"/>
  <c r="S35" i="10"/>
  <c r="T36" i="10"/>
  <c r="T35" i="10"/>
  <c r="R36" i="10"/>
  <c r="R35" i="10"/>
  <c r="Q34" i="10"/>
  <c r="M36" i="10"/>
  <c r="M35" i="10"/>
  <c r="N36" i="10"/>
  <c r="N35" i="10"/>
  <c r="L36" i="10"/>
  <c r="L35" i="10"/>
  <c r="D16" i="10"/>
  <c r="S14" i="10"/>
  <c r="D14" i="10"/>
  <c r="BS7" i="10"/>
  <c r="BS6" i="10"/>
  <c r="BN6" i="10"/>
  <c r="BO7" i="10"/>
  <c r="BO6" i="10"/>
  <c r="BP7" i="10"/>
  <c r="BP6" i="10"/>
  <c r="BQ7" i="10"/>
  <c r="BQ6" i="10"/>
  <c r="BR7" i="10"/>
  <c r="BR6" i="10"/>
  <c r="BI6" i="10"/>
  <c r="BJ6" i="10"/>
  <c r="AZ7" i="10"/>
  <c r="AZ6" i="10"/>
  <c r="BA7" i="10"/>
  <c r="BA6" i="10"/>
  <c r="BB7" i="10"/>
  <c r="BB6" i="10"/>
  <c r="BC7" i="10"/>
  <c r="BC6" i="10"/>
  <c r="BD7" i="10"/>
  <c r="BD6" i="10"/>
  <c r="BE7" i="10"/>
  <c r="BE6" i="10"/>
  <c r="BF6" i="10"/>
  <c r="BG7" i="10"/>
  <c r="BG6" i="10"/>
  <c r="AN59" i="10"/>
  <c r="AN60" i="10"/>
  <c r="AO59" i="10"/>
  <c r="AO60" i="10"/>
  <c r="AP59" i="10"/>
  <c r="AP60" i="10"/>
  <c r="AQ59" i="10"/>
  <c r="AQ60" i="10"/>
  <c r="AR59" i="10"/>
  <c r="AR60" i="10"/>
  <c r="AS59" i="10"/>
  <c r="AS60" i="10"/>
  <c r="AT59" i="10"/>
  <c r="AT60" i="10"/>
  <c r="AU59" i="10"/>
  <c r="AU60" i="10"/>
  <c r="AV59" i="10"/>
  <c r="AV60" i="10"/>
  <c r="AW59" i="10"/>
  <c r="AW60" i="10"/>
  <c r="AE59" i="10"/>
  <c r="AF59" i="10"/>
  <c r="AG59" i="10"/>
  <c r="AH59" i="10"/>
  <c r="AI59" i="10"/>
  <c r="AJ59" i="10"/>
  <c r="AK59" i="10"/>
  <c r="AK60" i="10"/>
  <c r="AL59" i="10"/>
  <c r="AL60" i="10"/>
  <c r="AM59" i="10"/>
  <c r="AM60" i="10"/>
  <c r="X59" i="10"/>
  <c r="Y59" i="10"/>
  <c r="Z59" i="10"/>
  <c r="AA59" i="10"/>
  <c r="AB59" i="10"/>
  <c r="AC59" i="10"/>
  <c r="AD59" i="10"/>
  <c r="G61" i="10"/>
  <c r="G60" i="10"/>
  <c r="H61" i="10"/>
  <c r="H60" i="10"/>
  <c r="I61" i="10"/>
  <c r="I60" i="10"/>
  <c r="J61" i="10"/>
  <c r="J60" i="10"/>
  <c r="K61" i="10"/>
  <c r="K60" i="10"/>
  <c r="G72" i="10"/>
  <c r="G71" i="10"/>
  <c r="H72" i="10"/>
  <c r="H71" i="10"/>
  <c r="I72" i="10"/>
  <c r="I71" i="10"/>
  <c r="J72" i="10"/>
  <c r="J71" i="10"/>
  <c r="K72" i="10"/>
  <c r="K71" i="10"/>
  <c r="L72" i="10"/>
  <c r="L71" i="10"/>
  <c r="M70" i="10"/>
  <c r="M71" i="10"/>
  <c r="N70" i="10"/>
  <c r="N69" i="10"/>
  <c r="O70" i="10"/>
  <c r="O69" i="10"/>
  <c r="P70" i="10"/>
  <c r="P69" i="10"/>
  <c r="Q70" i="10"/>
  <c r="Q69" i="10"/>
  <c r="R70" i="10"/>
  <c r="R69" i="10"/>
  <c r="U69" i="10"/>
  <c r="V69" i="10"/>
  <c r="W69" i="10"/>
  <c r="X69" i="10"/>
  <c r="Y70" i="10"/>
  <c r="Y69" i="10"/>
  <c r="Z70" i="10"/>
  <c r="Z69" i="10"/>
  <c r="AA70" i="10"/>
  <c r="AA69" i="10"/>
  <c r="AB70" i="10"/>
  <c r="AB69" i="10"/>
  <c r="AC70" i="10"/>
  <c r="AC69" i="10"/>
  <c r="AD70" i="10"/>
  <c r="AD69" i="10"/>
  <c r="AE70" i="10"/>
  <c r="AE69" i="10"/>
  <c r="AF70" i="10"/>
  <c r="AF69" i="10"/>
  <c r="AG70" i="10"/>
  <c r="AG69" i="10"/>
  <c r="AH70" i="10"/>
  <c r="AH69" i="10"/>
  <c r="AI70" i="10"/>
  <c r="AI69" i="10"/>
  <c r="AJ70" i="10"/>
  <c r="AJ69" i="10"/>
  <c r="AK69" i="10"/>
  <c r="AL69" i="10"/>
  <c r="AM70" i="10"/>
  <c r="AM69" i="10"/>
  <c r="AN70" i="10"/>
  <c r="AN69" i="10"/>
  <c r="AO70" i="10"/>
  <c r="AO69" i="10"/>
  <c r="AP70" i="10"/>
  <c r="AP69" i="10"/>
  <c r="AQ70" i="10"/>
  <c r="AQ69" i="10"/>
  <c r="AR70" i="10"/>
  <c r="AR69" i="10"/>
  <c r="AS70" i="10"/>
  <c r="AS69" i="10"/>
  <c r="AT70" i="10"/>
  <c r="AT69" i="10"/>
  <c r="AU70" i="10"/>
  <c r="AU69" i="10"/>
  <c r="AV70" i="10"/>
  <c r="AV69" i="10"/>
  <c r="AW70" i="10"/>
  <c r="AW69" i="10"/>
  <c r="AX70" i="10"/>
  <c r="AX69" i="10"/>
  <c r="AY70" i="10"/>
  <c r="AY69" i="10"/>
  <c r="AZ70" i="10"/>
  <c r="AZ69" i="10"/>
  <c r="BA70" i="10"/>
  <c r="BA69" i="10"/>
  <c r="BB70" i="10"/>
  <c r="BB69" i="10"/>
  <c r="BC70" i="10"/>
  <c r="BC69" i="10"/>
  <c r="BD70" i="10"/>
  <c r="BD69" i="10"/>
  <c r="BE70" i="10"/>
  <c r="BE69" i="10"/>
  <c r="BF70" i="10"/>
  <c r="BF69" i="10"/>
  <c r="BG70" i="10"/>
  <c r="BG69" i="10"/>
  <c r="BH70" i="10"/>
  <c r="BH69" i="10"/>
  <c r="BI70" i="10"/>
  <c r="BI69" i="10"/>
  <c r="BJ70" i="10"/>
  <c r="BJ69" i="10"/>
  <c r="BK70" i="10"/>
  <c r="BK69" i="10"/>
  <c r="BL70" i="10"/>
  <c r="BL69" i="10"/>
  <c r="BM70" i="10"/>
  <c r="BM69" i="10"/>
  <c r="BN70" i="10"/>
  <c r="BN69" i="10"/>
  <c r="BO70" i="10"/>
  <c r="BO69" i="10"/>
  <c r="BP70" i="10"/>
  <c r="BP69" i="10"/>
  <c r="BQ70" i="10"/>
  <c r="BQ69" i="10"/>
  <c r="BR70" i="10"/>
  <c r="BR69" i="10"/>
  <c r="BS70" i="10"/>
  <c r="BS69" i="10"/>
  <c r="BT70" i="10"/>
  <c r="BT69" i="10"/>
  <c r="BU70" i="10"/>
  <c r="BU69" i="10"/>
  <c r="BV70" i="10"/>
  <c r="BV69" i="10"/>
  <c r="BW70" i="10"/>
  <c r="BW69" i="10"/>
  <c r="BX70" i="10"/>
  <c r="BX69" i="10"/>
  <c r="BY70" i="10"/>
  <c r="BY69" i="10"/>
  <c r="BZ70" i="10"/>
  <c r="BZ69" i="10"/>
  <c r="CA70" i="10"/>
  <c r="CA69" i="10"/>
  <c r="CB70" i="10"/>
  <c r="CB69" i="10"/>
  <c r="CC70" i="10"/>
  <c r="CC69" i="10"/>
  <c r="CD70" i="10"/>
  <c r="CD69" i="10"/>
  <c r="CE70" i="10"/>
  <c r="CE69" i="10"/>
  <c r="BX36" i="10"/>
  <c r="BX35" i="10"/>
  <c r="BY36" i="10"/>
  <c r="BY35" i="10"/>
  <c r="BZ36" i="10"/>
  <c r="BZ35" i="10"/>
  <c r="CA36" i="10"/>
  <c r="CA35" i="10"/>
  <c r="CB36" i="10"/>
  <c r="CB35" i="10"/>
  <c r="CC36" i="10"/>
  <c r="CC35" i="10"/>
  <c r="CD36" i="10"/>
  <c r="CD35" i="10"/>
  <c r="CE36" i="10"/>
  <c r="CE35" i="10"/>
  <c r="BX7" i="10"/>
  <c r="BX6" i="10"/>
  <c r="BY7" i="10"/>
  <c r="BY6" i="10"/>
  <c r="BZ7" i="10"/>
  <c r="BZ6" i="10"/>
  <c r="CA7" i="10"/>
  <c r="CA6" i="10"/>
  <c r="CB7" i="10"/>
  <c r="CB6" i="10"/>
  <c r="CC7" i="10"/>
  <c r="CC6" i="10"/>
  <c r="CD7" i="10"/>
  <c r="CD6" i="10"/>
  <c r="CE7" i="10"/>
  <c r="CE6" i="10"/>
  <c r="H34" i="10"/>
  <c r="I34" i="10"/>
  <c r="J34" i="10"/>
  <c r="K34" i="10"/>
  <c r="L34" i="10"/>
  <c r="M34" i="10"/>
  <c r="N34" i="10"/>
  <c r="R34" i="10"/>
  <c r="S34" i="10"/>
  <c r="T34" i="10"/>
  <c r="V34" i="10"/>
  <c r="W34" i="10"/>
  <c r="X34" i="10"/>
  <c r="AA34" i="10"/>
  <c r="AB34" i="10"/>
  <c r="AC34" i="10"/>
  <c r="AD34" i="10"/>
  <c r="AE34" i="10"/>
  <c r="AF34" i="10"/>
  <c r="AG34" i="10"/>
  <c r="AH34" i="10"/>
  <c r="AI34" i="10"/>
  <c r="AJ34" i="10"/>
  <c r="AK34" i="10"/>
  <c r="AL34" i="10"/>
  <c r="AM34" i="10"/>
  <c r="AN34" i="10"/>
  <c r="AO34" i="10"/>
  <c r="AP34" i="10"/>
  <c r="AQ34" i="10"/>
  <c r="AR34" i="10"/>
  <c r="AS34" i="10"/>
  <c r="AT34" i="10"/>
  <c r="AU34" i="10"/>
  <c r="AV34" i="10"/>
  <c r="AW34" i="10"/>
  <c r="AX34" i="10"/>
  <c r="AY34" i="10"/>
  <c r="AZ34" i="10"/>
  <c r="BA34" i="10"/>
  <c r="BB34" i="10"/>
  <c r="BC34" i="10"/>
  <c r="BD34" i="10"/>
  <c r="BE34" i="10"/>
  <c r="BF34" i="10"/>
  <c r="BG34" i="10"/>
  <c r="BH34" i="10"/>
  <c r="BI34" i="10"/>
  <c r="BL34" i="10"/>
  <c r="BM34" i="10"/>
  <c r="BN34" i="10"/>
  <c r="BO34" i="10"/>
  <c r="BP34" i="10"/>
  <c r="BQ34" i="10"/>
  <c r="BR34" i="10"/>
  <c r="BT34" i="10"/>
  <c r="BU34" i="10"/>
  <c r="BV34" i="10"/>
  <c r="BX34" i="10"/>
  <c r="BY34" i="10"/>
  <c r="BZ34" i="10"/>
  <c r="CA34" i="10"/>
  <c r="CB34" i="10"/>
  <c r="CC34" i="10"/>
  <c r="CD34" i="10"/>
  <c r="CE34" i="10"/>
  <c r="H35" i="10"/>
  <c r="I35" i="10"/>
  <c r="J35" i="10"/>
  <c r="K35" i="10"/>
  <c r="O35" i="10"/>
  <c r="P35" i="10"/>
  <c r="BD35" i="10"/>
  <c r="BE35" i="10"/>
  <c r="BF35" i="10"/>
  <c r="BG35" i="10"/>
  <c r="BH35" i="10"/>
  <c r="BI35" i="10"/>
  <c r="BL35" i="10"/>
  <c r="BM35" i="10"/>
  <c r="BN35" i="10"/>
  <c r="BO35" i="10"/>
  <c r="BP35" i="10"/>
  <c r="BQ35" i="10"/>
  <c r="BR35" i="10"/>
  <c r="BT35" i="10"/>
  <c r="BU35" i="10"/>
  <c r="BV35" i="10"/>
  <c r="H36" i="10"/>
  <c r="I36" i="10"/>
  <c r="J36" i="10"/>
  <c r="K36" i="10"/>
  <c r="O36" i="10"/>
  <c r="P36" i="10"/>
  <c r="Y36" i="10"/>
  <c r="Z36" i="10"/>
  <c r="BD36" i="10"/>
  <c r="BE36" i="10"/>
  <c r="BF36" i="10"/>
  <c r="BG36" i="10"/>
  <c r="BH36" i="10"/>
  <c r="BI36" i="10"/>
  <c r="BJ36" i="10"/>
  <c r="BK36" i="10"/>
  <c r="BL36" i="10"/>
  <c r="BM36" i="10"/>
  <c r="BN36" i="10"/>
  <c r="BO36" i="10"/>
  <c r="BP36" i="10"/>
  <c r="BQ36" i="10"/>
  <c r="BR36" i="10"/>
  <c r="BS36" i="10"/>
  <c r="BT36" i="10"/>
  <c r="BU36" i="10"/>
  <c r="BV36" i="10"/>
  <c r="BW36" i="10"/>
  <c r="G35" i="10"/>
  <c r="G36" i="10"/>
  <c r="G34" i="10"/>
  <c r="H40" i="10"/>
  <c r="I40" i="10"/>
  <c r="J40" i="10"/>
  <c r="K40" i="10"/>
  <c r="L40" i="10"/>
  <c r="M40" i="10"/>
  <c r="N40" i="10"/>
  <c r="O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AI40" i="10"/>
  <c r="AJ40" i="10"/>
  <c r="AK40" i="10"/>
  <c r="AL40" i="10"/>
  <c r="AM40" i="10"/>
  <c r="AN40" i="10"/>
  <c r="AO40" i="10"/>
  <c r="AP40" i="10"/>
  <c r="AQ40" i="10"/>
  <c r="AR40" i="10"/>
  <c r="AS40" i="10"/>
  <c r="AV40" i="10"/>
  <c r="AW40" i="10"/>
  <c r="AX40" i="10"/>
  <c r="AY40" i="10"/>
  <c r="AZ40" i="10"/>
  <c r="BA40" i="10"/>
  <c r="BB40" i="10"/>
  <c r="BC40" i="10"/>
  <c r="BD40" i="10"/>
  <c r="BE40" i="10"/>
  <c r="BF40" i="10"/>
  <c r="BG40" i="10"/>
  <c r="BH40" i="10"/>
  <c r="BI40" i="10"/>
  <c r="BJ40" i="10"/>
  <c r="BK40" i="10"/>
  <c r="BL40" i="10"/>
  <c r="BM40" i="10"/>
  <c r="BN40" i="10"/>
  <c r="BO40" i="10"/>
  <c r="BP40" i="10"/>
  <c r="BQ40" i="10"/>
  <c r="BS40" i="10"/>
  <c r="BT40" i="10"/>
  <c r="BU40" i="10"/>
  <c r="BV40" i="10"/>
  <c r="BW40" i="10"/>
  <c r="BX40" i="10"/>
  <c r="BY40" i="10"/>
  <c r="BZ40" i="10"/>
  <c r="CA40" i="10"/>
  <c r="CB40" i="10"/>
  <c r="CC40" i="10"/>
  <c r="CD40" i="10"/>
  <c r="CE40" i="10"/>
  <c r="H41" i="10"/>
  <c r="I41" i="10"/>
  <c r="K41" i="10"/>
  <c r="L41" i="10"/>
  <c r="M41" i="10"/>
  <c r="N41" i="10"/>
  <c r="R41" i="10"/>
  <c r="S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AI41" i="10"/>
  <c r="AJ41" i="10"/>
  <c r="AK41" i="10"/>
  <c r="AM41" i="10"/>
  <c r="AN41" i="10"/>
  <c r="AO41" i="10"/>
  <c r="AP41" i="10"/>
  <c r="AQ41" i="10"/>
  <c r="AR41" i="10"/>
  <c r="AV41" i="10"/>
  <c r="AW41" i="10"/>
  <c r="AX41" i="10"/>
  <c r="AY41" i="10"/>
  <c r="AZ41" i="10"/>
  <c r="BA41" i="10"/>
  <c r="BB41" i="10"/>
  <c r="BC41" i="10"/>
  <c r="BD41" i="10"/>
  <c r="BE41" i="10"/>
  <c r="BF41" i="10"/>
  <c r="BG41" i="10"/>
  <c r="BI41" i="10"/>
  <c r="BJ41" i="10"/>
  <c r="BK41" i="10"/>
  <c r="BL41" i="10"/>
  <c r="BM41" i="10"/>
  <c r="BN41" i="10"/>
  <c r="BO41" i="10"/>
  <c r="BP41" i="10"/>
  <c r="BQ41" i="10"/>
  <c r="BR41" i="10"/>
  <c r="BT41" i="10"/>
  <c r="BU41" i="10"/>
  <c r="BV41" i="10"/>
  <c r="BW41" i="10"/>
  <c r="BX41" i="10"/>
  <c r="BY41" i="10"/>
  <c r="BZ41" i="10"/>
  <c r="CA41" i="10"/>
  <c r="CB41" i="10"/>
  <c r="CC41" i="10"/>
  <c r="CD41" i="10"/>
  <c r="CE41" i="10"/>
  <c r="H42" i="10"/>
  <c r="I42" i="10"/>
  <c r="K42" i="10"/>
  <c r="L42" i="10"/>
  <c r="M42" i="10"/>
  <c r="N42" i="10"/>
  <c r="Z42" i="10"/>
  <c r="BR42" i="10"/>
  <c r="H43" i="10"/>
  <c r="I43" i="10"/>
  <c r="J43" i="10"/>
  <c r="K43" i="10"/>
  <c r="L43" i="10"/>
  <c r="M43" i="10"/>
  <c r="N43" i="10"/>
  <c r="O43" i="10"/>
  <c r="Z43" i="10"/>
  <c r="AS43" i="10"/>
  <c r="AT43" i="10"/>
  <c r="BR43" i="10"/>
  <c r="BS43" i="10"/>
  <c r="H44" i="10"/>
  <c r="I44" i="10"/>
  <c r="J44" i="10"/>
  <c r="K44" i="10"/>
  <c r="L44" i="10"/>
  <c r="M44" i="10"/>
  <c r="N44" i="10"/>
  <c r="O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AI44" i="10"/>
  <c r="AJ44" i="10"/>
  <c r="AK44" i="10"/>
  <c r="AL44" i="10"/>
  <c r="AM44" i="10"/>
  <c r="AN44" i="10"/>
  <c r="AO44" i="10"/>
  <c r="AP44" i="10"/>
  <c r="AQ44" i="10"/>
  <c r="AR44" i="10"/>
  <c r="AS44" i="10"/>
  <c r="AT44" i="10"/>
  <c r="AV44" i="10"/>
  <c r="AW44" i="10"/>
  <c r="AX44" i="10"/>
  <c r="AY44" i="10"/>
  <c r="AZ44" i="10"/>
  <c r="BA44" i="10"/>
  <c r="BB44" i="10"/>
  <c r="BC44" i="10"/>
  <c r="BD44" i="10"/>
  <c r="BE44" i="10"/>
  <c r="BF44" i="10"/>
  <c r="BG44" i="10"/>
  <c r="BI44" i="10"/>
  <c r="BJ44" i="10"/>
  <c r="BK44" i="10"/>
  <c r="BL44" i="10"/>
  <c r="BM44" i="10"/>
  <c r="BN44" i="10"/>
  <c r="BO44" i="10"/>
  <c r="BP44" i="10"/>
  <c r="BQ44" i="10"/>
  <c r="BR44" i="10"/>
  <c r="BS44" i="10"/>
  <c r="BT44" i="10"/>
  <c r="BU44" i="10"/>
  <c r="BV44" i="10"/>
  <c r="BW44" i="10"/>
  <c r="BX44" i="10"/>
  <c r="BY44" i="10"/>
  <c r="BZ44" i="10"/>
  <c r="CA44" i="10"/>
  <c r="CB44" i="10"/>
  <c r="CC44" i="10"/>
  <c r="CD44" i="10"/>
  <c r="CE44" i="10"/>
  <c r="H45" i="10"/>
  <c r="I45" i="10"/>
  <c r="J45" i="10"/>
  <c r="K45" i="10"/>
  <c r="L45" i="10"/>
  <c r="M45" i="10"/>
  <c r="N45" i="10"/>
  <c r="Q45" i="10"/>
  <c r="R45" i="10"/>
  <c r="S45" i="10"/>
  <c r="W45" i="10"/>
  <c r="X45" i="10"/>
  <c r="Y45" i="10"/>
  <c r="Z45" i="10"/>
  <c r="AA45" i="10"/>
  <c r="AB45" i="10"/>
  <c r="AC45" i="10"/>
  <c r="AD45" i="10"/>
  <c r="AE45" i="10"/>
  <c r="AF45" i="10"/>
  <c r="AG45" i="10"/>
  <c r="AH45" i="10"/>
  <c r="AI45" i="10"/>
  <c r="AJ45" i="10"/>
  <c r="AK45" i="10"/>
  <c r="AL45" i="10"/>
  <c r="AM45" i="10"/>
  <c r="AN45" i="10"/>
  <c r="AO45" i="10"/>
  <c r="AP45" i="10"/>
  <c r="AQ45" i="10"/>
  <c r="AR45" i="10"/>
  <c r="AS45" i="10"/>
  <c r="AT45" i="10"/>
  <c r="AV45" i="10"/>
  <c r="AW45" i="10"/>
  <c r="AX45" i="10"/>
  <c r="AY45" i="10"/>
  <c r="AZ45" i="10"/>
  <c r="BA45" i="10"/>
  <c r="BB45" i="10"/>
  <c r="BC45" i="10"/>
  <c r="BD45" i="10"/>
  <c r="BE45" i="10"/>
  <c r="BF45" i="10"/>
  <c r="BG45" i="10"/>
  <c r="BI45" i="10"/>
  <c r="BJ45" i="10"/>
  <c r="BK45" i="10"/>
  <c r="BL45" i="10"/>
  <c r="BM45" i="10"/>
  <c r="BN45" i="10"/>
  <c r="BO45" i="10"/>
  <c r="BP45" i="10"/>
  <c r="BQ45" i="10"/>
  <c r="BR45" i="10"/>
  <c r="BS45" i="10"/>
  <c r="BT45" i="10"/>
  <c r="BU45" i="10"/>
  <c r="BV45" i="10"/>
  <c r="BW45" i="10"/>
  <c r="BX45" i="10"/>
  <c r="BY45" i="10"/>
  <c r="BZ45" i="10"/>
  <c r="CA45" i="10"/>
  <c r="CB45" i="10"/>
  <c r="CC45" i="10"/>
  <c r="CD45" i="10"/>
  <c r="CE45" i="10"/>
  <c r="H46" i="10"/>
  <c r="I46" i="10"/>
  <c r="J46" i="10"/>
  <c r="K46" i="10"/>
  <c r="L46" i="10"/>
  <c r="M46" i="10"/>
  <c r="N46" i="10"/>
  <c r="Q46" i="10"/>
  <c r="R46" i="10"/>
  <c r="S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AI46" i="10"/>
  <c r="AJ46" i="10"/>
  <c r="AK46" i="10"/>
  <c r="AL46" i="10"/>
  <c r="AM46" i="10"/>
  <c r="AN46" i="10"/>
  <c r="AO46" i="10"/>
  <c r="AP46" i="10"/>
  <c r="AQ46" i="10"/>
  <c r="AR46" i="10"/>
  <c r="AS46" i="10"/>
  <c r="AT46" i="10"/>
  <c r="AV46" i="10"/>
  <c r="AW46" i="10"/>
  <c r="AX46" i="10"/>
  <c r="AY46" i="10"/>
  <c r="AZ46" i="10"/>
  <c r="BA46" i="10"/>
  <c r="BB46" i="10"/>
  <c r="BC46" i="10"/>
  <c r="BD46" i="10"/>
  <c r="BE46" i="10"/>
  <c r="BF46" i="10"/>
  <c r="BG46" i="10"/>
  <c r="BH46" i="10"/>
  <c r="BI46" i="10"/>
  <c r="BJ46" i="10"/>
  <c r="BK46" i="10"/>
  <c r="BL46" i="10"/>
  <c r="BM46" i="10"/>
  <c r="BN46" i="10"/>
  <c r="BO46" i="10"/>
  <c r="BP46" i="10"/>
  <c r="BQ46" i="10"/>
  <c r="BS46" i="10"/>
  <c r="BT46" i="10"/>
  <c r="BU46" i="10"/>
  <c r="BV46" i="10"/>
  <c r="BW46" i="10"/>
  <c r="BX46" i="10"/>
  <c r="BY46" i="10"/>
  <c r="BZ46" i="10"/>
  <c r="CA46" i="10"/>
  <c r="CB46" i="10"/>
  <c r="CC46" i="10"/>
  <c r="CD46" i="10"/>
  <c r="CE46" i="10"/>
  <c r="H47" i="10"/>
  <c r="I47" i="10"/>
  <c r="J47" i="10"/>
  <c r="K47" i="10"/>
  <c r="L47" i="10"/>
  <c r="M47" i="10"/>
  <c r="N47" i="10"/>
  <c r="Q47" i="10"/>
  <c r="R47" i="10"/>
  <c r="S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AI47" i="10"/>
  <c r="AJ47" i="10"/>
  <c r="AK47" i="10"/>
  <c r="AL47" i="10"/>
  <c r="AM47" i="10"/>
  <c r="AN47" i="10"/>
  <c r="AO47" i="10"/>
  <c r="AP47" i="10"/>
  <c r="AQ47" i="10"/>
  <c r="AR47" i="10"/>
  <c r="AS47" i="10"/>
  <c r="AT47" i="10"/>
  <c r="AV47" i="10"/>
  <c r="AW47" i="10"/>
  <c r="AX47" i="10"/>
  <c r="AY47" i="10"/>
  <c r="AZ47" i="10"/>
  <c r="BA47" i="10"/>
  <c r="BB47" i="10"/>
  <c r="BC47" i="10"/>
  <c r="BD47" i="10"/>
  <c r="BE47" i="10"/>
  <c r="BF47" i="10"/>
  <c r="BG47" i="10"/>
  <c r="BH47" i="10"/>
  <c r="BI47" i="10"/>
  <c r="BJ47" i="10"/>
  <c r="BK47" i="10"/>
  <c r="BL47" i="10"/>
  <c r="BM47" i="10"/>
  <c r="BN47" i="10"/>
  <c r="BO47" i="10"/>
  <c r="BP47" i="10"/>
  <c r="BQ47" i="10"/>
  <c r="BS47" i="10"/>
  <c r="BT47" i="10"/>
  <c r="BU47" i="10"/>
  <c r="BV47" i="10"/>
  <c r="BW47" i="10"/>
  <c r="BX47" i="10"/>
  <c r="BY47" i="10"/>
  <c r="BZ47" i="10"/>
  <c r="CA47" i="10"/>
  <c r="CB47" i="10"/>
  <c r="CC47" i="10"/>
  <c r="CD47" i="10"/>
  <c r="CE47" i="10"/>
  <c r="H48" i="10"/>
  <c r="I48" i="10"/>
  <c r="J48" i="10"/>
  <c r="K48" i="10"/>
  <c r="L48" i="10"/>
  <c r="M48" i="10"/>
  <c r="N48" i="10"/>
  <c r="Q48" i="10"/>
  <c r="R48" i="10"/>
  <c r="S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AJ48" i="10"/>
  <c r="AK48" i="10"/>
  <c r="AL48" i="10"/>
  <c r="AM48" i="10"/>
  <c r="AN48" i="10"/>
  <c r="AO48" i="10"/>
  <c r="AP48" i="10"/>
  <c r="AQ48" i="10"/>
  <c r="AR48" i="10"/>
  <c r="AS48" i="10"/>
  <c r="AT48" i="10"/>
  <c r="AV48" i="10"/>
  <c r="AW48" i="10"/>
  <c r="AX48" i="10"/>
  <c r="AY48" i="10"/>
  <c r="AZ48" i="10"/>
  <c r="BA48" i="10"/>
  <c r="BB48" i="10"/>
  <c r="BC48" i="10"/>
  <c r="BD48" i="10"/>
  <c r="BE48" i="10"/>
  <c r="BF48" i="10"/>
  <c r="BG48" i="10"/>
  <c r="BH48" i="10"/>
  <c r="BI48" i="10"/>
  <c r="BJ48" i="10"/>
  <c r="BK48" i="10"/>
  <c r="BL48" i="10"/>
  <c r="BM48" i="10"/>
  <c r="BN48" i="10"/>
  <c r="BO48" i="10"/>
  <c r="BP48" i="10"/>
  <c r="BQ48" i="10"/>
  <c r="BR48" i="10"/>
  <c r="BS48" i="10"/>
  <c r="BT48" i="10"/>
  <c r="BU48" i="10"/>
  <c r="BV48" i="10"/>
  <c r="BW48" i="10"/>
  <c r="BX48" i="10"/>
  <c r="BY48" i="10"/>
  <c r="BZ48" i="10"/>
  <c r="CA48" i="10"/>
  <c r="CB48" i="10"/>
  <c r="CC48" i="10"/>
  <c r="CD48" i="10"/>
  <c r="CE48" i="10"/>
  <c r="G41" i="10"/>
  <c r="G42" i="10"/>
  <c r="G43" i="10"/>
  <c r="G44" i="10"/>
  <c r="G45" i="10"/>
  <c r="G46" i="10"/>
  <c r="G47" i="10"/>
  <c r="G48" i="10"/>
  <c r="G40" i="10"/>
  <c r="BX71" i="10"/>
  <c r="BY71" i="10"/>
  <c r="BZ71" i="10"/>
  <c r="CA71" i="10"/>
  <c r="CB71" i="10"/>
  <c r="CC71" i="10"/>
  <c r="CD71" i="10"/>
  <c r="CE71" i="10"/>
  <c r="CD61" i="10"/>
  <c r="CD60" i="10"/>
  <c r="CE61" i="10"/>
  <c r="CE60" i="10"/>
  <c r="H69" i="10"/>
  <c r="I69" i="10"/>
  <c r="J69" i="10"/>
  <c r="K69" i="10"/>
  <c r="L69" i="10"/>
  <c r="M69" i="10"/>
  <c r="H70" i="10"/>
  <c r="I70" i="10"/>
  <c r="J70" i="10"/>
  <c r="K70" i="10"/>
  <c r="L70" i="10"/>
  <c r="N71" i="10"/>
  <c r="O71" i="10"/>
  <c r="P71" i="10"/>
  <c r="Q71" i="10"/>
  <c r="R71" i="10"/>
  <c r="S71" i="10"/>
  <c r="T71" i="10"/>
  <c r="AM71" i="10"/>
  <c r="AN71" i="10"/>
  <c r="AO71" i="10"/>
  <c r="AP71" i="10"/>
  <c r="AQ71" i="10"/>
  <c r="AR71" i="10"/>
  <c r="AS71" i="10"/>
  <c r="AT71" i="10"/>
  <c r="AU71" i="10"/>
  <c r="AV71" i="10"/>
  <c r="AW71" i="10"/>
  <c r="AX71" i="10"/>
  <c r="AY71" i="10"/>
  <c r="AZ71" i="10"/>
  <c r="BA71" i="10"/>
  <c r="BB71" i="10"/>
  <c r="BC71" i="10"/>
  <c r="BD71" i="10"/>
  <c r="BE71" i="10"/>
  <c r="BF71" i="10"/>
  <c r="BG71" i="10"/>
  <c r="BH71" i="10"/>
  <c r="BI71" i="10"/>
  <c r="BJ71" i="10"/>
  <c r="BK71" i="10"/>
  <c r="BL71" i="10"/>
  <c r="BM71" i="10"/>
  <c r="BN71" i="10"/>
  <c r="BO71" i="10"/>
  <c r="BP71" i="10"/>
  <c r="BQ71" i="10"/>
  <c r="BR71" i="10"/>
  <c r="BS71" i="10"/>
  <c r="BT71" i="10"/>
  <c r="BU71" i="10"/>
  <c r="BV71" i="10"/>
  <c r="BW71" i="10"/>
  <c r="M72" i="10"/>
  <c r="N72" i="10"/>
  <c r="O72" i="10"/>
  <c r="P72" i="10"/>
  <c r="Q72" i="10"/>
  <c r="R72" i="10"/>
  <c r="S72" i="10"/>
  <c r="T72" i="10"/>
  <c r="W72" i="10"/>
  <c r="X72" i="10"/>
  <c r="AL72" i="10"/>
  <c r="AM72" i="10"/>
  <c r="AN72" i="10"/>
  <c r="AO72" i="10"/>
  <c r="AP72" i="10"/>
  <c r="AQ72" i="10"/>
  <c r="AR72" i="10"/>
  <c r="AS72" i="10"/>
  <c r="AT72" i="10"/>
  <c r="AU72" i="10"/>
  <c r="AV72" i="10"/>
  <c r="AW72" i="10"/>
  <c r="AX72" i="10"/>
  <c r="AY72" i="10"/>
  <c r="AZ72" i="10"/>
  <c r="BA72" i="10"/>
  <c r="BB72" i="10"/>
  <c r="BC72" i="10"/>
  <c r="BD72" i="10"/>
  <c r="BE72" i="10"/>
  <c r="BF72" i="10"/>
  <c r="BG72" i="10"/>
  <c r="BH72" i="10"/>
  <c r="BI72" i="10"/>
  <c r="BJ72" i="10"/>
  <c r="BK72" i="10"/>
  <c r="BL72" i="10"/>
  <c r="BM72" i="10"/>
  <c r="BN72" i="10"/>
  <c r="BO72" i="10"/>
  <c r="BP72" i="10"/>
  <c r="BQ72" i="10"/>
  <c r="BR72" i="10"/>
  <c r="BS72" i="10"/>
  <c r="BT72" i="10"/>
  <c r="BU72" i="10"/>
  <c r="BV72" i="10"/>
  <c r="BW72" i="10"/>
  <c r="BX72" i="10"/>
  <c r="BY72" i="10"/>
  <c r="BZ72" i="10"/>
  <c r="CA72" i="10"/>
  <c r="CB72" i="10"/>
  <c r="CC72" i="10"/>
  <c r="CD72" i="10"/>
  <c r="CE72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W73" i="10"/>
  <c r="X73" i="10"/>
  <c r="Y73" i="10"/>
  <c r="Z73" i="10"/>
  <c r="AA73" i="10"/>
  <c r="AB73" i="10"/>
  <c r="AC73" i="10"/>
  <c r="AD73" i="10"/>
  <c r="AE73" i="10"/>
  <c r="AF73" i="10"/>
  <c r="AG73" i="10"/>
  <c r="AH73" i="10"/>
  <c r="AI73" i="10"/>
  <c r="AJ73" i="10"/>
  <c r="AK73" i="10"/>
  <c r="AL73" i="10"/>
  <c r="AM73" i="10"/>
  <c r="AN73" i="10"/>
  <c r="AO73" i="10"/>
  <c r="AP73" i="10"/>
  <c r="AQ73" i="10"/>
  <c r="AR73" i="10"/>
  <c r="AS73" i="10"/>
  <c r="AT73" i="10"/>
  <c r="AU73" i="10"/>
  <c r="AV73" i="10"/>
  <c r="BA73" i="10"/>
  <c r="BB73" i="10"/>
  <c r="BD73" i="10"/>
  <c r="BE73" i="10"/>
  <c r="BF73" i="10"/>
  <c r="BG73" i="10"/>
  <c r="BH73" i="10"/>
  <c r="BI73" i="10"/>
  <c r="BJ73" i="10"/>
  <c r="BK73" i="10"/>
  <c r="BL73" i="10"/>
  <c r="BM73" i="10"/>
  <c r="BN73" i="10"/>
  <c r="BO73" i="10"/>
  <c r="BP73" i="10"/>
  <c r="BQ73" i="10"/>
  <c r="BR73" i="10"/>
  <c r="BS73" i="10"/>
  <c r="BT73" i="10"/>
  <c r="BU73" i="10"/>
  <c r="BV73" i="10"/>
  <c r="BW73" i="10"/>
  <c r="BX73" i="10"/>
  <c r="BY73" i="10"/>
  <c r="BZ73" i="10"/>
  <c r="CA73" i="10"/>
  <c r="CB73" i="10"/>
  <c r="CC73" i="10"/>
  <c r="CD73" i="10"/>
  <c r="CE73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W74" i="10"/>
  <c r="X74" i="10"/>
  <c r="Y74" i="10"/>
  <c r="Z74" i="10"/>
  <c r="AA74" i="10"/>
  <c r="AB74" i="10"/>
  <c r="AC74" i="10"/>
  <c r="AD74" i="10"/>
  <c r="AE74" i="10"/>
  <c r="AF74" i="10"/>
  <c r="AG74" i="10"/>
  <c r="AH74" i="10"/>
  <c r="AI74" i="10"/>
  <c r="AJ74" i="10"/>
  <c r="AK74" i="10"/>
  <c r="AM74" i="10"/>
  <c r="AN74" i="10"/>
  <c r="AO74" i="10"/>
  <c r="AP74" i="10"/>
  <c r="AQ74" i="10"/>
  <c r="AR74" i="10"/>
  <c r="AS74" i="10"/>
  <c r="AT74" i="10"/>
  <c r="AU74" i="10"/>
  <c r="AV74" i="10"/>
  <c r="AW74" i="10"/>
  <c r="AX74" i="10"/>
  <c r="AY74" i="10"/>
  <c r="AZ74" i="10"/>
  <c r="BA74" i="10"/>
  <c r="BB74" i="10"/>
  <c r="BD74" i="10"/>
  <c r="BE74" i="10"/>
  <c r="BF74" i="10"/>
  <c r="BG74" i="10"/>
  <c r="BH74" i="10"/>
  <c r="BI74" i="10"/>
  <c r="BJ74" i="10"/>
  <c r="BK74" i="10"/>
  <c r="BL74" i="10"/>
  <c r="BM74" i="10"/>
  <c r="BN74" i="10"/>
  <c r="BO74" i="10"/>
  <c r="BP74" i="10"/>
  <c r="BQ74" i="10"/>
  <c r="BR74" i="10"/>
  <c r="BS74" i="10"/>
  <c r="BT74" i="10"/>
  <c r="BU74" i="10"/>
  <c r="BV74" i="10"/>
  <c r="BW74" i="10"/>
  <c r="BX74" i="10"/>
  <c r="BY74" i="10"/>
  <c r="BZ74" i="10"/>
  <c r="CA74" i="10"/>
  <c r="CB74" i="10"/>
  <c r="CC74" i="10"/>
  <c r="CD74" i="10"/>
  <c r="CE74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W75" i="10"/>
  <c r="X75" i="10"/>
  <c r="Y75" i="10"/>
  <c r="Z75" i="10"/>
  <c r="AA75" i="10"/>
  <c r="AB75" i="10"/>
  <c r="AC75" i="10"/>
  <c r="AD75" i="10"/>
  <c r="AE75" i="10"/>
  <c r="AF75" i="10"/>
  <c r="AG75" i="10"/>
  <c r="AH75" i="10"/>
  <c r="AI75" i="10"/>
  <c r="AJ75" i="10"/>
  <c r="AK75" i="10"/>
  <c r="AL75" i="10"/>
  <c r="AM75" i="10"/>
  <c r="AN75" i="10"/>
  <c r="AO75" i="10"/>
  <c r="AP75" i="10"/>
  <c r="AQ75" i="10"/>
  <c r="AR75" i="10"/>
  <c r="AS75" i="10"/>
  <c r="AT75" i="10"/>
  <c r="AU75" i="10"/>
  <c r="AV75" i="10"/>
  <c r="AW75" i="10"/>
  <c r="AX75" i="10"/>
  <c r="AY75" i="10"/>
  <c r="AZ75" i="10"/>
  <c r="BA75" i="10"/>
  <c r="BB75" i="10"/>
  <c r="BD75" i="10"/>
  <c r="BE75" i="10"/>
  <c r="BF75" i="10"/>
  <c r="BG75" i="10"/>
  <c r="BH75" i="10"/>
  <c r="BI75" i="10"/>
  <c r="BJ75" i="10"/>
  <c r="BK75" i="10"/>
  <c r="BL75" i="10"/>
  <c r="BM75" i="10"/>
  <c r="BN75" i="10"/>
  <c r="BO75" i="10"/>
  <c r="BP75" i="10"/>
  <c r="BQ75" i="10"/>
  <c r="BR75" i="10"/>
  <c r="BS75" i="10"/>
  <c r="BT75" i="10"/>
  <c r="BU75" i="10"/>
  <c r="BV75" i="10"/>
  <c r="BW75" i="10"/>
  <c r="BX75" i="10"/>
  <c r="BY75" i="10"/>
  <c r="BZ75" i="10"/>
  <c r="CA75" i="10"/>
  <c r="CB75" i="10"/>
  <c r="CC75" i="10"/>
  <c r="CD75" i="10"/>
  <c r="CE75" i="10"/>
  <c r="CE58" i="10"/>
  <c r="CE59" i="10"/>
  <c r="CE62" i="10"/>
  <c r="CE63" i="10"/>
  <c r="CE64" i="10"/>
  <c r="CC58" i="10"/>
  <c r="CD58" i="10"/>
  <c r="CC59" i="10"/>
  <c r="CD59" i="10"/>
  <c r="CC62" i="10"/>
  <c r="CD62" i="10"/>
  <c r="CC63" i="10"/>
  <c r="CD63" i="10"/>
  <c r="CC64" i="10"/>
  <c r="CD64" i="10"/>
  <c r="H58" i="10"/>
  <c r="I58" i="10"/>
  <c r="J58" i="10"/>
  <c r="K58" i="10"/>
  <c r="L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AI58" i="10"/>
  <c r="AJ58" i="10"/>
  <c r="AK58" i="10"/>
  <c r="AL58" i="10"/>
  <c r="AM58" i="10"/>
  <c r="AN58" i="10"/>
  <c r="AO58" i="10"/>
  <c r="AP58" i="10"/>
  <c r="AQ58" i="10"/>
  <c r="AR58" i="10"/>
  <c r="AS58" i="10"/>
  <c r="AT58" i="10"/>
  <c r="AU58" i="10"/>
  <c r="AV58" i="10"/>
  <c r="AW58" i="10"/>
  <c r="AX58" i="10"/>
  <c r="AY58" i="10"/>
  <c r="AZ58" i="10"/>
  <c r="BA58" i="10"/>
  <c r="BB58" i="10"/>
  <c r="BC58" i="10"/>
  <c r="BD58" i="10"/>
  <c r="BE58" i="10"/>
  <c r="BF58" i="10"/>
  <c r="BG58" i="10"/>
  <c r="BH58" i="10"/>
  <c r="BI58" i="10"/>
  <c r="BJ58" i="10"/>
  <c r="BK58" i="10"/>
  <c r="BL58" i="10"/>
  <c r="BM58" i="10"/>
  <c r="BN58" i="10"/>
  <c r="BO58" i="10"/>
  <c r="BP58" i="10"/>
  <c r="BQ58" i="10"/>
  <c r="BR58" i="10"/>
  <c r="BS58" i="10"/>
  <c r="BT58" i="10"/>
  <c r="BU58" i="10"/>
  <c r="BV58" i="10"/>
  <c r="BW58" i="10"/>
  <c r="BX58" i="10"/>
  <c r="BY58" i="10"/>
  <c r="BZ58" i="10"/>
  <c r="CA58" i="10"/>
  <c r="CB58" i="10"/>
  <c r="H59" i="10"/>
  <c r="I59" i="10"/>
  <c r="J59" i="10"/>
  <c r="K59" i="10"/>
  <c r="L59" i="10"/>
  <c r="W59" i="10"/>
  <c r="AX59" i="10"/>
  <c r="AY59" i="10"/>
  <c r="AZ59" i="10"/>
  <c r="BA59" i="10"/>
  <c r="BB59" i="10"/>
  <c r="BC59" i="10"/>
  <c r="BD59" i="10"/>
  <c r="BE59" i="10"/>
  <c r="BF59" i="10"/>
  <c r="BG59" i="10"/>
  <c r="BH59" i="10"/>
  <c r="BI59" i="10"/>
  <c r="BJ59" i="10"/>
  <c r="BT59" i="10"/>
  <c r="BU59" i="10"/>
  <c r="BV59" i="10"/>
  <c r="BW59" i="10"/>
  <c r="BX59" i="10"/>
  <c r="BY59" i="10"/>
  <c r="BZ59" i="10"/>
  <c r="CA59" i="10"/>
  <c r="CB59" i="10"/>
  <c r="L60" i="10"/>
  <c r="M60" i="10"/>
  <c r="AX60" i="10"/>
  <c r="AY60" i="10"/>
  <c r="AZ60" i="10"/>
  <c r="BA60" i="10"/>
  <c r="BB60" i="10"/>
  <c r="BC60" i="10"/>
  <c r="BD60" i="10"/>
  <c r="BE60" i="10"/>
  <c r="BF60" i="10"/>
  <c r="BG60" i="10"/>
  <c r="BH60" i="10"/>
  <c r="BI60" i="10"/>
  <c r="BJ60" i="10"/>
  <c r="L61" i="10"/>
  <c r="M61" i="10"/>
  <c r="N61" i="10"/>
  <c r="O61" i="10"/>
  <c r="P61" i="10"/>
  <c r="Q61" i="10"/>
  <c r="R61" i="10"/>
  <c r="S61" i="10"/>
  <c r="T61" i="10"/>
  <c r="U61" i="10"/>
  <c r="V61" i="10"/>
  <c r="AK61" i="10"/>
  <c r="AL61" i="10"/>
  <c r="AM61" i="10"/>
  <c r="AN61" i="10"/>
  <c r="AO61" i="10"/>
  <c r="AP61" i="10"/>
  <c r="AQ61" i="10"/>
  <c r="AR61" i="10"/>
  <c r="AS61" i="10"/>
  <c r="AT61" i="10"/>
  <c r="AU61" i="10"/>
  <c r="AV61" i="10"/>
  <c r="AW61" i="10"/>
  <c r="AX61" i="10"/>
  <c r="AY61" i="10"/>
  <c r="AZ61" i="10"/>
  <c r="BA61" i="10"/>
  <c r="BB61" i="10"/>
  <c r="BC61" i="10"/>
  <c r="BD61" i="10"/>
  <c r="BE61" i="10"/>
  <c r="BF61" i="10"/>
  <c r="BG61" i="10"/>
  <c r="BH61" i="10"/>
  <c r="BI61" i="10"/>
  <c r="BJ61" i="10"/>
  <c r="BK61" i="10"/>
  <c r="BL61" i="10"/>
  <c r="BM61" i="10"/>
  <c r="BN61" i="10"/>
  <c r="BO61" i="10"/>
  <c r="BP61" i="10"/>
  <c r="BQ61" i="10"/>
  <c r="BR61" i="10"/>
  <c r="BS61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B62" i="10"/>
  <c r="AC62" i="10"/>
  <c r="AD62" i="10"/>
  <c r="AE62" i="10"/>
  <c r="AF62" i="10"/>
  <c r="AG62" i="10"/>
  <c r="AH62" i="10"/>
  <c r="AI62" i="10"/>
  <c r="AJ62" i="10"/>
  <c r="AK62" i="10"/>
  <c r="AL62" i="10"/>
  <c r="AM62" i="10"/>
  <c r="AN62" i="10"/>
  <c r="AO62" i="10"/>
  <c r="AP62" i="10"/>
  <c r="AQ62" i="10"/>
  <c r="AR62" i="10"/>
  <c r="AS62" i="10"/>
  <c r="AT62" i="10"/>
  <c r="AU62" i="10"/>
  <c r="AV62" i="10"/>
  <c r="AW62" i="10"/>
  <c r="AX62" i="10"/>
  <c r="AY62" i="10"/>
  <c r="AZ62" i="10"/>
  <c r="BA62" i="10"/>
  <c r="BB62" i="10"/>
  <c r="BC62" i="10"/>
  <c r="BD62" i="10"/>
  <c r="BE62" i="10"/>
  <c r="BF62" i="10"/>
  <c r="BG62" i="10"/>
  <c r="BH62" i="10"/>
  <c r="BI62" i="10"/>
  <c r="BJ62" i="10"/>
  <c r="BK62" i="10"/>
  <c r="BL62" i="10"/>
  <c r="BM62" i="10"/>
  <c r="BN62" i="10"/>
  <c r="BO62" i="10"/>
  <c r="BP62" i="10"/>
  <c r="BQ62" i="10"/>
  <c r="BR62" i="10"/>
  <c r="BS62" i="10"/>
  <c r="BT62" i="10"/>
  <c r="BU62" i="10"/>
  <c r="BV62" i="10"/>
  <c r="BW62" i="10"/>
  <c r="BX62" i="10"/>
  <c r="BY62" i="10"/>
  <c r="BZ62" i="10"/>
  <c r="CA62" i="10"/>
  <c r="CB62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AB63" i="10"/>
  <c r="AC63" i="10"/>
  <c r="AD63" i="10"/>
  <c r="AE63" i="10"/>
  <c r="AF63" i="10"/>
  <c r="AG63" i="10"/>
  <c r="AH63" i="10"/>
  <c r="AI63" i="10"/>
  <c r="AJ63" i="10"/>
  <c r="AK63" i="10"/>
  <c r="AL63" i="10"/>
  <c r="AN63" i="10"/>
  <c r="AO63" i="10"/>
  <c r="AP63" i="10"/>
  <c r="AQ63" i="10"/>
  <c r="AR63" i="10"/>
  <c r="AS63" i="10"/>
  <c r="AT63" i="10"/>
  <c r="AU63" i="10"/>
  <c r="AV63" i="10"/>
  <c r="AW63" i="10"/>
  <c r="AX63" i="10"/>
  <c r="AY63" i="10"/>
  <c r="AZ63" i="10"/>
  <c r="BA63" i="10"/>
  <c r="BB63" i="10"/>
  <c r="BC63" i="10"/>
  <c r="BD63" i="10"/>
  <c r="BE63" i="10"/>
  <c r="BF63" i="10"/>
  <c r="BG63" i="10"/>
  <c r="BH63" i="10"/>
  <c r="BI63" i="10"/>
  <c r="BJ63" i="10"/>
  <c r="BK63" i="10"/>
  <c r="BL63" i="10"/>
  <c r="BM63" i="10"/>
  <c r="BN63" i="10"/>
  <c r="BO63" i="10"/>
  <c r="BP63" i="10"/>
  <c r="BQ63" i="10"/>
  <c r="BR63" i="10"/>
  <c r="BS63" i="10"/>
  <c r="BT63" i="10"/>
  <c r="BU63" i="10"/>
  <c r="BV63" i="10"/>
  <c r="BW63" i="10"/>
  <c r="BX63" i="10"/>
  <c r="BY63" i="10"/>
  <c r="BZ63" i="10"/>
  <c r="CA63" i="10"/>
  <c r="CB63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B64" i="10"/>
  <c r="AC64" i="10"/>
  <c r="AD64" i="10"/>
  <c r="AE64" i="10"/>
  <c r="AF64" i="10"/>
  <c r="AG64" i="10"/>
  <c r="AH64" i="10"/>
  <c r="AI64" i="10"/>
  <c r="AJ64" i="10"/>
  <c r="AK64" i="10"/>
  <c r="AL64" i="10"/>
  <c r="AM64" i="10"/>
  <c r="AN64" i="10"/>
  <c r="AO64" i="10"/>
  <c r="AP64" i="10"/>
  <c r="AQ64" i="10"/>
  <c r="AR64" i="10"/>
  <c r="AS64" i="10"/>
  <c r="AT64" i="10"/>
  <c r="AU64" i="10"/>
  <c r="AV64" i="10"/>
  <c r="AW64" i="10"/>
  <c r="AX64" i="10"/>
  <c r="AY64" i="10"/>
  <c r="AZ64" i="10"/>
  <c r="BA64" i="10"/>
  <c r="BB64" i="10"/>
  <c r="BC64" i="10"/>
  <c r="BD64" i="10"/>
  <c r="BE64" i="10"/>
  <c r="BF64" i="10"/>
  <c r="BG64" i="10"/>
  <c r="BH64" i="10"/>
  <c r="BI64" i="10"/>
  <c r="BJ64" i="10"/>
  <c r="BK64" i="10"/>
  <c r="BL64" i="10"/>
  <c r="BM64" i="10"/>
  <c r="BN64" i="10"/>
  <c r="BO64" i="10"/>
  <c r="BQ64" i="10"/>
  <c r="BR64" i="10"/>
  <c r="BS64" i="10"/>
  <c r="BT64" i="10"/>
  <c r="BU64" i="10"/>
  <c r="BV64" i="10"/>
  <c r="BW64" i="10"/>
  <c r="BX64" i="10"/>
  <c r="BZ64" i="10"/>
  <c r="CA64" i="10"/>
  <c r="CB64" i="10"/>
  <c r="G59" i="10"/>
  <c r="G62" i="10"/>
  <c r="G63" i="10"/>
  <c r="G64" i="10"/>
  <c r="G58" i="10"/>
  <c r="G70" i="10"/>
  <c r="G73" i="10"/>
  <c r="G74" i="10"/>
  <c r="G75" i="10"/>
  <c r="G69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BN24" i="10"/>
  <c r="BO24" i="10"/>
  <c r="BP24" i="10"/>
  <c r="BQ24" i="10"/>
  <c r="BR24" i="10"/>
  <c r="BS24" i="10"/>
  <c r="BT24" i="10"/>
  <c r="BU24" i="10"/>
  <c r="BV24" i="10"/>
  <c r="BW24" i="10"/>
  <c r="BX24" i="10"/>
  <c r="BY24" i="10"/>
  <c r="BZ24" i="10"/>
  <c r="CA24" i="10"/>
  <c r="CB24" i="10"/>
  <c r="CC24" i="10"/>
  <c r="CD24" i="10"/>
  <c r="CE24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N25" i="10"/>
  <c r="AO25" i="10"/>
  <c r="AP25" i="10"/>
  <c r="AQ25" i="10"/>
  <c r="AR25" i="10"/>
  <c r="AS25" i="10"/>
  <c r="AT25" i="10"/>
  <c r="AU25" i="10"/>
  <c r="AV25" i="10"/>
  <c r="AW25" i="10"/>
  <c r="AX25" i="10"/>
  <c r="AY25" i="10"/>
  <c r="AZ25" i="10"/>
  <c r="BA25" i="10"/>
  <c r="BB25" i="10"/>
  <c r="BC25" i="10"/>
  <c r="BD25" i="10"/>
  <c r="BE25" i="10"/>
  <c r="BF25" i="10"/>
  <c r="BG25" i="10"/>
  <c r="BH25" i="10"/>
  <c r="BI25" i="10"/>
  <c r="BJ25" i="10"/>
  <c r="BK25" i="10"/>
  <c r="BL25" i="10"/>
  <c r="BM25" i="10"/>
  <c r="BN25" i="10"/>
  <c r="BO25" i="10"/>
  <c r="BP25" i="10"/>
  <c r="BQ25" i="10"/>
  <c r="BR25" i="10"/>
  <c r="BS25" i="10"/>
  <c r="BT25" i="10"/>
  <c r="BU25" i="10"/>
  <c r="BV25" i="10"/>
  <c r="BW25" i="10"/>
  <c r="BX25" i="10"/>
  <c r="BY25" i="10"/>
  <c r="BZ25" i="10"/>
  <c r="CA25" i="10"/>
  <c r="CB25" i="10"/>
  <c r="CC25" i="10"/>
  <c r="CD25" i="10"/>
  <c r="CE25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AI26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BN26" i="10"/>
  <c r="BO26" i="10"/>
  <c r="BP26" i="10"/>
  <c r="BQ26" i="10"/>
  <c r="BR26" i="10"/>
  <c r="BS26" i="10"/>
  <c r="BT26" i="10"/>
  <c r="BU26" i="10"/>
  <c r="BV26" i="10"/>
  <c r="BW26" i="10"/>
  <c r="BX26" i="10"/>
  <c r="BY26" i="10"/>
  <c r="BZ26" i="10"/>
  <c r="CA26" i="10"/>
  <c r="CB26" i="10"/>
  <c r="CC26" i="10"/>
  <c r="CD26" i="10"/>
  <c r="CE26" i="10"/>
  <c r="G25" i="10"/>
  <c r="G26" i="10"/>
  <c r="G24" i="10"/>
  <c r="H12" i="10"/>
  <c r="I12" i="10"/>
  <c r="J12" i="10"/>
  <c r="AE12" i="10"/>
  <c r="AF12" i="10"/>
  <c r="AG12" i="10"/>
  <c r="AI12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W12" i="10"/>
  <c r="AX12" i="10"/>
  <c r="AY12" i="10"/>
  <c r="AZ12" i="10"/>
  <c r="BA12" i="10"/>
  <c r="BB12" i="10"/>
  <c r="BC12" i="10"/>
  <c r="BE12" i="10"/>
  <c r="BF12" i="10"/>
  <c r="BG12" i="10"/>
  <c r="BH12" i="10"/>
  <c r="BI12" i="10"/>
  <c r="BK12" i="10"/>
  <c r="BL12" i="10"/>
  <c r="BM12" i="10"/>
  <c r="BN12" i="10"/>
  <c r="BO12" i="10"/>
  <c r="BP12" i="10"/>
  <c r="BQ12" i="10"/>
  <c r="BR12" i="10"/>
  <c r="BS12" i="10"/>
  <c r="BT12" i="10"/>
  <c r="BU12" i="10"/>
  <c r="BV12" i="10"/>
  <c r="BW12" i="10"/>
  <c r="BX12" i="10"/>
  <c r="BY12" i="10"/>
  <c r="BZ12" i="10"/>
  <c r="CA12" i="10"/>
  <c r="CB12" i="10"/>
  <c r="CC12" i="10"/>
  <c r="CD12" i="10"/>
  <c r="CE12" i="10"/>
  <c r="H13" i="10"/>
  <c r="I13" i="10"/>
  <c r="J13" i="10"/>
  <c r="K13" i="10"/>
  <c r="L13" i="10"/>
  <c r="M13" i="10"/>
  <c r="N13" i="10"/>
  <c r="O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AQ13" i="10"/>
  <c r="AR13" i="10"/>
  <c r="AS13" i="10"/>
  <c r="AT13" i="10"/>
  <c r="AU13" i="10"/>
  <c r="AW13" i="10"/>
  <c r="AX13" i="10"/>
  <c r="AY13" i="10"/>
  <c r="AZ13" i="10"/>
  <c r="BA13" i="10"/>
  <c r="BB13" i="10"/>
  <c r="BC13" i="10"/>
  <c r="BD13" i="10"/>
  <c r="BE13" i="10"/>
  <c r="BF13" i="10"/>
  <c r="BG13" i="10"/>
  <c r="BH13" i="10"/>
  <c r="BM13" i="10"/>
  <c r="BN13" i="10"/>
  <c r="BO13" i="10"/>
  <c r="BP13" i="10"/>
  <c r="BQ13" i="10"/>
  <c r="BR13" i="10"/>
  <c r="BS13" i="10"/>
  <c r="BT13" i="10"/>
  <c r="BU13" i="10"/>
  <c r="BV13" i="10"/>
  <c r="BW13" i="10"/>
  <c r="BX13" i="10"/>
  <c r="BY13" i="10"/>
  <c r="BZ13" i="10"/>
  <c r="CA13" i="10"/>
  <c r="CB13" i="10"/>
  <c r="CC13" i="10"/>
  <c r="CD13" i="10"/>
  <c r="CE13" i="10"/>
  <c r="H14" i="10"/>
  <c r="I14" i="10"/>
  <c r="J14" i="10"/>
  <c r="K14" i="10"/>
  <c r="L14" i="10"/>
  <c r="M14" i="10"/>
  <c r="N14" i="10"/>
  <c r="O14" i="10"/>
  <c r="Q14" i="10"/>
  <c r="R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BN14" i="10"/>
  <c r="BO14" i="10"/>
  <c r="BP14" i="10"/>
  <c r="BQ14" i="10"/>
  <c r="BR14" i="10"/>
  <c r="BS14" i="10"/>
  <c r="BT14" i="10"/>
  <c r="BU14" i="10"/>
  <c r="BV14" i="10"/>
  <c r="BW14" i="10"/>
  <c r="BX14" i="10"/>
  <c r="BY14" i="10"/>
  <c r="BZ14" i="10"/>
  <c r="CA14" i="10"/>
  <c r="CB14" i="10"/>
  <c r="CC14" i="10"/>
  <c r="CD14" i="10"/>
  <c r="CE14" i="10"/>
  <c r="G14" i="10"/>
  <c r="G13" i="10"/>
  <c r="G12" i="10"/>
  <c r="I6" i="10"/>
  <c r="J6" i="10"/>
  <c r="K6" i="10"/>
  <c r="L6" i="10"/>
  <c r="M6" i="10"/>
  <c r="N6" i="10"/>
  <c r="P6" i="10"/>
  <c r="U6" i="10"/>
  <c r="V6" i="10"/>
  <c r="W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M6" i="10"/>
  <c r="AN6" i="10"/>
  <c r="AO6" i="10"/>
  <c r="AP6" i="10"/>
  <c r="AQ6" i="10"/>
  <c r="AR6" i="10"/>
  <c r="AS6" i="10"/>
  <c r="AT6" i="10"/>
  <c r="AU6" i="10"/>
  <c r="AV6" i="10"/>
  <c r="AW6" i="10"/>
  <c r="AX6" i="10"/>
  <c r="AY6" i="10"/>
  <c r="BH6" i="10"/>
  <c r="BK6" i="10"/>
  <c r="BL6" i="10"/>
  <c r="BM6" i="10"/>
  <c r="BT6" i="10"/>
  <c r="BU6" i="10"/>
  <c r="BV6" i="10"/>
  <c r="BW6" i="10"/>
  <c r="I7" i="10"/>
  <c r="J7" i="10"/>
  <c r="K7" i="10"/>
  <c r="L7" i="10"/>
  <c r="M7" i="10"/>
  <c r="N7" i="10"/>
  <c r="O7" i="10"/>
  <c r="P7" i="10"/>
  <c r="U7" i="10"/>
  <c r="W7" i="10"/>
  <c r="Y7" i="10"/>
  <c r="Z7" i="10"/>
  <c r="AA7" i="10"/>
  <c r="AB7" i="10"/>
  <c r="AC7" i="10"/>
  <c r="AD7" i="10"/>
  <c r="AE7" i="10"/>
  <c r="AF7" i="10"/>
  <c r="AG7" i="10"/>
  <c r="AI7" i="10"/>
  <c r="AK7" i="10"/>
  <c r="AL7" i="10"/>
  <c r="AM7" i="10"/>
  <c r="AN7" i="10"/>
  <c r="AO7" i="10"/>
  <c r="AP7" i="10"/>
  <c r="AQ7" i="10"/>
  <c r="AR7" i="10"/>
  <c r="AS7" i="10"/>
  <c r="AT7" i="10"/>
  <c r="AU7" i="10"/>
  <c r="AV7" i="10"/>
  <c r="AW7" i="10"/>
  <c r="AX7" i="10"/>
  <c r="AY7" i="10"/>
  <c r="BH7" i="10"/>
  <c r="BL7" i="10"/>
  <c r="BT7" i="10"/>
  <c r="BU7" i="10"/>
  <c r="BW7" i="10"/>
  <c r="I8" i="10"/>
  <c r="J8" i="10"/>
  <c r="K8" i="10"/>
  <c r="L8" i="10"/>
  <c r="M8" i="10"/>
  <c r="N8" i="10"/>
  <c r="O8" i="10"/>
  <c r="P8" i="10"/>
  <c r="U8" i="10"/>
  <c r="W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I8" i="10"/>
  <c r="BJ8" i="10"/>
  <c r="BK8" i="10"/>
  <c r="BL8" i="10"/>
  <c r="BM8" i="10"/>
  <c r="BN8" i="10"/>
  <c r="BO8" i="10"/>
  <c r="BP8" i="10"/>
  <c r="BQ8" i="10"/>
  <c r="BR8" i="10"/>
  <c r="BS8" i="10"/>
  <c r="BU8" i="10"/>
  <c r="BW8" i="10"/>
  <c r="BX8" i="10"/>
  <c r="BY8" i="10"/>
  <c r="BZ8" i="10"/>
  <c r="CA8" i="10"/>
  <c r="CB8" i="10"/>
  <c r="CC8" i="10"/>
  <c r="CD8" i="10"/>
  <c r="CE8" i="10"/>
  <c r="G7" i="10"/>
  <c r="G8" i="10"/>
  <c r="G6" i="10"/>
  <c r="D72" i="10"/>
  <c r="D73" i="10"/>
  <c r="D74" i="10"/>
  <c r="D75" i="10"/>
  <c r="D61" i="10"/>
  <c r="D62" i="10"/>
  <c r="D63" i="10"/>
  <c r="D64" i="10"/>
  <c r="D54" i="10"/>
  <c r="D43" i="10"/>
  <c r="D44" i="10"/>
  <c r="D45" i="10"/>
  <c r="D46" i="10"/>
  <c r="D47" i="10"/>
  <c r="D48" i="10"/>
  <c r="D40" i="10"/>
  <c r="D25" i="10"/>
  <c r="D24" i="10"/>
  <c r="D36" i="10"/>
  <c r="D26" i="10"/>
  <c r="D13" i="10"/>
  <c r="D17" i="10"/>
  <c r="D18" i="10"/>
  <c r="D19" i="10"/>
  <c r="D20" i="10"/>
  <c r="D12" i="10"/>
  <c r="D7" i="10"/>
  <c r="D8" i="10"/>
  <c r="BB145" i="10"/>
  <c r="EH149" i="1"/>
  <c r="EG122" i="10" s="1"/>
  <c r="EH150" i="1"/>
  <c r="EG123" i="10" s="1"/>
  <c r="EH151" i="1"/>
  <c r="EG124" i="10"/>
  <c r="EH152" i="1"/>
  <c r="EG125" i="10" s="1"/>
  <c r="EI149" i="1"/>
  <c r="EH122" i="10"/>
  <c r="EE172" i="1"/>
  <c r="CV146" i="10" s="1"/>
  <c r="EF172" i="1"/>
  <c r="CW146" i="10"/>
  <c r="EG172" i="1"/>
  <c r="CX146" i="10" s="1"/>
  <c r="EH172" i="1"/>
  <c r="CY146" i="10" s="1"/>
  <c r="EI172" i="1"/>
  <c r="CZ146" i="10" s="1"/>
  <c r="EJ172" i="1"/>
  <c r="DA146" i="10" s="1"/>
  <c r="EK172" i="1"/>
  <c r="DB146" i="10" s="1"/>
  <c r="EL172" i="1"/>
  <c r="DC146" i="10"/>
  <c r="EE173" i="1"/>
  <c r="CV147" i="10" s="1"/>
  <c r="EF173" i="1"/>
  <c r="CW147" i="10"/>
  <c r="EG173" i="1"/>
  <c r="CX147" i="10" s="1"/>
  <c r="EH173" i="1"/>
  <c r="CY147" i="10" s="1"/>
  <c r="EI173" i="1"/>
  <c r="CZ147" i="10" s="1"/>
  <c r="EJ173" i="1"/>
  <c r="DA147" i="10" s="1"/>
  <c r="EK173" i="1"/>
  <c r="DB147" i="10" s="1"/>
  <c r="EL173" i="1"/>
  <c r="DC147" i="10"/>
  <c r="EE174" i="1"/>
  <c r="CV148" i="10" s="1"/>
  <c r="EF174" i="1"/>
  <c r="CW148" i="10"/>
  <c r="EG174" i="1"/>
  <c r="CX148" i="10" s="1"/>
  <c r="EH174" i="1"/>
  <c r="CY148" i="10" s="1"/>
  <c r="EI174" i="1"/>
  <c r="CZ148" i="10" s="1"/>
  <c r="EJ174" i="1"/>
  <c r="DA148" i="10"/>
  <c r="EK174" i="1"/>
  <c r="DB148" i="10" s="1"/>
  <c r="EL174" i="1"/>
  <c r="DC148" i="10"/>
  <c r="EE175" i="1"/>
  <c r="CV149" i="10" s="1"/>
  <c r="EF175" i="1"/>
  <c r="CW149" i="10"/>
  <c r="EG175" i="1"/>
  <c r="CX149" i="10" s="1"/>
  <c r="EH175" i="1"/>
  <c r="CY149" i="10" s="1"/>
  <c r="EI175" i="1"/>
  <c r="CZ149" i="10" s="1"/>
  <c r="EJ175" i="1"/>
  <c r="DA149" i="10"/>
  <c r="EK175" i="1"/>
  <c r="DB149" i="10" s="1"/>
  <c r="EL175" i="1"/>
  <c r="DC149" i="10"/>
  <c r="EE176" i="1"/>
  <c r="CV150" i="10" s="1"/>
  <c r="EF176" i="1"/>
  <c r="CW150" i="10"/>
  <c r="EG176" i="1"/>
  <c r="CX150" i="10" s="1"/>
  <c r="EH176" i="1"/>
  <c r="CY150" i="10" s="1"/>
  <c r="EI176" i="1"/>
  <c r="CZ150" i="10" s="1"/>
  <c r="EJ176" i="1"/>
  <c r="DA150" i="10" s="1"/>
  <c r="EK176" i="1"/>
  <c r="DB150" i="10" s="1"/>
  <c r="EL176" i="1"/>
  <c r="DC150" i="10"/>
  <c r="EE177" i="1"/>
  <c r="CV151" i="10" s="1"/>
  <c r="EF177" i="1"/>
  <c r="CW151" i="10"/>
  <c r="EG177" i="1"/>
  <c r="CX151" i="10" s="1"/>
  <c r="EH177" i="1"/>
  <c r="CY151" i="10" s="1"/>
  <c r="EI177" i="1"/>
  <c r="CZ151" i="10" s="1"/>
  <c r="EJ177" i="1"/>
  <c r="DA151" i="10"/>
  <c r="EK177" i="1"/>
  <c r="DB151" i="10" s="1"/>
  <c r="EL177" i="1"/>
  <c r="DC151" i="10"/>
  <c r="EE178" i="1"/>
  <c r="CV152" i="10" s="1"/>
  <c r="EF178" i="1"/>
  <c r="CW152" i="10"/>
  <c r="EG178" i="1"/>
  <c r="CX152" i="10" s="1"/>
  <c r="EH178" i="1"/>
  <c r="CY152" i="10" s="1"/>
  <c r="EI178" i="1"/>
  <c r="CZ152" i="10" s="1"/>
  <c r="EJ178" i="1"/>
  <c r="DA152" i="10"/>
  <c r="EK178" i="1"/>
  <c r="DB152" i="10" s="1"/>
  <c r="EL178" i="1"/>
  <c r="DC152" i="10"/>
  <c r="EE179" i="1"/>
  <c r="CV153" i="10" s="1"/>
  <c r="EF179" i="1"/>
  <c r="CW153" i="10"/>
  <c r="EG179" i="1"/>
  <c r="CX153" i="10" s="1"/>
  <c r="EH179" i="1"/>
  <c r="CY153" i="10" s="1"/>
  <c r="EI179" i="1"/>
  <c r="CZ153" i="10" s="1"/>
  <c r="EJ179" i="1"/>
  <c r="DA153" i="10"/>
  <c r="EK179" i="1"/>
  <c r="DB153" i="10" s="1"/>
  <c r="EL179" i="1"/>
  <c r="DC153" i="10"/>
  <c r="EE180" i="1"/>
  <c r="CV154" i="10" s="1"/>
  <c r="EF180" i="1"/>
  <c r="CW154" i="10"/>
  <c r="EG180" i="1"/>
  <c r="CX154" i="10" s="1"/>
  <c r="EH180" i="1"/>
  <c r="CY154" i="10" s="1"/>
  <c r="EI180" i="1"/>
  <c r="CZ154" i="10" s="1"/>
  <c r="EJ180" i="1"/>
  <c r="DA154" i="10" s="1"/>
  <c r="EK180" i="1"/>
  <c r="DB154" i="10" s="1"/>
  <c r="EL180" i="1"/>
  <c r="DC154" i="10"/>
  <c r="EE181" i="1"/>
  <c r="CV155" i="10" s="1"/>
  <c r="EF181" i="1"/>
  <c r="CW155" i="10"/>
  <c r="EG181" i="1"/>
  <c r="CX155" i="10" s="1"/>
  <c r="EH181" i="1"/>
  <c r="CY155" i="10" s="1"/>
  <c r="EI181" i="1"/>
  <c r="CZ155" i="10" s="1"/>
  <c r="EJ181" i="1"/>
  <c r="DA155" i="10"/>
  <c r="EK181" i="1"/>
  <c r="DB155" i="10" s="1"/>
  <c r="EL181" i="1"/>
  <c r="DC155" i="10"/>
  <c r="ED176" i="1"/>
  <c r="CU150" i="10" s="1"/>
  <c r="DT172" i="1"/>
  <c r="CK146" i="10"/>
  <c r="DU172" i="1"/>
  <c r="CL146" i="10" s="1"/>
  <c r="DV172" i="1"/>
  <c r="CM146" i="10" s="1"/>
  <c r="DW172" i="1"/>
  <c r="CN146" i="10" s="1"/>
  <c r="DX172" i="1"/>
  <c r="CO146" i="10"/>
  <c r="DY172" i="1"/>
  <c r="CP146" i="10" s="1"/>
  <c r="DZ172" i="1"/>
  <c r="CQ146" i="10"/>
  <c r="EA172" i="1"/>
  <c r="CR146" i="10" s="1"/>
  <c r="EB172" i="1"/>
  <c r="CS146" i="10"/>
  <c r="DT173" i="1"/>
  <c r="CK147" i="10" s="1"/>
  <c r="DU173" i="1"/>
  <c r="CL147" i="10" s="1"/>
  <c r="DV173" i="1"/>
  <c r="CM147" i="10" s="1"/>
  <c r="DW173" i="1"/>
  <c r="CN147" i="10"/>
  <c r="DX173" i="1"/>
  <c r="CO147" i="10" s="1"/>
  <c r="DY173" i="1"/>
  <c r="CP147" i="10"/>
  <c r="DZ173" i="1"/>
  <c r="CQ147" i="10" s="1"/>
  <c r="EA173" i="1"/>
  <c r="CR147" i="10"/>
  <c r="EB173" i="1"/>
  <c r="CS147" i="10" s="1"/>
  <c r="DT174" i="1"/>
  <c r="CK148" i="10" s="1"/>
  <c r="DU174" i="1"/>
  <c r="CL148" i="10" s="1"/>
  <c r="DV174" i="1"/>
  <c r="CM148" i="10" s="1"/>
  <c r="DW174" i="1"/>
  <c r="CN148" i="10" s="1"/>
  <c r="DX174" i="1"/>
  <c r="CO148" i="10"/>
  <c r="DY174" i="1"/>
  <c r="CP148" i="10" s="1"/>
  <c r="DZ174" i="1"/>
  <c r="CQ148" i="10"/>
  <c r="EA174" i="1"/>
  <c r="CR148" i="10" s="1"/>
  <c r="EB174" i="1"/>
  <c r="CS148" i="10" s="1"/>
  <c r="DT175" i="1"/>
  <c r="CK149" i="10" s="1"/>
  <c r="DU175" i="1"/>
  <c r="CL149" i="10" s="1"/>
  <c r="DV175" i="1"/>
  <c r="CM149" i="10" s="1"/>
  <c r="DW175" i="1"/>
  <c r="CN149" i="10"/>
  <c r="DX175" i="1"/>
  <c r="CO149" i="10" s="1"/>
  <c r="DY175" i="1"/>
  <c r="CP149" i="10"/>
  <c r="DZ175" i="1"/>
  <c r="CQ149" i="10" s="1"/>
  <c r="EA175" i="1"/>
  <c r="CR149" i="10"/>
  <c r="EB175" i="1"/>
  <c r="CS149" i="10" s="1"/>
  <c r="DT176" i="1"/>
  <c r="CK150" i="10"/>
  <c r="DU176" i="1"/>
  <c r="CL150" i="10" s="1"/>
  <c r="DV176" i="1"/>
  <c r="CM150" i="10"/>
  <c r="DW176" i="1"/>
  <c r="CN150" i="10" s="1"/>
  <c r="DX176" i="1"/>
  <c r="CO150" i="10"/>
  <c r="DY176" i="1"/>
  <c r="CP150" i="10" s="1"/>
  <c r="DZ176" i="1"/>
  <c r="CQ150" i="10"/>
  <c r="EA176" i="1"/>
  <c r="CR150" i="10" s="1"/>
  <c r="EB176" i="1"/>
  <c r="CS150" i="10"/>
  <c r="DT177" i="1"/>
  <c r="CK151" i="10" s="1"/>
  <c r="DU177" i="1"/>
  <c r="CL151" i="10"/>
  <c r="DV177" i="1"/>
  <c r="CM151" i="10" s="1"/>
  <c r="DW177" i="1"/>
  <c r="CN151" i="10"/>
  <c r="DX177" i="1"/>
  <c r="CO151" i="10" s="1"/>
  <c r="DY177" i="1"/>
  <c r="CP151" i="10"/>
  <c r="DZ177" i="1"/>
  <c r="CQ151" i="10" s="1"/>
  <c r="EA177" i="1"/>
  <c r="CR151" i="10"/>
  <c r="EB177" i="1"/>
  <c r="CS151" i="10" s="1"/>
  <c r="DT178" i="1"/>
  <c r="CK152" i="10"/>
  <c r="DU178" i="1"/>
  <c r="CL152" i="10" s="1"/>
  <c r="DV178" i="1"/>
  <c r="CM152" i="10"/>
  <c r="DW178" i="1"/>
  <c r="CN152" i="10" s="1"/>
  <c r="DX178" i="1"/>
  <c r="CO152" i="10"/>
  <c r="DY178" i="1"/>
  <c r="CP152" i="10" s="1"/>
  <c r="DZ178" i="1"/>
  <c r="CQ152" i="10"/>
  <c r="EA178" i="1"/>
  <c r="CR152" i="10" s="1"/>
  <c r="EB178" i="1"/>
  <c r="CS152" i="10"/>
  <c r="DT179" i="1"/>
  <c r="CK153" i="10" s="1"/>
  <c r="DU179" i="1"/>
  <c r="CL153" i="10"/>
  <c r="DV179" i="1"/>
  <c r="CM153" i="10" s="1"/>
  <c r="DW179" i="1"/>
  <c r="CN153" i="10"/>
  <c r="DX179" i="1"/>
  <c r="CO153" i="10" s="1"/>
  <c r="DY179" i="1"/>
  <c r="CP153" i="10"/>
  <c r="DZ179" i="1"/>
  <c r="CQ153" i="10" s="1"/>
  <c r="EA179" i="1"/>
  <c r="CR153" i="10"/>
  <c r="EB179" i="1"/>
  <c r="CS153" i="10" s="1"/>
  <c r="DT180" i="1"/>
  <c r="CK154" i="10"/>
  <c r="DU180" i="1"/>
  <c r="CL154" i="10" s="1"/>
  <c r="DV180" i="1"/>
  <c r="CM154" i="10"/>
  <c r="DW180" i="1"/>
  <c r="CN154" i="10" s="1"/>
  <c r="DX180" i="1"/>
  <c r="CO154" i="10"/>
  <c r="DY180" i="1"/>
  <c r="CP154" i="10" s="1"/>
  <c r="DZ180" i="1"/>
  <c r="CQ154" i="10"/>
  <c r="EA180" i="1"/>
  <c r="CR154" i="10" s="1"/>
  <c r="EB180" i="1"/>
  <c r="CS154" i="10"/>
  <c r="DT181" i="1"/>
  <c r="CK155" i="10" s="1"/>
  <c r="DU181" i="1"/>
  <c r="CL155" i="10"/>
  <c r="DV181" i="1"/>
  <c r="CM155" i="10" s="1"/>
  <c r="DW181" i="1"/>
  <c r="CN155" i="10"/>
  <c r="DX181" i="1"/>
  <c r="CO155" i="10" s="1"/>
  <c r="DY181" i="1"/>
  <c r="CP155" i="10"/>
  <c r="DZ181" i="1"/>
  <c r="CQ155" i="10" s="1"/>
  <c r="EA181" i="1"/>
  <c r="CR155" i="10"/>
  <c r="EB181" i="1"/>
  <c r="CS155" i="10" s="1"/>
  <c r="CJ171" i="1"/>
  <c r="BA145" i="10"/>
  <c r="CL171" i="1"/>
  <c r="BC145" i="10" s="1"/>
  <c r="CM171" i="1"/>
  <c r="BD145" i="10"/>
  <c r="CN171" i="1"/>
  <c r="BE145" i="10" s="1"/>
  <c r="CO171" i="1"/>
  <c r="BF145" i="10"/>
  <c r="CP171" i="1"/>
  <c r="BG145" i="10" s="1"/>
  <c r="CQ171" i="1"/>
  <c r="BH145" i="10"/>
  <c r="CR171" i="1"/>
  <c r="BI145" i="10" s="1"/>
  <c r="CS171" i="1"/>
  <c r="BJ145" i="10"/>
  <c r="CT171" i="1"/>
  <c r="BK145" i="10" s="1"/>
  <c r="CU171" i="1"/>
  <c r="BL145" i="10"/>
  <c r="CV171" i="1"/>
  <c r="BM145" i="10" s="1"/>
  <c r="CW171" i="1"/>
  <c r="BN145" i="10"/>
  <c r="CI171" i="1"/>
  <c r="AZ145" i="10" s="1"/>
  <c r="DO171" i="1"/>
  <c r="CF145" i="10"/>
  <c r="DP171" i="1"/>
  <c r="CG145" i="10" s="1"/>
  <c r="DQ171" i="1"/>
  <c r="CH145" i="10"/>
  <c r="DO172" i="1"/>
  <c r="CF146" i="10" s="1"/>
  <c r="DP172" i="1"/>
  <c r="CG146" i="10"/>
  <c r="DQ172" i="1"/>
  <c r="CH146" i="10" s="1"/>
  <c r="DO173" i="1"/>
  <c r="CF147" i="10"/>
  <c r="DP173" i="1"/>
  <c r="CG147" i="10" s="1"/>
  <c r="DQ173" i="1"/>
  <c r="CH147" i="10"/>
  <c r="CX171" i="1"/>
  <c r="BO145" i="10" s="1"/>
  <c r="CY171" i="1"/>
  <c r="BP145" i="10"/>
  <c r="CZ171" i="1"/>
  <c r="BQ145" i="10" s="1"/>
  <c r="DA171" i="1"/>
  <c r="BR145" i="10"/>
  <c r="DB171" i="1"/>
  <c r="BS145" i="10" s="1"/>
  <c r="DC171" i="1"/>
  <c r="BT145" i="10"/>
  <c r="DD171" i="1"/>
  <c r="BU145" i="10" s="1"/>
  <c r="DE171" i="1"/>
  <c r="BV145" i="10"/>
  <c r="DF171" i="1"/>
  <c r="BW145" i="10" s="1"/>
  <c r="DG171" i="1"/>
  <c r="BX145" i="10"/>
  <c r="DH171" i="1"/>
  <c r="BY145" i="10" s="1"/>
  <c r="DI171" i="1"/>
  <c r="BZ145" i="10"/>
  <c r="DJ171" i="1"/>
  <c r="CA145" i="10" s="1"/>
  <c r="DK171" i="1"/>
  <c r="CB145" i="10"/>
  <c r="DL171" i="1"/>
  <c r="CC145" i="10" s="1"/>
  <c r="DM171" i="1"/>
  <c r="CD145" i="10"/>
  <c r="DN171" i="1"/>
  <c r="CE145" i="10" s="1"/>
  <c r="DR171" i="1"/>
  <c r="CI145" i="10"/>
  <c r="DS171" i="1"/>
  <c r="CJ145" i="10" s="1"/>
  <c r="CJ172" i="1"/>
  <c r="BA146" i="10"/>
  <c r="CK172" i="1"/>
  <c r="BB146" i="10" s="1"/>
  <c r="CL172" i="1"/>
  <c r="BC146" i="10"/>
  <c r="CM172" i="1"/>
  <c r="BD146" i="10" s="1"/>
  <c r="CN172" i="1"/>
  <c r="BE146" i="10"/>
  <c r="CO172" i="1"/>
  <c r="BF146" i="10" s="1"/>
  <c r="CP172" i="1"/>
  <c r="BG146" i="10"/>
  <c r="CQ172" i="1"/>
  <c r="BH146" i="10" s="1"/>
  <c r="CR172" i="1"/>
  <c r="BI146" i="10"/>
  <c r="CS172" i="1"/>
  <c r="BJ146" i="10" s="1"/>
  <c r="CT172" i="1"/>
  <c r="BK146" i="10"/>
  <c r="CU172" i="1"/>
  <c r="BL146" i="10" s="1"/>
  <c r="CV172" i="1"/>
  <c r="BM146" i="10"/>
  <c r="CW172" i="1"/>
  <c r="BN146" i="10" s="1"/>
  <c r="CX172" i="1"/>
  <c r="BO146" i="10"/>
  <c r="CY172" i="1"/>
  <c r="BP146" i="10" s="1"/>
  <c r="CZ172" i="1"/>
  <c r="BQ146" i="10"/>
  <c r="DA172" i="1"/>
  <c r="BR146" i="10" s="1"/>
  <c r="DB172" i="1"/>
  <c r="BS146" i="10"/>
  <c r="DC172" i="1"/>
  <c r="BT146" i="10" s="1"/>
  <c r="DD172" i="1"/>
  <c r="BU146" i="10"/>
  <c r="DE172" i="1"/>
  <c r="BV146" i="10" s="1"/>
  <c r="DF172" i="1"/>
  <c r="BW146" i="10"/>
  <c r="DG172" i="1"/>
  <c r="BX146" i="10" s="1"/>
  <c r="DH172" i="1"/>
  <c r="BY146" i="10"/>
  <c r="DI172" i="1"/>
  <c r="BZ146" i="10" s="1"/>
  <c r="DJ172" i="1"/>
  <c r="CA146" i="10"/>
  <c r="DK172" i="1"/>
  <c r="CB146" i="10" s="1"/>
  <c r="DL172" i="1"/>
  <c r="CC146" i="10"/>
  <c r="DM172" i="1"/>
  <c r="CD146" i="10" s="1"/>
  <c r="DN172" i="1"/>
  <c r="CE146" i="10"/>
  <c r="DR172" i="1"/>
  <c r="CI146" i="10" s="1"/>
  <c r="DS172" i="1"/>
  <c r="CJ146" i="10"/>
  <c r="CJ173" i="1"/>
  <c r="BA147" i="10" s="1"/>
  <c r="CK173" i="1"/>
  <c r="BB147" i="10"/>
  <c r="CL173" i="1"/>
  <c r="BC147" i="10" s="1"/>
  <c r="CM173" i="1"/>
  <c r="BD147" i="10"/>
  <c r="CN173" i="1"/>
  <c r="BE147" i="10" s="1"/>
  <c r="CO173" i="1"/>
  <c r="BF147" i="10"/>
  <c r="CP173" i="1"/>
  <c r="BG147" i="10" s="1"/>
  <c r="CQ173" i="1"/>
  <c r="BH147" i="10"/>
  <c r="CR173" i="1"/>
  <c r="BI147" i="10" s="1"/>
  <c r="CS173" i="1"/>
  <c r="BJ147" i="10"/>
  <c r="CT173" i="1"/>
  <c r="BK147" i="10" s="1"/>
  <c r="CU173" i="1"/>
  <c r="BL147" i="10"/>
  <c r="CV173" i="1"/>
  <c r="BM147" i="10" s="1"/>
  <c r="CW173" i="1"/>
  <c r="BN147" i="10"/>
  <c r="CX173" i="1"/>
  <c r="BO147" i="10" s="1"/>
  <c r="CY173" i="1"/>
  <c r="BP147" i="10"/>
  <c r="CZ173" i="1"/>
  <c r="BQ147" i="10" s="1"/>
  <c r="DA173" i="1"/>
  <c r="BR147" i="10"/>
  <c r="DB173" i="1"/>
  <c r="BS147" i="10" s="1"/>
  <c r="DC173" i="1"/>
  <c r="BT147" i="10"/>
  <c r="DD173" i="1"/>
  <c r="BU147" i="10" s="1"/>
  <c r="DE173" i="1"/>
  <c r="BV147" i="10"/>
  <c r="DF173" i="1"/>
  <c r="BW147" i="10" s="1"/>
  <c r="DG173" i="1"/>
  <c r="BX147" i="10"/>
  <c r="DH173" i="1"/>
  <c r="BY147" i="10" s="1"/>
  <c r="DI173" i="1"/>
  <c r="BZ147" i="10"/>
  <c r="DJ173" i="1"/>
  <c r="CA147" i="10" s="1"/>
  <c r="DK173" i="1"/>
  <c r="CB147" i="10"/>
  <c r="DL173" i="1"/>
  <c r="CC147" i="10" s="1"/>
  <c r="DM173" i="1"/>
  <c r="CD147" i="10"/>
  <c r="DN173" i="1"/>
  <c r="CE147" i="10" s="1"/>
  <c r="DR173" i="1"/>
  <c r="CI147" i="10"/>
  <c r="DS173" i="1"/>
  <c r="CJ147" i="10" s="1"/>
  <c r="CO174" i="1"/>
  <c r="BF148" i="10"/>
  <c r="CP174" i="1"/>
  <c r="BG148" i="10" s="1"/>
  <c r="CQ174" i="1"/>
  <c r="BH148" i="10"/>
  <c r="CR174" i="1"/>
  <c r="BI148" i="10" s="1"/>
  <c r="CS174" i="1"/>
  <c r="BJ148" i="10"/>
  <c r="CT174" i="1"/>
  <c r="BK148" i="10" s="1"/>
  <c r="CU174" i="1"/>
  <c r="BL148" i="10"/>
  <c r="CV174" i="1"/>
  <c r="BM148" i="10" s="1"/>
  <c r="CW174" i="1"/>
  <c r="BN148" i="10"/>
  <c r="CX174" i="1"/>
  <c r="BO148" i="10" s="1"/>
  <c r="CY174" i="1"/>
  <c r="BP148" i="10"/>
  <c r="CZ174" i="1"/>
  <c r="BQ148" i="10" s="1"/>
  <c r="DA174" i="1"/>
  <c r="BR148" i="10"/>
  <c r="DB174" i="1"/>
  <c r="BS148" i="10" s="1"/>
  <c r="DC174" i="1"/>
  <c r="BT148" i="10"/>
  <c r="DD174" i="1"/>
  <c r="BU148" i="10" s="1"/>
  <c r="DE174" i="1"/>
  <c r="BV148" i="10"/>
  <c r="DF174" i="1"/>
  <c r="BW148" i="10" s="1"/>
  <c r="DG174" i="1"/>
  <c r="BX148" i="10"/>
  <c r="DH174" i="1"/>
  <c r="BY148" i="10" s="1"/>
  <c r="DI174" i="1"/>
  <c r="BZ148" i="10"/>
  <c r="DJ174" i="1"/>
  <c r="CA148" i="10" s="1"/>
  <c r="DK174" i="1"/>
  <c r="CB148" i="10"/>
  <c r="DL174" i="1"/>
  <c r="CC148" i="10" s="1"/>
  <c r="DM174" i="1"/>
  <c r="CD148" i="10"/>
  <c r="DN174" i="1"/>
  <c r="CE148" i="10" s="1"/>
  <c r="DS174" i="1"/>
  <c r="CJ148" i="10"/>
  <c r="CO175" i="1"/>
  <c r="BF149" i="10" s="1"/>
  <c r="CP175" i="1"/>
  <c r="BG149" i="10"/>
  <c r="CQ175" i="1"/>
  <c r="BH149" i="10" s="1"/>
  <c r="CR175" i="1"/>
  <c r="BI149" i="10"/>
  <c r="CS175" i="1"/>
  <c r="BJ149" i="10" s="1"/>
  <c r="CT175" i="1"/>
  <c r="BK149" i="10"/>
  <c r="CU175" i="1"/>
  <c r="BL149" i="10" s="1"/>
  <c r="CV175" i="1"/>
  <c r="BM149" i="10"/>
  <c r="CW175" i="1"/>
  <c r="BN149" i="10" s="1"/>
  <c r="CX175" i="1"/>
  <c r="BO149" i="10"/>
  <c r="CY175" i="1"/>
  <c r="BP149" i="10" s="1"/>
  <c r="CZ175" i="1"/>
  <c r="BQ149" i="10"/>
  <c r="DA175" i="1"/>
  <c r="BR149" i="10" s="1"/>
  <c r="DB175" i="1"/>
  <c r="BS149" i="10"/>
  <c r="DC175" i="1"/>
  <c r="BT149" i="10" s="1"/>
  <c r="DD175" i="1"/>
  <c r="BU149" i="10"/>
  <c r="DE175" i="1"/>
  <c r="BV149" i="10" s="1"/>
  <c r="DF175" i="1"/>
  <c r="BW149" i="10"/>
  <c r="DG175" i="1"/>
  <c r="BX149" i="10" s="1"/>
  <c r="DH175" i="1"/>
  <c r="BY149" i="10"/>
  <c r="DI175" i="1"/>
  <c r="BZ149" i="10" s="1"/>
  <c r="DJ175" i="1"/>
  <c r="CA149" i="10"/>
  <c r="DK175" i="1"/>
  <c r="CB149" i="10" s="1"/>
  <c r="DL175" i="1"/>
  <c r="CC149" i="10"/>
  <c r="DM175" i="1"/>
  <c r="CD149" i="10" s="1"/>
  <c r="DN175" i="1"/>
  <c r="CE149" i="10"/>
  <c r="DS175" i="1"/>
  <c r="CJ149" i="10" s="1"/>
  <c r="CO176" i="1"/>
  <c r="BF150" i="10"/>
  <c r="CP176" i="1"/>
  <c r="BG150" i="10" s="1"/>
  <c r="CQ176" i="1"/>
  <c r="BH150" i="10"/>
  <c r="CR176" i="1"/>
  <c r="BI150" i="10" s="1"/>
  <c r="CS176" i="1"/>
  <c r="BJ150" i="10"/>
  <c r="CT176" i="1"/>
  <c r="BK150" i="10" s="1"/>
  <c r="CU176" i="1"/>
  <c r="BL150" i="10"/>
  <c r="CV176" i="1"/>
  <c r="BM150" i="10" s="1"/>
  <c r="CW176" i="1"/>
  <c r="BN150" i="10"/>
  <c r="CX176" i="1"/>
  <c r="BO150" i="10" s="1"/>
  <c r="CY176" i="1"/>
  <c r="BP150" i="10"/>
  <c r="CZ176" i="1"/>
  <c r="BQ150" i="10" s="1"/>
  <c r="DA176" i="1"/>
  <c r="BR150" i="10"/>
  <c r="DB176" i="1"/>
  <c r="BS150" i="10" s="1"/>
  <c r="DC176" i="1"/>
  <c r="BT150" i="10"/>
  <c r="DD176" i="1"/>
  <c r="BU150" i="10" s="1"/>
  <c r="DE176" i="1"/>
  <c r="BV150" i="10"/>
  <c r="DF176" i="1"/>
  <c r="BW150" i="10" s="1"/>
  <c r="DG176" i="1"/>
  <c r="BX150" i="10"/>
  <c r="DH176" i="1"/>
  <c r="BY150" i="10" s="1"/>
  <c r="DI176" i="1"/>
  <c r="BZ150" i="10"/>
  <c r="DJ176" i="1"/>
  <c r="CA150" i="10" s="1"/>
  <c r="DK176" i="1"/>
  <c r="CB150" i="10"/>
  <c r="DL176" i="1"/>
  <c r="CC150" i="10" s="1"/>
  <c r="DM176" i="1"/>
  <c r="CD150" i="10"/>
  <c r="DN176" i="1"/>
  <c r="CE150" i="10" s="1"/>
  <c r="DS176" i="1"/>
  <c r="CJ150" i="10"/>
  <c r="CO177" i="1"/>
  <c r="BF151" i="10" s="1"/>
  <c r="CP177" i="1"/>
  <c r="BG151" i="10"/>
  <c r="CQ177" i="1"/>
  <c r="BH151" i="10" s="1"/>
  <c r="CR177" i="1"/>
  <c r="BI151" i="10"/>
  <c r="CS177" i="1"/>
  <c r="BJ151" i="10" s="1"/>
  <c r="CT177" i="1"/>
  <c r="BK151" i="10"/>
  <c r="CU177" i="1"/>
  <c r="BL151" i="10" s="1"/>
  <c r="CV177" i="1"/>
  <c r="BM151" i="10"/>
  <c r="CW177" i="1"/>
  <c r="BN151" i="10" s="1"/>
  <c r="CX177" i="1"/>
  <c r="BO151" i="10"/>
  <c r="CY177" i="1"/>
  <c r="BP151" i="10" s="1"/>
  <c r="CZ177" i="1"/>
  <c r="BQ151" i="10"/>
  <c r="DA177" i="1"/>
  <c r="BR151" i="10" s="1"/>
  <c r="DB177" i="1"/>
  <c r="BS151" i="10"/>
  <c r="DC177" i="1"/>
  <c r="BT151" i="10" s="1"/>
  <c r="DD177" i="1"/>
  <c r="BU151" i="10"/>
  <c r="DE177" i="1"/>
  <c r="BV151" i="10" s="1"/>
  <c r="DF177" i="1"/>
  <c r="BW151" i="10"/>
  <c r="DG177" i="1"/>
  <c r="BX151" i="10" s="1"/>
  <c r="DH177" i="1"/>
  <c r="BY151" i="10"/>
  <c r="DI177" i="1"/>
  <c r="BZ151" i="10" s="1"/>
  <c r="DJ177" i="1"/>
  <c r="CA151" i="10"/>
  <c r="DK177" i="1"/>
  <c r="CB151" i="10" s="1"/>
  <c r="DL177" i="1"/>
  <c r="CC151" i="10"/>
  <c r="DM177" i="1"/>
  <c r="CD151" i="10" s="1"/>
  <c r="DN177" i="1"/>
  <c r="CE151" i="10"/>
  <c r="DS177" i="1"/>
  <c r="CJ151" i="10" s="1"/>
  <c r="CV178" i="1"/>
  <c r="BM152" i="10"/>
  <c r="CX178" i="1"/>
  <c r="BO152" i="10" s="1"/>
  <c r="CY178" i="1"/>
  <c r="BP152" i="10"/>
  <c r="CZ178" i="1"/>
  <c r="BQ152" i="10" s="1"/>
  <c r="DA178" i="1"/>
  <c r="BR152" i="10"/>
  <c r="DB178" i="1"/>
  <c r="BS152" i="10" s="1"/>
  <c r="DC178" i="1"/>
  <c r="BT152" i="10"/>
  <c r="DD178" i="1"/>
  <c r="BU152" i="10" s="1"/>
  <c r="DE178" i="1"/>
  <c r="BV152" i="10"/>
  <c r="DF178" i="1"/>
  <c r="BW152" i="10" s="1"/>
  <c r="DG178" i="1"/>
  <c r="BX152" i="10"/>
  <c r="DH178" i="1"/>
  <c r="BY152" i="10" s="1"/>
  <c r="DI178" i="1"/>
  <c r="BZ152" i="10"/>
  <c r="DJ178" i="1"/>
  <c r="CA152" i="10" s="1"/>
  <c r="DK178" i="1"/>
  <c r="CB152" i="10"/>
  <c r="DL178" i="1"/>
  <c r="CC152" i="10" s="1"/>
  <c r="DM178" i="1"/>
  <c r="CD152" i="10"/>
  <c r="DN178" i="1"/>
  <c r="CE152" i="10" s="1"/>
  <c r="DS178" i="1"/>
  <c r="CJ152" i="10"/>
  <c r="CO179" i="1"/>
  <c r="BF153" i="10" s="1"/>
  <c r="CP179" i="1"/>
  <c r="BG153" i="10"/>
  <c r="CQ179" i="1"/>
  <c r="BH153" i="10" s="1"/>
  <c r="CR179" i="1"/>
  <c r="BI153" i="10"/>
  <c r="CS179" i="1"/>
  <c r="BJ153" i="10" s="1"/>
  <c r="CT179" i="1"/>
  <c r="BK153" i="10"/>
  <c r="CU179" i="1"/>
  <c r="BL153" i="10" s="1"/>
  <c r="CV179" i="1"/>
  <c r="BM153" i="10"/>
  <c r="CW179" i="1"/>
  <c r="BN153" i="10" s="1"/>
  <c r="CX179" i="1"/>
  <c r="BO153" i="10"/>
  <c r="CY179" i="1"/>
  <c r="BP153" i="10" s="1"/>
  <c r="CZ179" i="1"/>
  <c r="BQ153" i="10"/>
  <c r="DA179" i="1"/>
  <c r="BR153" i="10" s="1"/>
  <c r="DB179" i="1"/>
  <c r="BS153" i="10"/>
  <c r="DC179" i="1"/>
  <c r="BT153" i="10" s="1"/>
  <c r="DD179" i="1"/>
  <c r="BU153" i="10"/>
  <c r="DE179" i="1"/>
  <c r="BV153" i="10" s="1"/>
  <c r="DF179" i="1"/>
  <c r="BW153" i="10"/>
  <c r="DG179" i="1"/>
  <c r="BX153" i="10" s="1"/>
  <c r="DH179" i="1"/>
  <c r="BY153" i="10"/>
  <c r="DI179" i="1"/>
  <c r="BZ153" i="10" s="1"/>
  <c r="DJ179" i="1"/>
  <c r="CA153" i="10"/>
  <c r="DK179" i="1"/>
  <c r="CB153" i="10" s="1"/>
  <c r="DL179" i="1"/>
  <c r="CC153" i="10"/>
  <c r="DM179" i="1"/>
  <c r="CD153" i="10" s="1"/>
  <c r="DN179" i="1"/>
  <c r="CE153" i="10"/>
  <c r="DS179" i="1"/>
  <c r="CJ153" i="10" s="1"/>
  <c r="CO180" i="1"/>
  <c r="BF154" i="10"/>
  <c r="CP180" i="1"/>
  <c r="BG154" i="10" s="1"/>
  <c r="CQ180" i="1"/>
  <c r="BH154" i="10"/>
  <c r="CR180" i="1"/>
  <c r="BI154" i="10" s="1"/>
  <c r="CS180" i="1"/>
  <c r="BJ154" i="10"/>
  <c r="CT180" i="1"/>
  <c r="BK154" i="10" s="1"/>
  <c r="CU180" i="1"/>
  <c r="BL154" i="10"/>
  <c r="CV180" i="1"/>
  <c r="BM154" i="10" s="1"/>
  <c r="CW180" i="1"/>
  <c r="BN154" i="10"/>
  <c r="CX180" i="1"/>
  <c r="BO154" i="10" s="1"/>
  <c r="CY180" i="1"/>
  <c r="BP154" i="10"/>
  <c r="CZ180" i="1"/>
  <c r="BQ154" i="10" s="1"/>
  <c r="DA180" i="1"/>
  <c r="BR154" i="10"/>
  <c r="DB180" i="1"/>
  <c r="BS154" i="10" s="1"/>
  <c r="DC180" i="1"/>
  <c r="BT154" i="10"/>
  <c r="DD180" i="1"/>
  <c r="BU154" i="10" s="1"/>
  <c r="DE180" i="1"/>
  <c r="BV154" i="10"/>
  <c r="DF180" i="1"/>
  <c r="BW154" i="10" s="1"/>
  <c r="DG180" i="1"/>
  <c r="BX154" i="10"/>
  <c r="DH180" i="1"/>
  <c r="BY154" i="10" s="1"/>
  <c r="DI180" i="1"/>
  <c r="BZ154" i="10"/>
  <c r="DJ180" i="1"/>
  <c r="CA154" i="10" s="1"/>
  <c r="DK180" i="1"/>
  <c r="CB154" i="10"/>
  <c r="DL180" i="1"/>
  <c r="CC154" i="10" s="1"/>
  <c r="DM180" i="1"/>
  <c r="CD154" i="10"/>
  <c r="DN180" i="1"/>
  <c r="CE154" i="10" s="1"/>
  <c r="DS180" i="1"/>
  <c r="CJ154" i="10"/>
  <c r="CO181" i="1"/>
  <c r="BF155" i="10" s="1"/>
  <c r="CP181" i="1"/>
  <c r="BG155" i="10"/>
  <c r="CQ181" i="1"/>
  <c r="BH155" i="10" s="1"/>
  <c r="CR181" i="1"/>
  <c r="BI155" i="10"/>
  <c r="CS181" i="1"/>
  <c r="BJ155" i="10" s="1"/>
  <c r="CT181" i="1"/>
  <c r="BK155" i="10"/>
  <c r="CU181" i="1"/>
  <c r="BL155" i="10" s="1"/>
  <c r="CV181" i="1"/>
  <c r="BM155" i="10"/>
  <c r="CW181" i="1"/>
  <c r="BN155" i="10" s="1"/>
  <c r="CX181" i="1"/>
  <c r="BO155" i="10"/>
  <c r="CY181" i="1"/>
  <c r="BP155" i="10" s="1"/>
  <c r="CZ181" i="1"/>
  <c r="BQ155" i="10"/>
  <c r="DA181" i="1"/>
  <c r="BR155" i="10" s="1"/>
  <c r="DB181" i="1"/>
  <c r="BS155" i="10"/>
  <c r="DC181" i="1"/>
  <c r="BT155" i="10" s="1"/>
  <c r="DD181" i="1"/>
  <c r="BU155" i="10"/>
  <c r="DE181" i="1"/>
  <c r="BV155" i="10" s="1"/>
  <c r="DF181" i="1"/>
  <c r="BW155" i="10"/>
  <c r="DG181" i="1"/>
  <c r="BX155" i="10" s="1"/>
  <c r="DH181" i="1"/>
  <c r="BY155" i="10"/>
  <c r="DI181" i="1"/>
  <c r="BZ155" i="10" s="1"/>
  <c r="DJ181" i="1"/>
  <c r="CA155" i="10"/>
  <c r="DK181" i="1"/>
  <c r="CB155" i="10" s="1"/>
  <c r="DL181" i="1"/>
  <c r="CC155" i="10"/>
  <c r="DM181" i="1"/>
  <c r="CD155" i="10" s="1"/>
  <c r="DN181" i="1"/>
  <c r="CE155" i="10"/>
  <c r="DS181" i="1"/>
  <c r="CJ155" i="10" s="1"/>
  <c r="CI172" i="1"/>
  <c r="AZ146" i="10"/>
  <c r="CI173" i="1"/>
  <c r="AZ147" i="10" s="1"/>
  <c r="DM109" i="1"/>
  <c r="DL82" i="10"/>
  <c r="DM110" i="1"/>
  <c r="DL83" i="10" s="1"/>
  <c r="DM111" i="1"/>
  <c r="DL84" i="10"/>
  <c r="DM112" i="1"/>
  <c r="DL85" i="10" s="1"/>
  <c r="DM113" i="1"/>
  <c r="DL86" i="10"/>
  <c r="DM114" i="1"/>
  <c r="DL87" i="10" s="1"/>
  <c r="DM115" i="1"/>
  <c r="DL88" i="10"/>
  <c r="DM116" i="1"/>
  <c r="DL89" i="10" s="1"/>
  <c r="DM117" i="1"/>
  <c r="DL90" i="10"/>
  <c r="DM118" i="1"/>
  <c r="DL91" i="10" s="1"/>
  <c r="DM129" i="1"/>
  <c r="DL102" i="10"/>
  <c r="DM130" i="1"/>
  <c r="DL103" i="10" s="1"/>
  <c r="DM131" i="1"/>
  <c r="DL104" i="10"/>
  <c r="DM133" i="1"/>
  <c r="DL106" i="10" s="1"/>
  <c r="DM134" i="1"/>
  <c r="DL107" i="10"/>
  <c r="DM135" i="1"/>
  <c r="DL108" i="10" s="1"/>
  <c r="DM136" i="1"/>
  <c r="DL109" i="10"/>
  <c r="DM137" i="1"/>
  <c r="DL110" i="10" s="1"/>
  <c r="DM138" i="1"/>
  <c r="DL111" i="10"/>
  <c r="DM149" i="1"/>
  <c r="DL122" i="10" s="1"/>
  <c r="DM150" i="1"/>
  <c r="DL123" i="10"/>
  <c r="DM151" i="1"/>
  <c r="DL124" i="10" s="1"/>
  <c r="DM152" i="1"/>
  <c r="DL125" i="10"/>
  <c r="DM153" i="1"/>
  <c r="DL126" i="10" s="1"/>
  <c r="DM154" i="1"/>
  <c r="DL127" i="10"/>
  <c r="DM155" i="1"/>
  <c r="DL128" i="10" s="1"/>
  <c r="DM156" i="1"/>
  <c r="DL129" i="10"/>
  <c r="DM157" i="1"/>
  <c r="DL130" i="10" s="1"/>
  <c r="DM158" i="1"/>
  <c r="DL131" i="10"/>
  <c r="DM132" i="1"/>
  <c r="DL105" i="10" s="1"/>
  <c r="DJ78" i="20"/>
  <c r="DM108" i="1"/>
  <c r="DL81" i="10" s="1"/>
  <c r="ED172" i="1"/>
  <c r="CU146" i="10"/>
  <c r="EC172" i="1"/>
  <c r="CT146" i="10" s="1"/>
  <c r="ED173" i="1"/>
  <c r="CU147" i="10"/>
  <c r="EC173" i="1"/>
  <c r="CT147" i="10" s="1"/>
  <c r="ED174" i="1"/>
  <c r="CU148" i="10"/>
  <c r="EC174" i="1"/>
  <c r="CT148" i="10" s="1"/>
  <c r="ED175" i="1"/>
  <c r="CU149" i="10"/>
  <c r="EC175" i="1"/>
  <c r="CT149" i="10" s="1"/>
  <c r="EC176" i="1"/>
  <c r="CT150" i="10"/>
  <c r="ED177" i="1"/>
  <c r="CU151" i="10" s="1"/>
  <c r="EC177" i="1"/>
  <c r="CT151" i="10"/>
  <c r="ED178" i="1"/>
  <c r="CU152" i="10" s="1"/>
  <c r="EC178" i="1"/>
  <c r="CT152" i="10"/>
  <c r="ED179" i="1"/>
  <c r="CU153" i="10" s="1"/>
  <c r="EC179" i="1"/>
  <c r="CT153" i="10"/>
  <c r="ED180" i="1"/>
  <c r="CU154" i="10" s="1"/>
  <c r="EC180" i="1"/>
  <c r="CT154" i="10"/>
  <c r="ED181" i="1"/>
  <c r="CU155" i="10" s="1"/>
  <c r="EC181" i="1"/>
  <c r="CT155" i="10"/>
  <c r="EL158" i="1"/>
  <c r="EK131" i="10" s="1"/>
  <c r="EK158" i="1"/>
  <c r="EJ131" i="10"/>
  <c r="EJ158" i="1"/>
  <c r="EI131" i="10" s="1"/>
  <c r="EI158" i="1"/>
  <c r="EH131" i="10"/>
  <c r="EH158" i="1"/>
  <c r="EG131" i="10" s="1"/>
  <c r="EG158" i="1"/>
  <c r="EF131" i="10"/>
  <c r="EF158" i="1"/>
  <c r="EE131" i="10" s="1"/>
  <c r="EE158" i="1"/>
  <c r="ED131" i="10"/>
  <c r="ED158" i="1"/>
  <c r="EC131" i="10" s="1"/>
  <c r="EC158" i="1"/>
  <c r="EB131" i="10"/>
  <c r="EB158" i="1"/>
  <c r="EA131" i="10" s="1"/>
  <c r="EA158" i="1"/>
  <c r="DZ131" i="10"/>
  <c r="DY158" i="1"/>
  <c r="DX131" i="10" s="1"/>
  <c r="DX158" i="1"/>
  <c r="DW131" i="10"/>
  <c r="DW158" i="1"/>
  <c r="DV131" i="10" s="1"/>
  <c r="DV158" i="1"/>
  <c r="DU131" i="10"/>
  <c r="DU158" i="1"/>
  <c r="DT131" i="10" s="1"/>
  <c r="DT158" i="1"/>
  <c r="DS131" i="10"/>
  <c r="DS158" i="1"/>
  <c r="DR131" i="10" s="1"/>
  <c r="DR158" i="1"/>
  <c r="DQ131" i="10"/>
  <c r="DQ158" i="1"/>
  <c r="DP131" i="10" s="1"/>
  <c r="DP158" i="1"/>
  <c r="DO131" i="10"/>
  <c r="DO158" i="1"/>
  <c r="DN131" i="10" s="1"/>
  <c r="DN158" i="1"/>
  <c r="DM131" i="10"/>
  <c r="EL157" i="1"/>
  <c r="EK130" i="10" s="1"/>
  <c r="EK157" i="1"/>
  <c r="EJ130" i="10"/>
  <c r="EJ157" i="1"/>
  <c r="EI130" i="10" s="1"/>
  <c r="EI157" i="1"/>
  <c r="EH130" i="10"/>
  <c r="EH157" i="1"/>
  <c r="EG130" i="10" s="1"/>
  <c r="EG157" i="1"/>
  <c r="EF130" i="10"/>
  <c r="EF157" i="1"/>
  <c r="EE130" i="10" s="1"/>
  <c r="EE157" i="1"/>
  <c r="ED130" i="10"/>
  <c r="ED157" i="1"/>
  <c r="EC130" i="10" s="1"/>
  <c r="EC157" i="1"/>
  <c r="EB130" i="10"/>
  <c r="EB157" i="1"/>
  <c r="EA130" i="10" s="1"/>
  <c r="EA157" i="1"/>
  <c r="DZ130" i="10"/>
  <c r="DZ157" i="1"/>
  <c r="DY130" i="10" s="1"/>
  <c r="DY157" i="1"/>
  <c r="DX130" i="10"/>
  <c r="DX157" i="1"/>
  <c r="DW130" i="10" s="1"/>
  <c r="DW157" i="1"/>
  <c r="DV130" i="10"/>
  <c r="DV157" i="1"/>
  <c r="DU130" i="10" s="1"/>
  <c r="DU157" i="1"/>
  <c r="DT130" i="10"/>
  <c r="DT157" i="1"/>
  <c r="DS130" i="10" s="1"/>
  <c r="DS157" i="1"/>
  <c r="DR130" i="10"/>
  <c r="DR157" i="1"/>
  <c r="DQ130" i="10" s="1"/>
  <c r="DQ157" i="1"/>
  <c r="DP130" i="10"/>
  <c r="DP157" i="1"/>
  <c r="DO130" i="10" s="1"/>
  <c r="DO157" i="1"/>
  <c r="DN130" i="10"/>
  <c r="DN157" i="1"/>
  <c r="DM130" i="10" s="1"/>
  <c r="EL156" i="1"/>
  <c r="EK129" i="10"/>
  <c r="EK156" i="1"/>
  <c r="EJ129" i="10" s="1"/>
  <c r="EJ156" i="1"/>
  <c r="EI129" i="10"/>
  <c r="EI156" i="1"/>
  <c r="EH129" i="10" s="1"/>
  <c r="EH156" i="1"/>
  <c r="EG129" i="10"/>
  <c r="EG156" i="1"/>
  <c r="EF129" i="10" s="1"/>
  <c r="EF156" i="1"/>
  <c r="EE129" i="10"/>
  <c r="EE156" i="1"/>
  <c r="ED129" i="10" s="1"/>
  <c r="ED156" i="1"/>
  <c r="EC129" i="10"/>
  <c r="EC156" i="1"/>
  <c r="EB129" i="10" s="1"/>
  <c r="EB156" i="1"/>
  <c r="EA129" i="10"/>
  <c r="EA156" i="1"/>
  <c r="DZ129" i="10" s="1"/>
  <c r="DZ156" i="1"/>
  <c r="DY129" i="10"/>
  <c r="DY156" i="1"/>
  <c r="DX129" i="10" s="1"/>
  <c r="DX156" i="1"/>
  <c r="DW129" i="10"/>
  <c r="DW156" i="1"/>
  <c r="DV129" i="10" s="1"/>
  <c r="DV156" i="1"/>
  <c r="DU129" i="10"/>
  <c r="DU156" i="1"/>
  <c r="DT129" i="10" s="1"/>
  <c r="DT156" i="1"/>
  <c r="DS129" i="10"/>
  <c r="DS156" i="1"/>
  <c r="DR129" i="10" s="1"/>
  <c r="DR156" i="1"/>
  <c r="DQ129" i="10"/>
  <c r="DQ156" i="1"/>
  <c r="DP129" i="10" s="1"/>
  <c r="DP156" i="1"/>
  <c r="DO129" i="10"/>
  <c r="DO156" i="1"/>
  <c r="DN129" i="10" s="1"/>
  <c r="DN156" i="1"/>
  <c r="DM129" i="10"/>
  <c r="EL155" i="1"/>
  <c r="EK128" i="10" s="1"/>
  <c r="EK155" i="1"/>
  <c r="EJ128" i="10"/>
  <c r="EJ155" i="1"/>
  <c r="EI128" i="10" s="1"/>
  <c r="EI155" i="1"/>
  <c r="EH128" i="10"/>
  <c r="EH155" i="1"/>
  <c r="EG128" i="10" s="1"/>
  <c r="EG155" i="1"/>
  <c r="EF128" i="10"/>
  <c r="EF155" i="1"/>
  <c r="EE128" i="10" s="1"/>
  <c r="EE155" i="1"/>
  <c r="ED128" i="10"/>
  <c r="ED155" i="1"/>
  <c r="EC128" i="10" s="1"/>
  <c r="EC155" i="1"/>
  <c r="EB128" i="10"/>
  <c r="EB155" i="1"/>
  <c r="EA128" i="10" s="1"/>
  <c r="EA155" i="1"/>
  <c r="DZ128" i="10"/>
  <c r="DZ155" i="1"/>
  <c r="DY128" i="10" s="1"/>
  <c r="DY155" i="1"/>
  <c r="DX128" i="10"/>
  <c r="DX155" i="1"/>
  <c r="DW128" i="10" s="1"/>
  <c r="DW155" i="1"/>
  <c r="DV128" i="10"/>
  <c r="DV155" i="1"/>
  <c r="DU128" i="10" s="1"/>
  <c r="DU155" i="1"/>
  <c r="DT128" i="10"/>
  <c r="DT155" i="1"/>
  <c r="DS128" i="10" s="1"/>
  <c r="DS155" i="1"/>
  <c r="DR128" i="10"/>
  <c r="DR155" i="1"/>
  <c r="DQ128" i="10" s="1"/>
  <c r="DQ155" i="1"/>
  <c r="DP128" i="10"/>
  <c r="DP155" i="1"/>
  <c r="DO128" i="10" s="1"/>
  <c r="DO155" i="1"/>
  <c r="DN128" i="10"/>
  <c r="DN155" i="1"/>
  <c r="DM128" i="10" s="1"/>
  <c r="EL154" i="1"/>
  <c r="EK127" i="10"/>
  <c r="EK154" i="1"/>
  <c r="EJ127" i="10" s="1"/>
  <c r="EJ154" i="1"/>
  <c r="EI127" i="10"/>
  <c r="EI154" i="1"/>
  <c r="EH127" i="10" s="1"/>
  <c r="EH154" i="1"/>
  <c r="EG127" i="10"/>
  <c r="EG154" i="1"/>
  <c r="EF127" i="10" s="1"/>
  <c r="EF154" i="1"/>
  <c r="EE127" i="10"/>
  <c r="EE154" i="1"/>
  <c r="ED127" i="10" s="1"/>
  <c r="ED154" i="1"/>
  <c r="EC127" i="10"/>
  <c r="EC154" i="1"/>
  <c r="EB127" i="10" s="1"/>
  <c r="EB154" i="1"/>
  <c r="EA127" i="10"/>
  <c r="EA154" i="1"/>
  <c r="DZ127" i="10" s="1"/>
  <c r="DZ154" i="1"/>
  <c r="DY127" i="10"/>
  <c r="DY154" i="1"/>
  <c r="DX127" i="10" s="1"/>
  <c r="DX154" i="1"/>
  <c r="DW127" i="10"/>
  <c r="DW154" i="1"/>
  <c r="DV127" i="10" s="1"/>
  <c r="DV154" i="1"/>
  <c r="DU127" i="10"/>
  <c r="DU154" i="1"/>
  <c r="DT127" i="10" s="1"/>
  <c r="DT154" i="1"/>
  <c r="DS127" i="10"/>
  <c r="DS154" i="1"/>
  <c r="DR127" i="10" s="1"/>
  <c r="DR154" i="1"/>
  <c r="DQ127" i="10"/>
  <c r="DQ154" i="1"/>
  <c r="DP127" i="10" s="1"/>
  <c r="DP154" i="1"/>
  <c r="DO127" i="10"/>
  <c r="DO154" i="1"/>
  <c r="DN127" i="10" s="1"/>
  <c r="DN154" i="1"/>
  <c r="DM127" i="10"/>
  <c r="EL153" i="1"/>
  <c r="EK126" i="10" s="1"/>
  <c r="EK153" i="1"/>
  <c r="EJ126" i="10"/>
  <c r="EJ153" i="1"/>
  <c r="EI126" i="10" s="1"/>
  <c r="EI153" i="1"/>
  <c r="EH126" i="10"/>
  <c r="EH153" i="1"/>
  <c r="EG126" i="10" s="1"/>
  <c r="EG153" i="1"/>
  <c r="EF126" i="10"/>
  <c r="EF153" i="1"/>
  <c r="EE126" i="10" s="1"/>
  <c r="EE153" i="1"/>
  <c r="ED126" i="10"/>
  <c r="ED153" i="1"/>
  <c r="EC126" i="10" s="1"/>
  <c r="EC153" i="1"/>
  <c r="EB126" i="10"/>
  <c r="EB153" i="1"/>
  <c r="EA126" i="10" s="1"/>
  <c r="EA153" i="1"/>
  <c r="DZ126" i="10"/>
  <c r="DZ153" i="1"/>
  <c r="DY126" i="10" s="1"/>
  <c r="DY153" i="1"/>
  <c r="DX126" i="10"/>
  <c r="DX153" i="1"/>
  <c r="DW126" i="10" s="1"/>
  <c r="DW153" i="1"/>
  <c r="DV126" i="10"/>
  <c r="DV153" i="1"/>
  <c r="DU126" i="10" s="1"/>
  <c r="DU153" i="1"/>
  <c r="DT126" i="10"/>
  <c r="DT153" i="1"/>
  <c r="DS126" i="10" s="1"/>
  <c r="DS153" i="1"/>
  <c r="DR126" i="10"/>
  <c r="DR153" i="1"/>
  <c r="DQ126" i="10" s="1"/>
  <c r="DQ153" i="1"/>
  <c r="DP126" i="10"/>
  <c r="DP153" i="1"/>
  <c r="DO126" i="10" s="1"/>
  <c r="DO153" i="1"/>
  <c r="DN126" i="10"/>
  <c r="DN153" i="1"/>
  <c r="DM126" i="10" s="1"/>
  <c r="EL152" i="1"/>
  <c r="EK125" i="10"/>
  <c r="EK152" i="1"/>
  <c r="EJ125" i="10" s="1"/>
  <c r="EJ152" i="1"/>
  <c r="EI125" i="10"/>
  <c r="EI152" i="1"/>
  <c r="EH125" i="10" s="1"/>
  <c r="EG152" i="1"/>
  <c r="EF125" i="10"/>
  <c r="EF152" i="1"/>
  <c r="EE125" i="10" s="1"/>
  <c r="EE152" i="1"/>
  <c r="ED125" i="10"/>
  <c r="ED152" i="1"/>
  <c r="EC125" i="10" s="1"/>
  <c r="EC152" i="1"/>
  <c r="EB125" i="10"/>
  <c r="EB152" i="1"/>
  <c r="EA125" i="10" s="1"/>
  <c r="EA152" i="1"/>
  <c r="DZ125" i="10"/>
  <c r="DZ152" i="1"/>
  <c r="DY125" i="10" s="1"/>
  <c r="DY152" i="1"/>
  <c r="DX125" i="10"/>
  <c r="DX152" i="1"/>
  <c r="DW125" i="10" s="1"/>
  <c r="DW152" i="1"/>
  <c r="DV125" i="10"/>
  <c r="DV152" i="1"/>
  <c r="DU125" i="10" s="1"/>
  <c r="DU152" i="1"/>
  <c r="DT125" i="10"/>
  <c r="DT152" i="1"/>
  <c r="DS125" i="10" s="1"/>
  <c r="DS152" i="1"/>
  <c r="DR125" i="10"/>
  <c r="DR152" i="1"/>
  <c r="DQ125" i="10" s="1"/>
  <c r="DQ152" i="1"/>
  <c r="DP125" i="10"/>
  <c r="DP152" i="1"/>
  <c r="DO125" i="10" s="1"/>
  <c r="DO152" i="1"/>
  <c r="DN125" i="10"/>
  <c r="DN152" i="1"/>
  <c r="DM125" i="10" s="1"/>
  <c r="EL151" i="1"/>
  <c r="EK124" i="10"/>
  <c r="EK151" i="1"/>
  <c r="EJ124" i="10" s="1"/>
  <c r="EJ151" i="1"/>
  <c r="EI124" i="10"/>
  <c r="EI151" i="1"/>
  <c r="EH124" i="10" s="1"/>
  <c r="EG151" i="1"/>
  <c r="EF124" i="10"/>
  <c r="EF151" i="1"/>
  <c r="EE124" i="10" s="1"/>
  <c r="EE151" i="1"/>
  <c r="ED124" i="10"/>
  <c r="ED151" i="1"/>
  <c r="EC124" i="10" s="1"/>
  <c r="EC151" i="1"/>
  <c r="EB124" i="10"/>
  <c r="EB151" i="1"/>
  <c r="EA124" i="10" s="1"/>
  <c r="EA151" i="1"/>
  <c r="DZ124" i="10"/>
  <c r="DZ151" i="1"/>
  <c r="DY124" i="10" s="1"/>
  <c r="DY151" i="1"/>
  <c r="DX124" i="10"/>
  <c r="DX151" i="1"/>
  <c r="DW124" i="10" s="1"/>
  <c r="DW151" i="1"/>
  <c r="DV124" i="10"/>
  <c r="DV151" i="1"/>
  <c r="DU124" i="10" s="1"/>
  <c r="DU151" i="1"/>
  <c r="DT124" i="10"/>
  <c r="DT151" i="1"/>
  <c r="DS124" i="10" s="1"/>
  <c r="DS151" i="1"/>
  <c r="DR124" i="10"/>
  <c r="DR151" i="1"/>
  <c r="DQ124" i="10" s="1"/>
  <c r="DQ151" i="1"/>
  <c r="DP124" i="10"/>
  <c r="DP151" i="1"/>
  <c r="DO124" i="10" s="1"/>
  <c r="DO151" i="1"/>
  <c r="DN124" i="10"/>
  <c r="DN151" i="1"/>
  <c r="DM124" i="10" s="1"/>
  <c r="EL150" i="1"/>
  <c r="EK123" i="10"/>
  <c r="EK150" i="1"/>
  <c r="EJ123" i="10" s="1"/>
  <c r="EJ150" i="1"/>
  <c r="EI123" i="10"/>
  <c r="EI150" i="1"/>
  <c r="EH123" i="10" s="1"/>
  <c r="EG150" i="1"/>
  <c r="EF123" i="10"/>
  <c r="EF150" i="1"/>
  <c r="EE123" i="10" s="1"/>
  <c r="EE150" i="1"/>
  <c r="ED123" i="10"/>
  <c r="ED150" i="1"/>
  <c r="EC123" i="10" s="1"/>
  <c r="EC150" i="1"/>
  <c r="EB123" i="10"/>
  <c r="EB150" i="1"/>
  <c r="EA123" i="10" s="1"/>
  <c r="EA150" i="1"/>
  <c r="DZ123" i="10"/>
  <c r="DZ150" i="1"/>
  <c r="DY123" i="10" s="1"/>
  <c r="DY150" i="1"/>
  <c r="DX123" i="10"/>
  <c r="DX150" i="1"/>
  <c r="DW123" i="10" s="1"/>
  <c r="DW150" i="1"/>
  <c r="DV123" i="10"/>
  <c r="DV150" i="1"/>
  <c r="DU123" i="10" s="1"/>
  <c r="DU150" i="1"/>
  <c r="DT123" i="10"/>
  <c r="DT150" i="1"/>
  <c r="DS123" i="10" s="1"/>
  <c r="DS150" i="1"/>
  <c r="DR123" i="10"/>
  <c r="DR150" i="1"/>
  <c r="DQ123" i="10" s="1"/>
  <c r="DQ150" i="1"/>
  <c r="DP123" i="10"/>
  <c r="DP150" i="1"/>
  <c r="DO123" i="10" s="1"/>
  <c r="DO150" i="1"/>
  <c r="DN123" i="10"/>
  <c r="DN150" i="1"/>
  <c r="DM123" i="10" s="1"/>
  <c r="EL149" i="1"/>
  <c r="EK122" i="10"/>
  <c r="EK149" i="1"/>
  <c r="EJ122" i="10" s="1"/>
  <c r="EJ149" i="1"/>
  <c r="EI122" i="10"/>
  <c r="EG149" i="1"/>
  <c r="EF122" i="10" s="1"/>
  <c r="EF149" i="1"/>
  <c r="EE122" i="10"/>
  <c r="EE149" i="1"/>
  <c r="ED122" i="10" s="1"/>
  <c r="ED149" i="1"/>
  <c r="EC122" i="10"/>
  <c r="EC149" i="1"/>
  <c r="EB122" i="10" s="1"/>
  <c r="EB149" i="1"/>
  <c r="EA122" i="10"/>
  <c r="EA149" i="1"/>
  <c r="DZ122" i="10" s="1"/>
  <c r="DZ149" i="1"/>
  <c r="DY122" i="10"/>
  <c r="DY149" i="1"/>
  <c r="DX122" i="10" s="1"/>
  <c r="DX149" i="1"/>
  <c r="DW122" i="10"/>
  <c r="DW149" i="1"/>
  <c r="DV122" i="10" s="1"/>
  <c r="DV149" i="1"/>
  <c r="DU122" i="10"/>
  <c r="DU149" i="1"/>
  <c r="DT122" i="10" s="1"/>
  <c r="DT149" i="1"/>
  <c r="DS122" i="10"/>
  <c r="DS149" i="1"/>
  <c r="DR122" i="10" s="1"/>
  <c r="DR149" i="1"/>
  <c r="DQ122" i="10"/>
  <c r="DQ149" i="1"/>
  <c r="DP122" i="10" s="1"/>
  <c r="DP149" i="1"/>
  <c r="DO122" i="10"/>
  <c r="DO149" i="1"/>
  <c r="DN122" i="10" s="1"/>
  <c r="DN149" i="1"/>
  <c r="DM122" i="10"/>
  <c r="EL138" i="1"/>
  <c r="EK111" i="10" s="1"/>
  <c r="EK138" i="1"/>
  <c r="EJ111" i="10"/>
  <c r="EJ138" i="1"/>
  <c r="EI111" i="10" s="1"/>
  <c r="EI138" i="1"/>
  <c r="EH111" i="10"/>
  <c r="EH138" i="1"/>
  <c r="EG111" i="10" s="1"/>
  <c r="EG138" i="1"/>
  <c r="EF111" i="10"/>
  <c r="EF138" i="1"/>
  <c r="EE111" i="10" s="1"/>
  <c r="EE138" i="1"/>
  <c r="ED111" i="10"/>
  <c r="ED138" i="1"/>
  <c r="EC111" i="10" s="1"/>
  <c r="EC138" i="1"/>
  <c r="EB111" i="10"/>
  <c r="EB138" i="1"/>
  <c r="EA111" i="10" s="1"/>
  <c r="EA138" i="1"/>
  <c r="DZ111" i="10"/>
  <c r="DZ138" i="1"/>
  <c r="DY111" i="10" s="1"/>
  <c r="DY138" i="1"/>
  <c r="DX111" i="10"/>
  <c r="DX138" i="1"/>
  <c r="DW111" i="10" s="1"/>
  <c r="DW138" i="1"/>
  <c r="DV111" i="10"/>
  <c r="DV138" i="1"/>
  <c r="DU111" i="10" s="1"/>
  <c r="DU138" i="1"/>
  <c r="DT111" i="10"/>
  <c r="DT138" i="1"/>
  <c r="DS111" i="10" s="1"/>
  <c r="DS138" i="1"/>
  <c r="DR111" i="10"/>
  <c r="DR138" i="1"/>
  <c r="DQ111" i="10" s="1"/>
  <c r="DQ138" i="1"/>
  <c r="DP111" i="10"/>
  <c r="DP138" i="1"/>
  <c r="DO111" i="10" s="1"/>
  <c r="DO138" i="1"/>
  <c r="DN111" i="10"/>
  <c r="DN138" i="1"/>
  <c r="DM111" i="10" s="1"/>
  <c r="EL137" i="1"/>
  <c r="EK110" i="10"/>
  <c r="EK137" i="1"/>
  <c r="EJ110" i="10" s="1"/>
  <c r="EJ137" i="1"/>
  <c r="EI110" i="10"/>
  <c r="EI137" i="1"/>
  <c r="EH110" i="10" s="1"/>
  <c r="EH137" i="1"/>
  <c r="EG110" i="10"/>
  <c r="EG137" i="1"/>
  <c r="EF110" i="10" s="1"/>
  <c r="EF137" i="1"/>
  <c r="EE110" i="10"/>
  <c r="EE137" i="1"/>
  <c r="ED110" i="10" s="1"/>
  <c r="ED137" i="1"/>
  <c r="EC110" i="10"/>
  <c r="EC137" i="1"/>
  <c r="EB110" i="10" s="1"/>
  <c r="EB137" i="1"/>
  <c r="EA110" i="10"/>
  <c r="EA137" i="1"/>
  <c r="DZ110" i="10" s="1"/>
  <c r="DZ137" i="1"/>
  <c r="DY110" i="10"/>
  <c r="DY137" i="1"/>
  <c r="DX110" i="10" s="1"/>
  <c r="DX137" i="1"/>
  <c r="DW110" i="10"/>
  <c r="DW137" i="1"/>
  <c r="DV110" i="10" s="1"/>
  <c r="DV137" i="1"/>
  <c r="DU110" i="10"/>
  <c r="DU137" i="1"/>
  <c r="DT110" i="10" s="1"/>
  <c r="DT137" i="1"/>
  <c r="DS110" i="10"/>
  <c r="DS137" i="1"/>
  <c r="DR110" i="10" s="1"/>
  <c r="DR137" i="1"/>
  <c r="DQ110" i="10"/>
  <c r="DQ137" i="1"/>
  <c r="DP110" i="10" s="1"/>
  <c r="DP137" i="1"/>
  <c r="DO110" i="10"/>
  <c r="DO137" i="1"/>
  <c r="DN110" i="10" s="1"/>
  <c r="DN137" i="1"/>
  <c r="DM110" i="10"/>
  <c r="EL136" i="1"/>
  <c r="EK109" i="10" s="1"/>
  <c r="EK136" i="1"/>
  <c r="EJ109" i="10"/>
  <c r="EJ136" i="1"/>
  <c r="EI109" i="10" s="1"/>
  <c r="EI136" i="1"/>
  <c r="EH109" i="10"/>
  <c r="EH136" i="1"/>
  <c r="EG109" i="10" s="1"/>
  <c r="EG136" i="1"/>
  <c r="EF109" i="10"/>
  <c r="EF136" i="1"/>
  <c r="EE109" i="10" s="1"/>
  <c r="EE136" i="1"/>
  <c r="ED109" i="10"/>
  <c r="ED136" i="1"/>
  <c r="EC109" i="10" s="1"/>
  <c r="EC136" i="1"/>
  <c r="EB109" i="10"/>
  <c r="EB136" i="1"/>
  <c r="EA109" i="10" s="1"/>
  <c r="EA136" i="1"/>
  <c r="DZ109" i="10"/>
  <c r="DZ136" i="1"/>
  <c r="DY109" i="10" s="1"/>
  <c r="DY136" i="1"/>
  <c r="DX109" i="10"/>
  <c r="DX136" i="1"/>
  <c r="DW109" i="10" s="1"/>
  <c r="DW136" i="1"/>
  <c r="DV109" i="10"/>
  <c r="DV136" i="1"/>
  <c r="DU109" i="10" s="1"/>
  <c r="DU136" i="1"/>
  <c r="DT109" i="10"/>
  <c r="DT136" i="1"/>
  <c r="DS109" i="10" s="1"/>
  <c r="DS136" i="1"/>
  <c r="DR109" i="10"/>
  <c r="DR136" i="1"/>
  <c r="DQ109" i="10" s="1"/>
  <c r="DQ136" i="1"/>
  <c r="DP109" i="10"/>
  <c r="DP136" i="1"/>
  <c r="DO109" i="10" s="1"/>
  <c r="DO136" i="1"/>
  <c r="DN109" i="10"/>
  <c r="DN136" i="1"/>
  <c r="DM109" i="10" s="1"/>
  <c r="EL135" i="1"/>
  <c r="EK108" i="10"/>
  <c r="EK135" i="1"/>
  <c r="EJ108" i="10" s="1"/>
  <c r="EJ135" i="1"/>
  <c r="EI108" i="10"/>
  <c r="EI135" i="1"/>
  <c r="EH108" i="10" s="1"/>
  <c r="EH135" i="1"/>
  <c r="EG108" i="10"/>
  <c r="EG135" i="1"/>
  <c r="EF108" i="10" s="1"/>
  <c r="EF135" i="1"/>
  <c r="EE108" i="10"/>
  <c r="EE135" i="1"/>
  <c r="ED108" i="10" s="1"/>
  <c r="ED135" i="1"/>
  <c r="EC108" i="10"/>
  <c r="EC135" i="1"/>
  <c r="EB108" i="10" s="1"/>
  <c r="EB135" i="1"/>
  <c r="EA108" i="10"/>
  <c r="EA135" i="1"/>
  <c r="DZ108" i="10" s="1"/>
  <c r="DZ135" i="1"/>
  <c r="DY108" i="10"/>
  <c r="DY135" i="1"/>
  <c r="DX108" i="10" s="1"/>
  <c r="DX135" i="1"/>
  <c r="DW108" i="10"/>
  <c r="DW135" i="1"/>
  <c r="DV108" i="10" s="1"/>
  <c r="DV135" i="1"/>
  <c r="DU108" i="10"/>
  <c r="DU135" i="1"/>
  <c r="DT108" i="10" s="1"/>
  <c r="DT135" i="1"/>
  <c r="DS108" i="10"/>
  <c r="DS135" i="1"/>
  <c r="DR108" i="10" s="1"/>
  <c r="DR135" i="1"/>
  <c r="DQ108" i="10"/>
  <c r="DQ135" i="1"/>
  <c r="DP108" i="10" s="1"/>
  <c r="DP135" i="1"/>
  <c r="DO108" i="10"/>
  <c r="DO135" i="1"/>
  <c r="DN108" i="10" s="1"/>
  <c r="DN135" i="1"/>
  <c r="DM108" i="10"/>
  <c r="EL134" i="1"/>
  <c r="EK107" i="10" s="1"/>
  <c r="EK134" i="1"/>
  <c r="EJ107" i="10"/>
  <c r="EJ134" i="1"/>
  <c r="EI107" i="10" s="1"/>
  <c r="EI134" i="1"/>
  <c r="EH107" i="10"/>
  <c r="EH134" i="1"/>
  <c r="EG107" i="10" s="1"/>
  <c r="EG134" i="1"/>
  <c r="EF107" i="10"/>
  <c r="EF134" i="1"/>
  <c r="EE107" i="10" s="1"/>
  <c r="EE134" i="1"/>
  <c r="ED107" i="10"/>
  <c r="ED134" i="1"/>
  <c r="EC107" i="10" s="1"/>
  <c r="EC134" i="1"/>
  <c r="EB107" i="10"/>
  <c r="EB134" i="1"/>
  <c r="EA107" i="10" s="1"/>
  <c r="EA134" i="1"/>
  <c r="DZ107" i="10"/>
  <c r="DZ134" i="1"/>
  <c r="DY107" i="10" s="1"/>
  <c r="DY134" i="1"/>
  <c r="DX107" i="10"/>
  <c r="DX134" i="1"/>
  <c r="DW107" i="10" s="1"/>
  <c r="DW134" i="1"/>
  <c r="DV107" i="10"/>
  <c r="DV134" i="1"/>
  <c r="DU107" i="10" s="1"/>
  <c r="DU134" i="1"/>
  <c r="DT107" i="10"/>
  <c r="DT134" i="1"/>
  <c r="DS107" i="10" s="1"/>
  <c r="DS134" i="1"/>
  <c r="DR107" i="10"/>
  <c r="DR134" i="1"/>
  <c r="DQ107" i="10" s="1"/>
  <c r="DQ134" i="1"/>
  <c r="DP107" i="10"/>
  <c r="DP134" i="1"/>
  <c r="DO107" i="10" s="1"/>
  <c r="DO134" i="1"/>
  <c r="DN107" i="10"/>
  <c r="DN134" i="1"/>
  <c r="DM107" i="10" s="1"/>
  <c r="EL133" i="1"/>
  <c r="EK106" i="10"/>
  <c r="EK133" i="1"/>
  <c r="EJ106" i="10" s="1"/>
  <c r="EJ133" i="1"/>
  <c r="EI106" i="10"/>
  <c r="EI133" i="1"/>
  <c r="EH106" i="10" s="1"/>
  <c r="EH133" i="1"/>
  <c r="EG106" i="10"/>
  <c r="EG133" i="1"/>
  <c r="EF106" i="10" s="1"/>
  <c r="EF133" i="1"/>
  <c r="EE106" i="10"/>
  <c r="EE133" i="1"/>
  <c r="ED106" i="10" s="1"/>
  <c r="ED133" i="1"/>
  <c r="EC106" i="10"/>
  <c r="EC133" i="1"/>
  <c r="EB106" i="10" s="1"/>
  <c r="EB133" i="1"/>
  <c r="EA106" i="10"/>
  <c r="EA133" i="1"/>
  <c r="DZ106" i="10" s="1"/>
  <c r="DZ133" i="1"/>
  <c r="DY106" i="10"/>
  <c r="DY133" i="1"/>
  <c r="DX106" i="10" s="1"/>
  <c r="DX133" i="1"/>
  <c r="DW106" i="10"/>
  <c r="DW133" i="1"/>
  <c r="DV106" i="10" s="1"/>
  <c r="DV133" i="1"/>
  <c r="DU106" i="10"/>
  <c r="DU133" i="1"/>
  <c r="DT106" i="10" s="1"/>
  <c r="DT133" i="1"/>
  <c r="DS106" i="10"/>
  <c r="DS133" i="1"/>
  <c r="DR106" i="10" s="1"/>
  <c r="DR133" i="1"/>
  <c r="DQ106" i="10"/>
  <c r="DQ133" i="1"/>
  <c r="DP106" i="10" s="1"/>
  <c r="DP133" i="1"/>
  <c r="DO106" i="10"/>
  <c r="DO133" i="1"/>
  <c r="DN106" i="10" s="1"/>
  <c r="DN133" i="1"/>
  <c r="DM106" i="10"/>
  <c r="EL132" i="1"/>
  <c r="EK105" i="10" s="1"/>
  <c r="EK132" i="1"/>
  <c r="EJ105" i="10"/>
  <c r="EJ132" i="1"/>
  <c r="EI105" i="10" s="1"/>
  <c r="EI132" i="1"/>
  <c r="EH105" i="10"/>
  <c r="EH132" i="1"/>
  <c r="EG105" i="10" s="1"/>
  <c r="EG132" i="1"/>
  <c r="EF105" i="10"/>
  <c r="EF132" i="1"/>
  <c r="EE105" i="10" s="1"/>
  <c r="EE132" i="1"/>
  <c r="ED105" i="10"/>
  <c r="ED132" i="1"/>
  <c r="EC105" i="10" s="1"/>
  <c r="EC132" i="1"/>
  <c r="EB105" i="10"/>
  <c r="EB132" i="1"/>
  <c r="EA105" i="10" s="1"/>
  <c r="EA132" i="1"/>
  <c r="DZ105" i="10"/>
  <c r="DZ132" i="1"/>
  <c r="DY105" i="10" s="1"/>
  <c r="DY132" i="1"/>
  <c r="DX105" i="10"/>
  <c r="DX132" i="1"/>
  <c r="DW105" i="10" s="1"/>
  <c r="DW132" i="1"/>
  <c r="DV105" i="10"/>
  <c r="DV132" i="1"/>
  <c r="DU105" i="10" s="1"/>
  <c r="DU132" i="1"/>
  <c r="DT105" i="10"/>
  <c r="DT132" i="1"/>
  <c r="DS105" i="10" s="1"/>
  <c r="DS132" i="1"/>
  <c r="DR105" i="10"/>
  <c r="DR132" i="1"/>
  <c r="DQ105" i="10" s="1"/>
  <c r="DQ132" i="1"/>
  <c r="DP105" i="10"/>
  <c r="DP132" i="1"/>
  <c r="DO105" i="10" s="1"/>
  <c r="DO132" i="1"/>
  <c r="DN105" i="10"/>
  <c r="DN132" i="1"/>
  <c r="DM105" i="10" s="1"/>
  <c r="EL131" i="1"/>
  <c r="EK104" i="10"/>
  <c r="EK131" i="1"/>
  <c r="EJ104" i="10" s="1"/>
  <c r="EJ131" i="1"/>
  <c r="EI104" i="10"/>
  <c r="EI131" i="1"/>
  <c r="EH104" i="10" s="1"/>
  <c r="EH131" i="1"/>
  <c r="EG104" i="10"/>
  <c r="EG131" i="1"/>
  <c r="EF104" i="10" s="1"/>
  <c r="EF131" i="1"/>
  <c r="EE104" i="10"/>
  <c r="EE131" i="1"/>
  <c r="ED104" i="10" s="1"/>
  <c r="ED131" i="1"/>
  <c r="EC104" i="10"/>
  <c r="EC131" i="1"/>
  <c r="EB104" i="10" s="1"/>
  <c r="EB131" i="1"/>
  <c r="EA104" i="10"/>
  <c r="EA131" i="1"/>
  <c r="DZ104" i="10" s="1"/>
  <c r="DZ131" i="1"/>
  <c r="DY104" i="10"/>
  <c r="DY131" i="1"/>
  <c r="DX104" i="10" s="1"/>
  <c r="DX131" i="1"/>
  <c r="DW104" i="10" s="1"/>
  <c r="DW131" i="1"/>
  <c r="DV104" i="10"/>
  <c r="DV131" i="1"/>
  <c r="DU104" i="10" s="1"/>
  <c r="DU131" i="1"/>
  <c r="DT104" i="10"/>
  <c r="DT131" i="1"/>
  <c r="DS104" i="10" s="1"/>
  <c r="DS131" i="1"/>
  <c r="DR104" i="10" s="1"/>
  <c r="DR131" i="1"/>
  <c r="DQ104" i="10" s="1"/>
  <c r="DQ131" i="1"/>
  <c r="DP104" i="10" s="1"/>
  <c r="DP131" i="1"/>
  <c r="DO104" i="10" s="1"/>
  <c r="DO131" i="1"/>
  <c r="DN104" i="10"/>
  <c r="DN131" i="1"/>
  <c r="DM104" i="10" s="1"/>
  <c r="EL130" i="1"/>
  <c r="EK103" i="10"/>
  <c r="EK130" i="1"/>
  <c r="EJ103" i="10" s="1"/>
  <c r="EJ130" i="1"/>
  <c r="EI103" i="10" s="1"/>
  <c r="EI130" i="1"/>
  <c r="EH103" i="10" s="1"/>
  <c r="EH130" i="1"/>
  <c r="EG103" i="10"/>
  <c r="EG130" i="1"/>
  <c r="EF103" i="10" s="1"/>
  <c r="EF130" i="1"/>
  <c r="EE103" i="10"/>
  <c r="EE130" i="1"/>
  <c r="ED103" i="10" s="1"/>
  <c r="ED130" i="1"/>
  <c r="EC103" i="10"/>
  <c r="EC130" i="1"/>
  <c r="EB103" i="10" s="1"/>
  <c r="EB130" i="1"/>
  <c r="EA103" i="10" s="1"/>
  <c r="EA130" i="1"/>
  <c r="DZ103" i="10" s="1"/>
  <c r="DZ130" i="1"/>
  <c r="DY103" i="10"/>
  <c r="DY130" i="1"/>
  <c r="DX103" i="10" s="1"/>
  <c r="DX130" i="1"/>
  <c r="DW103" i="10"/>
  <c r="DW130" i="1"/>
  <c r="DV103" i="10" s="1"/>
  <c r="DV130" i="1"/>
  <c r="DU103" i="10"/>
  <c r="DU130" i="1"/>
  <c r="DT103" i="10" s="1"/>
  <c r="DT130" i="1"/>
  <c r="DS103" i="10" s="1"/>
  <c r="DS130" i="1"/>
  <c r="DR103" i="10" s="1"/>
  <c r="DR130" i="1"/>
  <c r="DQ103" i="10" s="1"/>
  <c r="DQ130" i="1"/>
  <c r="DP103" i="10" s="1"/>
  <c r="DP130" i="1"/>
  <c r="DO103" i="10"/>
  <c r="DO130" i="1"/>
  <c r="DN103" i="10" s="1"/>
  <c r="DN130" i="1"/>
  <c r="DM103" i="10"/>
  <c r="EL129" i="1"/>
  <c r="EK102" i="10" s="1"/>
  <c r="EK129" i="1"/>
  <c r="EJ102" i="10" s="1"/>
  <c r="EJ129" i="1"/>
  <c r="EI102" i="10" s="1"/>
  <c r="EI129" i="1"/>
  <c r="EH102" i="10" s="1"/>
  <c r="EH129" i="1"/>
  <c r="EG102" i="10" s="1"/>
  <c r="EG129" i="1"/>
  <c r="EF102" i="10"/>
  <c r="EF129" i="1"/>
  <c r="EE102" i="10" s="1"/>
  <c r="EE129" i="1"/>
  <c r="ED102" i="10"/>
  <c r="ED129" i="1"/>
  <c r="EC102" i="10" s="1"/>
  <c r="EC129" i="1"/>
  <c r="EB102" i="10" s="1"/>
  <c r="EB129" i="1"/>
  <c r="EA102" i="10" s="1"/>
  <c r="EA129" i="1"/>
  <c r="DZ102" i="10" s="1"/>
  <c r="DZ129" i="1"/>
  <c r="DY102" i="10" s="1"/>
  <c r="DY129" i="1"/>
  <c r="DX102" i="10"/>
  <c r="DX129" i="1"/>
  <c r="DW102" i="10" s="1"/>
  <c r="DW129" i="1"/>
  <c r="DV102" i="10"/>
  <c r="DV129" i="1"/>
  <c r="DU102" i="10" s="1"/>
  <c r="DU129" i="1"/>
  <c r="DT102" i="10" s="1"/>
  <c r="DT129" i="1"/>
  <c r="DS102" i="10" s="1"/>
  <c r="DS129" i="1"/>
  <c r="DR102" i="10"/>
  <c r="DR129" i="1"/>
  <c r="DQ102" i="10" s="1"/>
  <c r="DQ129" i="1"/>
  <c r="DP102" i="10"/>
  <c r="DP129" i="1"/>
  <c r="DO102" i="10" s="1"/>
  <c r="DO129" i="1"/>
  <c r="DN102" i="10"/>
  <c r="DN129" i="1"/>
  <c r="DM102" i="10" s="1"/>
  <c r="EF118" i="1"/>
  <c r="EE91" i="10" s="1"/>
  <c r="EE118" i="1"/>
  <c r="ED91" i="10" s="1"/>
  <c r="ED118" i="1"/>
  <c r="EC91" i="10" s="1"/>
  <c r="EC118" i="1"/>
  <c r="EB91" i="10" s="1"/>
  <c r="EB118" i="1"/>
  <c r="EA91" i="10"/>
  <c r="EA118" i="1"/>
  <c r="DZ91" i="10" s="1"/>
  <c r="DZ118" i="1"/>
  <c r="DY91" i="10"/>
  <c r="DY118" i="1"/>
  <c r="DX91" i="10" s="1"/>
  <c r="DX118" i="1"/>
  <c r="DW91" i="10" s="1"/>
  <c r="DW118" i="1"/>
  <c r="DV91" i="10" s="1"/>
  <c r="DV118" i="1"/>
  <c r="DU91" i="10" s="1"/>
  <c r="DU118" i="1"/>
  <c r="DT91" i="10" s="1"/>
  <c r="DT118" i="1"/>
  <c r="DS91" i="10"/>
  <c r="DS118" i="1"/>
  <c r="DR91" i="10" s="1"/>
  <c r="DR118" i="1"/>
  <c r="DQ91" i="10"/>
  <c r="DQ118" i="1"/>
  <c r="DP91" i="10" s="1"/>
  <c r="DP118" i="1"/>
  <c r="DO91" i="10" s="1"/>
  <c r="DO118" i="1"/>
  <c r="DN91" i="10" s="1"/>
  <c r="DN118" i="1"/>
  <c r="DM91" i="10"/>
  <c r="EF117" i="1"/>
  <c r="EE90" i="10" s="1"/>
  <c r="EE117" i="1"/>
  <c r="ED90" i="10"/>
  <c r="ED117" i="1"/>
  <c r="EC90" i="10" s="1"/>
  <c r="EC117" i="1"/>
  <c r="EB90" i="10"/>
  <c r="EB117" i="1"/>
  <c r="EA90" i="10" s="1"/>
  <c r="EA117" i="1"/>
  <c r="DZ90" i="10" s="1"/>
  <c r="DZ117" i="1"/>
  <c r="DY90" i="10" s="1"/>
  <c r="DY117" i="1"/>
  <c r="DX90" i="10"/>
  <c r="DX117" i="1"/>
  <c r="DW90" i="10" s="1"/>
  <c r="DW117" i="1"/>
  <c r="DV90" i="10"/>
  <c r="DV117" i="1"/>
  <c r="DU90" i="10" s="1"/>
  <c r="DU117" i="1"/>
  <c r="DT90" i="10"/>
  <c r="DT117" i="1"/>
  <c r="DS90" i="10" s="1"/>
  <c r="DS117" i="1"/>
  <c r="DR90" i="10" s="1"/>
  <c r="DR117" i="1"/>
  <c r="DQ90" i="10" s="1"/>
  <c r="DQ117" i="1"/>
  <c r="DP90" i="10" s="1"/>
  <c r="DP117" i="1"/>
  <c r="DO90" i="10" s="1"/>
  <c r="DO117" i="1"/>
  <c r="DN90" i="10"/>
  <c r="DN117" i="1"/>
  <c r="DM90" i="10" s="1"/>
  <c r="EF116" i="1"/>
  <c r="EE89" i="10"/>
  <c r="EE116" i="1"/>
  <c r="ED89" i="10" s="1"/>
  <c r="ED116" i="1"/>
  <c r="EC89" i="10" s="1"/>
  <c r="EC116" i="1"/>
  <c r="EB89" i="10" s="1"/>
  <c r="EB116" i="1"/>
  <c r="EA89" i="10" s="1"/>
  <c r="EA116" i="1"/>
  <c r="DZ89" i="10" s="1"/>
  <c r="DZ116" i="1"/>
  <c r="DY89" i="10"/>
  <c r="DY116" i="1"/>
  <c r="DX89" i="10" s="1"/>
  <c r="DX116" i="1"/>
  <c r="DW89" i="10"/>
  <c r="DW116" i="1"/>
  <c r="DV89" i="10" s="1"/>
  <c r="DV116" i="1"/>
  <c r="DU89" i="10" s="1"/>
  <c r="DU116" i="1"/>
  <c r="DT89" i="10" s="1"/>
  <c r="DT116" i="1"/>
  <c r="DS89" i="10" s="1"/>
  <c r="DS116" i="1"/>
  <c r="DR89" i="10" s="1"/>
  <c r="DR116" i="1"/>
  <c r="DQ89" i="10"/>
  <c r="DQ116" i="1"/>
  <c r="DP89" i="10" s="1"/>
  <c r="DP116" i="1"/>
  <c r="DO89" i="10"/>
  <c r="DO116" i="1"/>
  <c r="DN89" i="10" s="1"/>
  <c r="DN116" i="1"/>
  <c r="DM89" i="10" s="1"/>
  <c r="EF115" i="1"/>
  <c r="EE88" i="10" s="1"/>
  <c r="EE115" i="1"/>
  <c r="ED88" i="10"/>
  <c r="ED115" i="1"/>
  <c r="EC88" i="10" s="1"/>
  <c r="EC115" i="1"/>
  <c r="EB88" i="10"/>
  <c r="EB115" i="1"/>
  <c r="EA88" i="10" s="1"/>
  <c r="EA115" i="1"/>
  <c r="DZ88" i="10"/>
  <c r="DZ115" i="1"/>
  <c r="DY88" i="10" s="1"/>
  <c r="DY115" i="1"/>
  <c r="DX88" i="10" s="1"/>
  <c r="DX115" i="1"/>
  <c r="DW88" i="10" s="1"/>
  <c r="DW115" i="1"/>
  <c r="DV88" i="10" s="1"/>
  <c r="DV115" i="1"/>
  <c r="DU88" i="10" s="1"/>
  <c r="DU115" i="1"/>
  <c r="DT88" i="10"/>
  <c r="DT115" i="1"/>
  <c r="DS88" i="10" s="1"/>
  <c r="DS115" i="1"/>
  <c r="DR88" i="10"/>
  <c r="DR115" i="1"/>
  <c r="DQ88" i="10" s="1"/>
  <c r="DQ115" i="1"/>
  <c r="DP88" i="10" s="1"/>
  <c r="DP115" i="1"/>
  <c r="DO88" i="10" s="1"/>
  <c r="DO115" i="1"/>
  <c r="DN88" i="10" s="1"/>
  <c r="DN115" i="1"/>
  <c r="DM88" i="10" s="1"/>
  <c r="EF114" i="1"/>
  <c r="EE87" i="10"/>
  <c r="EE114" i="1"/>
  <c r="ED87" i="10" s="1"/>
  <c r="ED114" i="1"/>
  <c r="EC87" i="10"/>
  <c r="EC114" i="1"/>
  <c r="EB87" i="10" s="1"/>
  <c r="EB114" i="1"/>
  <c r="EA87" i="10" s="1"/>
  <c r="EA114" i="1"/>
  <c r="DZ87" i="10" s="1"/>
  <c r="DZ114" i="1"/>
  <c r="DY87" i="10"/>
  <c r="DY114" i="1"/>
  <c r="DX87" i="10" s="1"/>
  <c r="DX114" i="1"/>
  <c r="DW87" i="10"/>
  <c r="DW114" i="1"/>
  <c r="DV87" i="10" s="1"/>
  <c r="DV114" i="1"/>
  <c r="DU87" i="10"/>
  <c r="DU114" i="1"/>
  <c r="DT87" i="10" s="1"/>
  <c r="DT114" i="1"/>
  <c r="DS87" i="10" s="1"/>
  <c r="DS114" i="1"/>
  <c r="DR87" i="10" s="1"/>
  <c r="DR114" i="1"/>
  <c r="DQ87" i="10"/>
  <c r="DQ114" i="1"/>
  <c r="DP87" i="10" s="1"/>
  <c r="DP114" i="1"/>
  <c r="DO87" i="10"/>
  <c r="DO114" i="1"/>
  <c r="DN87" i="10" s="1"/>
  <c r="DN114" i="1"/>
  <c r="DM87" i="10"/>
  <c r="EF113" i="1"/>
  <c r="EE86" i="10" s="1"/>
  <c r="EE113" i="1"/>
  <c r="ED86" i="10" s="1"/>
  <c r="ED113" i="1"/>
  <c r="EC86" i="10" s="1"/>
  <c r="EC113" i="1"/>
  <c r="EB86" i="10" s="1"/>
  <c r="EB113" i="1"/>
  <c r="EA86" i="10" s="1"/>
  <c r="EA113" i="1"/>
  <c r="DZ86" i="10"/>
  <c r="DZ113" i="1"/>
  <c r="DY86" i="10" s="1"/>
  <c r="DY113" i="1"/>
  <c r="DX86" i="10"/>
  <c r="DX113" i="1"/>
  <c r="DW86" i="10" s="1"/>
  <c r="DW113" i="1"/>
  <c r="DV86" i="10" s="1"/>
  <c r="DV113" i="1"/>
  <c r="DU86" i="10" s="1"/>
  <c r="DU113" i="1"/>
  <c r="DT86" i="10" s="1"/>
  <c r="DT113" i="1"/>
  <c r="DS86" i="10" s="1"/>
  <c r="DS113" i="1"/>
  <c r="DR86" i="10"/>
  <c r="DR113" i="1"/>
  <c r="DQ86" i="10" s="1"/>
  <c r="DQ113" i="1"/>
  <c r="DP86" i="10"/>
  <c r="DP113" i="1"/>
  <c r="DO86" i="10" s="1"/>
  <c r="DO113" i="1"/>
  <c r="DN86" i="10" s="1"/>
  <c r="DN113" i="1"/>
  <c r="DM86" i="10" s="1"/>
  <c r="EL112" i="1"/>
  <c r="EK85" i="10" s="1"/>
  <c r="EK112" i="1"/>
  <c r="EJ85" i="10" s="1"/>
  <c r="EJ112" i="1"/>
  <c r="EI85" i="10"/>
  <c r="EI112" i="1"/>
  <c r="EH85" i="10" s="1"/>
  <c r="EH112" i="1"/>
  <c r="EG85" i="10"/>
  <c r="EG112" i="1"/>
  <c r="EF85" i="10" s="1"/>
  <c r="EF112" i="1"/>
  <c r="EE85" i="10" s="1"/>
  <c r="EE112" i="1"/>
  <c r="ED85" i="10" s="1"/>
  <c r="ED112" i="1"/>
  <c r="EC85" i="10"/>
  <c r="EC112" i="1"/>
  <c r="EB85" i="10" s="1"/>
  <c r="EB112" i="1"/>
  <c r="EA85" i="10"/>
  <c r="EA112" i="1"/>
  <c r="DZ85" i="10" s="1"/>
  <c r="DZ112" i="1"/>
  <c r="DY85" i="10"/>
  <c r="DY112" i="1"/>
  <c r="DX85" i="10" s="1"/>
  <c r="DX112" i="1"/>
  <c r="DW85" i="10" s="1"/>
  <c r="DW112" i="1"/>
  <c r="DV85" i="10" s="1"/>
  <c r="DV112" i="1"/>
  <c r="DU85" i="10" s="1"/>
  <c r="DU112" i="1"/>
  <c r="DT85" i="10" s="1"/>
  <c r="DT112" i="1"/>
  <c r="DS85" i="10"/>
  <c r="DS112" i="1"/>
  <c r="DR85" i="10" s="1"/>
  <c r="DR112" i="1"/>
  <c r="DQ85" i="10"/>
  <c r="DQ112" i="1"/>
  <c r="DP85" i="10" s="1"/>
  <c r="DP112" i="1"/>
  <c r="DO85" i="10" s="1"/>
  <c r="DO112" i="1"/>
  <c r="DN85" i="10" s="1"/>
  <c r="DN112" i="1"/>
  <c r="DM85" i="10" s="1"/>
  <c r="EL111" i="1"/>
  <c r="EK84" i="10" s="1"/>
  <c r="EK111" i="1"/>
  <c r="EJ84" i="10"/>
  <c r="EJ111" i="1"/>
  <c r="EI84" i="10" s="1"/>
  <c r="EI111" i="1"/>
  <c r="EH84" i="10"/>
  <c r="EH111" i="1"/>
  <c r="EG84" i="10" s="1"/>
  <c r="EG111" i="1"/>
  <c r="EF84" i="10" s="1"/>
  <c r="EF111" i="1"/>
  <c r="EE84" i="10" s="1"/>
  <c r="EE111" i="1"/>
  <c r="ED84" i="10"/>
  <c r="ED111" i="1"/>
  <c r="EC84" i="10" s="1"/>
  <c r="EC111" i="1"/>
  <c r="EB84" i="10"/>
  <c r="EB111" i="1"/>
  <c r="EA84" i="10" s="1"/>
  <c r="EA111" i="1"/>
  <c r="DZ84" i="10"/>
  <c r="DZ111" i="1"/>
  <c r="DY84" i="10" s="1"/>
  <c r="DY111" i="1"/>
  <c r="DX84" i="10" s="1"/>
  <c r="DX111" i="1"/>
  <c r="DW84" i="10" s="1"/>
  <c r="DW111" i="1"/>
  <c r="DV84" i="10"/>
  <c r="DV111" i="1"/>
  <c r="DU84" i="10" s="1"/>
  <c r="DU111" i="1"/>
  <c r="DT84" i="10"/>
  <c r="DT111" i="1"/>
  <c r="DS84" i="10" s="1"/>
  <c r="DS111" i="1"/>
  <c r="DR84" i="10"/>
  <c r="DR111" i="1"/>
  <c r="DQ84" i="10" s="1"/>
  <c r="DQ111" i="1"/>
  <c r="DP84" i="10" s="1"/>
  <c r="DP111" i="1"/>
  <c r="DO84" i="10" s="1"/>
  <c r="DO111" i="1"/>
  <c r="DN84" i="10" s="1"/>
  <c r="DN111" i="1"/>
  <c r="DM84" i="10" s="1"/>
  <c r="EL110" i="1"/>
  <c r="EK83" i="10"/>
  <c r="EK110" i="1"/>
  <c r="EJ83" i="10" s="1"/>
  <c r="EJ110" i="1"/>
  <c r="EI83" i="10"/>
  <c r="EI110" i="1"/>
  <c r="EH83" i="10" s="1"/>
  <c r="EH110" i="1"/>
  <c r="EG83" i="10" s="1"/>
  <c r="EG110" i="1"/>
  <c r="EF83" i="10" s="1"/>
  <c r="EF110" i="1"/>
  <c r="EE83" i="10" s="1"/>
  <c r="EE110" i="1"/>
  <c r="ED83" i="10" s="1"/>
  <c r="ED110" i="1"/>
  <c r="EC83" i="10"/>
  <c r="EC110" i="1"/>
  <c r="EB83" i="10" s="1"/>
  <c r="EB110" i="1"/>
  <c r="EA83" i="10"/>
  <c r="EA110" i="1"/>
  <c r="DZ83" i="10" s="1"/>
  <c r="DZ110" i="1"/>
  <c r="DY83" i="10" s="1"/>
  <c r="DY110" i="1"/>
  <c r="DX83" i="10" s="1"/>
  <c r="DX110" i="1"/>
  <c r="DW83" i="10" s="1"/>
  <c r="DW110" i="1"/>
  <c r="DV83" i="10" s="1"/>
  <c r="DV110" i="1"/>
  <c r="DU83" i="10"/>
  <c r="DU110" i="1"/>
  <c r="DT83" i="10" s="1"/>
  <c r="DT110" i="1"/>
  <c r="DS83" i="10"/>
  <c r="DS110" i="1"/>
  <c r="DR83" i="10" s="1"/>
  <c r="DR110" i="1"/>
  <c r="DQ83" i="10" s="1"/>
  <c r="DQ110" i="1"/>
  <c r="DP83" i="10" s="1"/>
  <c r="DP110" i="1"/>
  <c r="DO83" i="10"/>
  <c r="DO110" i="1"/>
  <c r="DN83" i="10" s="1"/>
  <c r="DN110" i="1"/>
  <c r="DM83" i="10"/>
  <c r="EL109" i="1"/>
  <c r="EK82" i="10" s="1"/>
  <c r="EK109" i="1"/>
  <c r="EJ82" i="10"/>
  <c r="EJ109" i="1"/>
  <c r="EI82" i="10" s="1"/>
  <c r="EI109" i="1"/>
  <c r="EH82" i="10" s="1"/>
  <c r="EH109" i="1"/>
  <c r="EG82" i="10" s="1"/>
  <c r="EG109" i="1"/>
  <c r="EF82" i="10" s="1"/>
  <c r="EF109" i="1"/>
  <c r="EE82" i="10" s="1"/>
  <c r="EE109" i="1"/>
  <c r="ED82" i="10"/>
  <c r="ED109" i="1"/>
  <c r="EC82" i="10" s="1"/>
  <c r="EC109" i="1"/>
  <c r="EB82" i="10"/>
  <c r="EB109" i="1"/>
  <c r="EA82" i="10" s="1"/>
  <c r="EA109" i="1"/>
  <c r="DZ82" i="10" s="1"/>
  <c r="DZ109" i="1"/>
  <c r="DY82" i="10" s="1"/>
  <c r="DY109" i="1"/>
  <c r="DX82" i="10" s="1"/>
  <c r="DX109" i="1"/>
  <c r="DW82" i="10" s="1"/>
  <c r="DW109" i="1"/>
  <c r="DV82" i="10"/>
  <c r="DV109" i="1"/>
  <c r="DU82" i="10" s="1"/>
  <c r="DU109" i="1"/>
  <c r="DT82" i="10"/>
  <c r="DT109" i="1"/>
  <c r="DS82" i="10" s="1"/>
  <c r="DS109" i="1"/>
  <c r="DR82" i="10" s="1"/>
  <c r="DR109" i="1"/>
  <c r="DQ82" i="10" s="1"/>
  <c r="DQ109" i="1"/>
  <c r="DP82" i="10"/>
  <c r="DP109" i="1"/>
  <c r="DO82" i="10" s="1"/>
  <c r="DO109" i="1"/>
  <c r="DN82" i="10"/>
  <c r="DN109" i="1"/>
  <c r="DM82" i="10" s="1"/>
  <c r="EK108" i="1"/>
  <c r="EJ108" i="1"/>
  <c r="EJ128" i="1"/>
  <c r="EI108" i="1"/>
  <c r="EH81" i="10"/>
  <c r="EI128" i="1"/>
  <c r="EI148" i="1"/>
  <c r="EJ171" i="1" s="1"/>
  <c r="DA145" i="10"/>
  <c r="EH108" i="1"/>
  <c r="EG81" i="10"/>
  <c r="EG108" i="1"/>
  <c r="EF81" i="10"/>
  <c r="EG128" i="1"/>
  <c r="EF101" i="10"/>
  <c r="EF108" i="1"/>
  <c r="EE81" i="10"/>
  <c r="EE108" i="1"/>
  <c r="ED108" i="1"/>
  <c r="ED128" i="1" s="1"/>
  <c r="EC108" i="1"/>
  <c r="EB108" i="1"/>
  <c r="EA81" i="10" s="1"/>
  <c r="EA108" i="1"/>
  <c r="DZ81" i="10"/>
  <c r="DZ108" i="1"/>
  <c r="DZ128" i="1" s="1"/>
  <c r="DY108" i="1"/>
  <c r="DX81" i="10" s="1"/>
  <c r="DX108" i="1"/>
  <c r="DW81" i="10"/>
  <c r="DW108" i="1"/>
  <c r="DV108" i="1"/>
  <c r="DV128" i="1" s="1"/>
  <c r="DV148" i="1" s="1"/>
  <c r="DU108" i="1"/>
  <c r="DU128" i="1"/>
  <c r="DU148" i="1" s="1"/>
  <c r="DT121" i="10" s="1"/>
  <c r="DT108" i="1"/>
  <c r="DS108" i="1"/>
  <c r="DS128" i="1" s="1"/>
  <c r="DS148" i="1" s="1"/>
  <c r="DR108" i="1"/>
  <c r="DQ81" i="10"/>
  <c r="DQ108" i="1"/>
  <c r="DQ128" i="1"/>
  <c r="DM78" i="20"/>
  <c r="DP108" i="1" s="1"/>
  <c r="DM98" i="20"/>
  <c r="DM118" i="20" s="1"/>
  <c r="DL78" i="20"/>
  <c r="DL98" i="20" s="1"/>
  <c r="DK78" i="20"/>
  <c r="DN108" i="1"/>
  <c r="DM81" i="10"/>
  <c r="ES156" i="1"/>
  <c r="ES158" i="1"/>
  <c r="EM159" i="1"/>
  <c r="EN159" i="1"/>
  <c r="EO159" i="1"/>
  <c r="EP159" i="1"/>
  <c r="EQ159" i="1"/>
  <c r="ER159" i="1"/>
  <c r="ES159" i="1"/>
  <c r="ET159" i="1"/>
  <c r="EM160" i="1"/>
  <c r="EN160" i="1"/>
  <c r="EO160" i="1"/>
  <c r="EP160" i="1"/>
  <c r="EQ160" i="1"/>
  <c r="ER160" i="1"/>
  <c r="ES160" i="1"/>
  <c r="ET160" i="1"/>
  <c r="EM161" i="1"/>
  <c r="EN161" i="1"/>
  <c r="EO161" i="1"/>
  <c r="EP161" i="1"/>
  <c r="EQ161" i="1"/>
  <c r="ER161" i="1"/>
  <c r="ES161" i="1"/>
  <c r="ET161" i="1"/>
  <c r="EM162" i="1"/>
  <c r="EN162" i="1"/>
  <c r="EO162" i="1"/>
  <c r="EP162" i="1"/>
  <c r="EQ162" i="1"/>
  <c r="ER162" i="1"/>
  <c r="ES162" i="1"/>
  <c r="ET162" i="1"/>
  <c r="EM163" i="1"/>
  <c r="EN163" i="1"/>
  <c r="EO163" i="1"/>
  <c r="EP163" i="1"/>
  <c r="EQ163" i="1"/>
  <c r="ER163" i="1"/>
  <c r="ES163" i="1"/>
  <c r="ET163" i="1"/>
  <c r="EM164" i="1"/>
  <c r="EN164" i="1"/>
  <c r="EO164" i="1"/>
  <c r="EP164" i="1"/>
  <c r="EQ164" i="1"/>
  <c r="ER164" i="1"/>
  <c r="ES164" i="1"/>
  <c r="ET164" i="1"/>
  <c r="EM129" i="1"/>
  <c r="EN129" i="1"/>
  <c r="EO129" i="1"/>
  <c r="EP129" i="1"/>
  <c r="EQ129" i="1"/>
  <c r="ER129" i="1"/>
  <c r="ES129" i="1"/>
  <c r="ET129" i="1"/>
  <c r="ER130" i="1"/>
  <c r="EM139" i="1"/>
  <c r="EN139" i="1"/>
  <c r="EO139" i="1"/>
  <c r="EP139" i="1"/>
  <c r="EQ139" i="1"/>
  <c r="ER139" i="1"/>
  <c r="ES139" i="1"/>
  <c r="ET139" i="1"/>
  <c r="EM140" i="1"/>
  <c r="EN140" i="1"/>
  <c r="EO140" i="1"/>
  <c r="EP140" i="1"/>
  <c r="EQ140" i="1"/>
  <c r="ER140" i="1"/>
  <c r="ES140" i="1"/>
  <c r="ET140" i="1"/>
  <c r="EM141" i="1"/>
  <c r="EN141" i="1"/>
  <c r="EO141" i="1"/>
  <c r="EP141" i="1"/>
  <c r="EQ141" i="1"/>
  <c r="ER141" i="1"/>
  <c r="ES141" i="1"/>
  <c r="ET141" i="1"/>
  <c r="EM142" i="1"/>
  <c r="EN142" i="1"/>
  <c r="EO142" i="1"/>
  <c r="EP142" i="1"/>
  <c r="EQ142" i="1"/>
  <c r="ER142" i="1"/>
  <c r="ES142" i="1"/>
  <c r="ET142" i="1"/>
  <c r="EM143" i="1"/>
  <c r="EN143" i="1"/>
  <c r="EO143" i="1"/>
  <c r="EP143" i="1"/>
  <c r="EQ143" i="1"/>
  <c r="ER143" i="1"/>
  <c r="ES143" i="1"/>
  <c r="ET143" i="1"/>
  <c r="EM144" i="1"/>
  <c r="EN144" i="1"/>
  <c r="EO144" i="1"/>
  <c r="EP144" i="1"/>
  <c r="EQ144" i="1"/>
  <c r="ER144" i="1"/>
  <c r="ES144" i="1"/>
  <c r="ET144" i="1"/>
  <c r="ES111" i="1"/>
  <c r="EM119" i="1"/>
  <c r="EN119" i="1"/>
  <c r="EO119" i="1"/>
  <c r="EP119" i="1"/>
  <c r="EQ119" i="1"/>
  <c r="ER119" i="1"/>
  <c r="ES119" i="1"/>
  <c r="ET119" i="1"/>
  <c r="EM120" i="1"/>
  <c r="EN120" i="1"/>
  <c r="EO120" i="1"/>
  <c r="EP120" i="1"/>
  <c r="EQ120" i="1"/>
  <c r="ER120" i="1"/>
  <c r="ES120" i="1"/>
  <c r="ET120" i="1"/>
  <c r="EM121" i="1"/>
  <c r="EN121" i="1"/>
  <c r="EO121" i="1"/>
  <c r="EP121" i="1"/>
  <c r="EQ121" i="1"/>
  <c r="ER121" i="1"/>
  <c r="ES121" i="1"/>
  <c r="ET121" i="1"/>
  <c r="EM122" i="1"/>
  <c r="EN122" i="1"/>
  <c r="EO122" i="1"/>
  <c r="EP122" i="1"/>
  <c r="EQ122" i="1"/>
  <c r="ER122" i="1"/>
  <c r="ES122" i="1"/>
  <c r="ET122" i="1"/>
  <c r="EM123" i="1"/>
  <c r="EN123" i="1"/>
  <c r="EO123" i="1"/>
  <c r="EP123" i="1"/>
  <c r="EQ123" i="1"/>
  <c r="ER123" i="1"/>
  <c r="ES123" i="1"/>
  <c r="ET123" i="1"/>
  <c r="EM124" i="1"/>
  <c r="EN124" i="1"/>
  <c r="EO124" i="1"/>
  <c r="EP124" i="1"/>
  <c r="EQ124" i="1"/>
  <c r="ER124" i="1"/>
  <c r="ES124" i="1"/>
  <c r="ET124" i="1"/>
  <c r="EO5" i="1"/>
  <c r="EO15" i="1" s="1"/>
  <c r="EO31" i="1" s="1"/>
  <c r="EO41" i="1" s="1"/>
  <c r="EO51" i="1"/>
  <c r="EO67" i="1" s="1"/>
  <c r="EO77" i="1" s="1"/>
  <c r="EP5" i="1"/>
  <c r="EP15" i="1" s="1"/>
  <c r="EP31" i="1" s="1"/>
  <c r="EP41" i="1" s="1"/>
  <c r="EP51" i="1" s="1"/>
  <c r="EP67" i="1" s="1"/>
  <c r="EP77" i="1" s="1"/>
  <c r="EQ5" i="1"/>
  <c r="EQ15" i="1"/>
  <c r="EQ31" i="1" s="1"/>
  <c r="EQ41" i="1" s="1"/>
  <c r="EQ51" i="1" s="1"/>
  <c r="EQ67" i="1"/>
  <c r="EQ77" i="1" s="1"/>
  <c r="ER5" i="1"/>
  <c r="ER15" i="1"/>
  <c r="ER31" i="1"/>
  <c r="ER41" i="1" s="1"/>
  <c r="ER51" i="1" s="1"/>
  <c r="ER67" i="1" s="1"/>
  <c r="ER77" i="1" s="1"/>
  <c r="ES5" i="1"/>
  <c r="ES15" i="1" s="1"/>
  <c r="ES31" i="1" s="1"/>
  <c r="ES41" i="1"/>
  <c r="ES51" i="1"/>
  <c r="ES67" i="1" s="1"/>
  <c r="ES77" i="1" s="1"/>
  <c r="ET5" i="1"/>
  <c r="ET15" i="1" s="1"/>
  <c r="ET31" i="1" s="1"/>
  <c r="ET41" i="1" s="1"/>
  <c r="ET51" i="1" s="1"/>
  <c r="ET67" i="1" s="1"/>
  <c r="ET77" i="1" s="1"/>
  <c r="EO78" i="1"/>
  <c r="EP78" i="1"/>
  <c r="EQ78" i="1"/>
  <c r="ER78" i="1"/>
  <c r="ES78" i="1"/>
  <c r="ET78" i="1"/>
  <c r="EO79" i="1"/>
  <c r="EP79" i="1"/>
  <c r="EQ79" i="1"/>
  <c r="ER79" i="1"/>
  <c r="ES79" i="1"/>
  <c r="ET79" i="1"/>
  <c r="EO80" i="1"/>
  <c r="EP80" i="1"/>
  <c r="EQ80" i="1"/>
  <c r="ER80" i="1"/>
  <c r="ES80" i="1"/>
  <c r="ET80" i="1"/>
  <c r="EO81" i="1"/>
  <c r="EP81" i="1"/>
  <c r="EQ81" i="1"/>
  <c r="ER81" i="1"/>
  <c r="ES81" i="1"/>
  <c r="ET81" i="1"/>
  <c r="EO82" i="1"/>
  <c r="EP82" i="1"/>
  <c r="EQ82" i="1"/>
  <c r="ER82" i="1"/>
  <c r="ES82" i="1"/>
  <c r="ET82" i="1"/>
  <c r="EO83" i="1"/>
  <c r="EP83" i="1"/>
  <c r="EQ83" i="1"/>
  <c r="ER83" i="1"/>
  <c r="ES83" i="1"/>
  <c r="ET83" i="1"/>
  <c r="EO84" i="1"/>
  <c r="EP84" i="1"/>
  <c r="EQ84" i="1"/>
  <c r="ER84" i="1"/>
  <c r="ES84" i="1"/>
  <c r="ET84" i="1"/>
  <c r="EM5" i="1"/>
  <c r="EM15" i="1" s="1"/>
  <c r="EM31" i="1" s="1"/>
  <c r="EM41" i="1"/>
  <c r="EM51" i="1" s="1"/>
  <c r="EM67" i="1" s="1"/>
  <c r="EM77" i="1" s="1"/>
  <c r="EN5" i="1"/>
  <c r="EN15" i="1"/>
  <c r="EN31" i="1" s="1"/>
  <c r="EN41" i="1" s="1"/>
  <c r="EN51" i="1" s="1"/>
  <c r="EN67" i="1" s="1"/>
  <c r="EN77" i="1" s="1"/>
  <c r="EM68" i="1"/>
  <c r="EN68" i="1"/>
  <c r="EO68" i="1"/>
  <c r="EP68" i="1"/>
  <c r="EQ68" i="1"/>
  <c r="ER68" i="1"/>
  <c r="ES68" i="1"/>
  <c r="ET68" i="1"/>
  <c r="EM69" i="1"/>
  <c r="EN69" i="1"/>
  <c r="EO69" i="1"/>
  <c r="EP69" i="1"/>
  <c r="EQ69" i="1"/>
  <c r="ER69" i="1"/>
  <c r="ES69" i="1"/>
  <c r="ET69" i="1"/>
  <c r="EM70" i="1"/>
  <c r="EN70" i="1"/>
  <c r="EO70" i="1"/>
  <c r="EP70" i="1"/>
  <c r="EQ70" i="1"/>
  <c r="ER70" i="1"/>
  <c r="ES70" i="1"/>
  <c r="ET70" i="1"/>
  <c r="EM52" i="1"/>
  <c r="EN52" i="1"/>
  <c r="EO52" i="1"/>
  <c r="EP52" i="1"/>
  <c r="EQ52" i="1"/>
  <c r="ER52" i="1"/>
  <c r="ES52" i="1"/>
  <c r="ET52" i="1"/>
  <c r="EM53" i="1"/>
  <c r="EN53" i="1"/>
  <c r="EO53" i="1"/>
  <c r="EP53" i="1"/>
  <c r="EQ53" i="1"/>
  <c r="ER53" i="1"/>
  <c r="ES53" i="1"/>
  <c r="ET53" i="1"/>
  <c r="EM54" i="1"/>
  <c r="EN54" i="1"/>
  <c r="EO54" i="1"/>
  <c r="EP54" i="1"/>
  <c r="EQ54" i="1"/>
  <c r="ER54" i="1"/>
  <c r="ES54" i="1"/>
  <c r="ET54" i="1"/>
  <c r="EM55" i="1"/>
  <c r="EN55" i="1"/>
  <c r="EO55" i="1"/>
  <c r="EP55" i="1"/>
  <c r="EQ55" i="1"/>
  <c r="ER55" i="1"/>
  <c r="ES55" i="1"/>
  <c r="ET55" i="1"/>
  <c r="EM56" i="1"/>
  <c r="EN56" i="1"/>
  <c r="EO56" i="1"/>
  <c r="EP56" i="1"/>
  <c r="EQ56" i="1"/>
  <c r="ER56" i="1"/>
  <c r="ES56" i="1"/>
  <c r="ET56" i="1"/>
  <c r="EM57" i="1"/>
  <c r="EN57" i="1"/>
  <c r="EO57" i="1"/>
  <c r="EP57" i="1"/>
  <c r="EQ57" i="1"/>
  <c r="ER57" i="1"/>
  <c r="ES57" i="1"/>
  <c r="ET57" i="1"/>
  <c r="EM58" i="1"/>
  <c r="EN58" i="1"/>
  <c r="EO58" i="1"/>
  <c r="EP58" i="1"/>
  <c r="EQ58" i="1"/>
  <c r="ER58" i="1"/>
  <c r="ES58" i="1"/>
  <c r="ET58" i="1"/>
  <c r="EM59" i="1"/>
  <c r="EN59" i="1"/>
  <c r="EO59" i="1"/>
  <c r="EP59" i="1"/>
  <c r="EQ59" i="1"/>
  <c r="ER59" i="1"/>
  <c r="ES59" i="1"/>
  <c r="ET59" i="1"/>
  <c r="EM60" i="1"/>
  <c r="EN60" i="1"/>
  <c r="EO60" i="1"/>
  <c r="EP60" i="1"/>
  <c r="EQ60" i="1"/>
  <c r="ER60" i="1"/>
  <c r="ES60" i="1"/>
  <c r="ET60" i="1"/>
  <c r="EM42" i="1"/>
  <c r="EN42" i="1"/>
  <c r="EO42" i="1"/>
  <c r="EP42" i="1"/>
  <c r="EQ42" i="1"/>
  <c r="ER42" i="1"/>
  <c r="ES42" i="1"/>
  <c r="ET42" i="1"/>
  <c r="EM43" i="1"/>
  <c r="EN43" i="1"/>
  <c r="EO43" i="1"/>
  <c r="EP43" i="1"/>
  <c r="EQ43" i="1"/>
  <c r="ER43" i="1"/>
  <c r="ES43" i="1"/>
  <c r="ET43" i="1"/>
  <c r="EM44" i="1"/>
  <c r="EN44" i="1"/>
  <c r="EO44" i="1"/>
  <c r="EP44" i="1"/>
  <c r="EQ44" i="1"/>
  <c r="ER44" i="1"/>
  <c r="ES44" i="1"/>
  <c r="ET44" i="1"/>
  <c r="EM32" i="1"/>
  <c r="EN32" i="1"/>
  <c r="EO32" i="1"/>
  <c r="EP32" i="1"/>
  <c r="EQ32" i="1"/>
  <c r="ER32" i="1"/>
  <c r="ES32" i="1"/>
  <c r="ET32" i="1"/>
  <c r="EM33" i="1"/>
  <c r="EN33" i="1"/>
  <c r="EO33" i="1"/>
  <c r="EP33" i="1"/>
  <c r="EQ33" i="1"/>
  <c r="ER33" i="1"/>
  <c r="ES33" i="1"/>
  <c r="ET33" i="1"/>
  <c r="EM34" i="1"/>
  <c r="EN34" i="1"/>
  <c r="EO34" i="1"/>
  <c r="EP34" i="1"/>
  <c r="EQ34" i="1"/>
  <c r="ER34" i="1"/>
  <c r="ES34" i="1"/>
  <c r="ET34" i="1"/>
  <c r="EM26" i="1"/>
  <c r="EN26" i="1"/>
  <c r="EO26" i="1"/>
  <c r="EP26" i="1"/>
  <c r="EQ26" i="1"/>
  <c r="ER26" i="1"/>
  <c r="ES26" i="1"/>
  <c r="ET26" i="1"/>
  <c r="EM27" i="1"/>
  <c r="EN27" i="1"/>
  <c r="EO27" i="1"/>
  <c r="EP27" i="1"/>
  <c r="EQ27" i="1"/>
  <c r="ER27" i="1"/>
  <c r="ES27" i="1"/>
  <c r="ET27" i="1"/>
  <c r="EM28" i="1"/>
  <c r="EN28" i="1"/>
  <c r="EO28" i="1"/>
  <c r="EP28" i="1"/>
  <c r="EQ28" i="1"/>
  <c r="ER28" i="1"/>
  <c r="ES28" i="1"/>
  <c r="ET28" i="1"/>
  <c r="EM16" i="1"/>
  <c r="EN16" i="1"/>
  <c r="EO16" i="1"/>
  <c r="EP16" i="1"/>
  <c r="EQ16" i="1"/>
  <c r="ER16" i="1"/>
  <c r="ES16" i="1"/>
  <c r="ET16" i="1"/>
  <c r="EM17" i="1"/>
  <c r="EN17" i="1"/>
  <c r="EO17" i="1"/>
  <c r="EP17" i="1"/>
  <c r="EQ17" i="1"/>
  <c r="ER17" i="1"/>
  <c r="ES17" i="1"/>
  <c r="ET17" i="1"/>
  <c r="EM18" i="1"/>
  <c r="EN18" i="1"/>
  <c r="EO18" i="1"/>
  <c r="EP18" i="1"/>
  <c r="EQ18" i="1"/>
  <c r="ER18" i="1"/>
  <c r="ES18" i="1"/>
  <c r="ET18" i="1"/>
  <c r="EM19" i="1"/>
  <c r="EN19" i="1"/>
  <c r="EO19" i="1"/>
  <c r="EP19" i="1"/>
  <c r="EQ19" i="1"/>
  <c r="ER19" i="1"/>
  <c r="ES19" i="1"/>
  <c r="ET19" i="1"/>
  <c r="EM20" i="1"/>
  <c r="EN20" i="1"/>
  <c r="EO20" i="1"/>
  <c r="EP20" i="1"/>
  <c r="EQ20" i="1"/>
  <c r="ER20" i="1"/>
  <c r="ES20" i="1"/>
  <c r="ET20" i="1"/>
  <c r="EM21" i="1"/>
  <c r="EN21" i="1"/>
  <c r="EO21" i="1"/>
  <c r="EP21" i="1"/>
  <c r="EQ21" i="1"/>
  <c r="ER21" i="1"/>
  <c r="ES21" i="1"/>
  <c r="ET21" i="1"/>
  <c r="EM22" i="1"/>
  <c r="EN22" i="1"/>
  <c r="EO22" i="1"/>
  <c r="EP22" i="1"/>
  <c r="EQ22" i="1"/>
  <c r="ER22" i="1"/>
  <c r="ES22" i="1"/>
  <c r="ET22" i="1"/>
  <c r="EM23" i="1"/>
  <c r="EN23" i="1"/>
  <c r="EO23" i="1"/>
  <c r="EP23" i="1"/>
  <c r="EQ23" i="1"/>
  <c r="ER23" i="1"/>
  <c r="ES23" i="1"/>
  <c r="ET23" i="1"/>
  <c r="EM24" i="1"/>
  <c r="EN24" i="1"/>
  <c r="EO24" i="1"/>
  <c r="EP24" i="1"/>
  <c r="EQ24" i="1"/>
  <c r="ER24" i="1"/>
  <c r="ES24" i="1"/>
  <c r="ET24" i="1"/>
  <c r="EN6" i="1"/>
  <c r="EO6" i="1"/>
  <c r="EP6" i="1"/>
  <c r="EQ6" i="1"/>
  <c r="ER6" i="1"/>
  <c r="ES6" i="1"/>
  <c r="ET6" i="1"/>
  <c r="EN7" i="1"/>
  <c r="EO7" i="1"/>
  <c r="EP7" i="1"/>
  <c r="EQ7" i="1"/>
  <c r="ER7" i="1"/>
  <c r="ES7" i="1"/>
  <c r="ET7" i="1"/>
  <c r="EN8" i="1"/>
  <c r="EO8" i="1"/>
  <c r="EP8" i="1"/>
  <c r="EQ8" i="1"/>
  <c r="ER8" i="1"/>
  <c r="ES8" i="1"/>
  <c r="ET8" i="1"/>
  <c r="EM6" i="1"/>
  <c r="EM7" i="1"/>
  <c r="EM8" i="1"/>
  <c r="EM78" i="1"/>
  <c r="EN78" i="1"/>
  <c r="EM79" i="1"/>
  <c r="EN79" i="1"/>
  <c r="EM80" i="1"/>
  <c r="EN80" i="1"/>
  <c r="EM81" i="1"/>
  <c r="EN81" i="1"/>
  <c r="EM82" i="1"/>
  <c r="EN82" i="1"/>
  <c r="EM83" i="1"/>
  <c r="EN83" i="1"/>
  <c r="EM84" i="1"/>
  <c r="EN84" i="1"/>
  <c r="EK116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EF119" i="1"/>
  <c r="EG119" i="1"/>
  <c r="EH119" i="1"/>
  <c r="EI119" i="1"/>
  <c r="EJ119" i="1"/>
  <c r="EK119" i="1"/>
  <c r="EL119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EF120" i="1"/>
  <c r="EG120" i="1"/>
  <c r="EH120" i="1"/>
  <c r="EI120" i="1"/>
  <c r="EJ120" i="1"/>
  <c r="EK120" i="1"/>
  <c r="EL120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EF121" i="1"/>
  <c r="EG121" i="1"/>
  <c r="EH121" i="1"/>
  <c r="EI121" i="1"/>
  <c r="EJ121" i="1"/>
  <c r="EK121" i="1"/>
  <c r="EL121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EF122" i="1"/>
  <c r="EG122" i="1"/>
  <c r="EH122" i="1"/>
  <c r="EI122" i="1"/>
  <c r="EJ122" i="1"/>
  <c r="EK122" i="1"/>
  <c r="EL122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EF123" i="1"/>
  <c r="EG123" i="1"/>
  <c r="EH123" i="1"/>
  <c r="EI123" i="1"/>
  <c r="EJ123" i="1"/>
  <c r="EK123" i="1"/>
  <c r="EL123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EF124" i="1"/>
  <c r="EG124" i="1"/>
  <c r="EH124" i="1"/>
  <c r="EI124" i="1"/>
  <c r="EJ124" i="1"/>
  <c r="EK124" i="1"/>
  <c r="EL124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EJ139" i="1"/>
  <c r="EK139" i="1"/>
  <c r="EL139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EF140" i="1"/>
  <c r="EG140" i="1"/>
  <c r="EH140" i="1"/>
  <c r="EI140" i="1"/>
  <c r="EJ140" i="1"/>
  <c r="EK140" i="1"/>
  <c r="EL140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EF141" i="1"/>
  <c r="EG141" i="1"/>
  <c r="EH141" i="1"/>
  <c r="EI141" i="1"/>
  <c r="EJ141" i="1"/>
  <c r="EK141" i="1"/>
  <c r="EL141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EF142" i="1"/>
  <c r="EG142" i="1"/>
  <c r="EH142" i="1"/>
  <c r="EI142" i="1"/>
  <c r="EJ142" i="1"/>
  <c r="EK142" i="1"/>
  <c r="EL142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EF143" i="1"/>
  <c r="EG143" i="1"/>
  <c r="EH143" i="1"/>
  <c r="EI143" i="1"/>
  <c r="EJ143" i="1"/>
  <c r="EK143" i="1"/>
  <c r="EL143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EF144" i="1"/>
  <c r="EG144" i="1"/>
  <c r="EH144" i="1"/>
  <c r="EI144" i="1"/>
  <c r="EJ144" i="1"/>
  <c r="EK144" i="1"/>
  <c r="EL144" i="1"/>
  <c r="DZ158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EF159" i="1"/>
  <c r="EG159" i="1"/>
  <c r="EH159" i="1"/>
  <c r="EI159" i="1"/>
  <c r="EJ159" i="1"/>
  <c r="EK159" i="1"/>
  <c r="EL159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EF160" i="1"/>
  <c r="EG160" i="1"/>
  <c r="EH160" i="1"/>
  <c r="EI160" i="1"/>
  <c r="EJ160" i="1"/>
  <c r="EK160" i="1"/>
  <c r="EL160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EF161" i="1"/>
  <c r="EG161" i="1"/>
  <c r="EH161" i="1"/>
  <c r="EI161" i="1"/>
  <c r="EJ161" i="1"/>
  <c r="EK161" i="1"/>
  <c r="EL161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EF162" i="1"/>
  <c r="EG162" i="1"/>
  <c r="EH162" i="1"/>
  <c r="EI162" i="1"/>
  <c r="EJ162" i="1"/>
  <c r="EK162" i="1"/>
  <c r="EL162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EF163" i="1"/>
  <c r="EG163" i="1"/>
  <c r="EH163" i="1"/>
  <c r="EI163" i="1"/>
  <c r="EJ163" i="1"/>
  <c r="EK163" i="1"/>
  <c r="EL163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EF164" i="1"/>
  <c r="EG164" i="1"/>
  <c r="EH164" i="1"/>
  <c r="EI164" i="1"/>
  <c r="EJ164" i="1"/>
  <c r="EK164" i="1"/>
  <c r="EL164" i="1"/>
  <c r="EL79" i="1"/>
  <c r="EL80" i="1"/>
  <c r="EL81" i="1"/>
  <c r="EL82" i="1"/>
  <c r="EL83" i="1"/>
  <c r="EL84" i="1"/>
  <c r="EL78" i="1"/>
  <c r="EL5" i="1"/>
  <c r="EL15" i="1" s="1"/>
  <c r="EL31" i="1" s="1"/>
  <c r="EL41" i="1" s="1"/>
  <c r="EL51" i="1" s="1"/>
  <c r="EL67" i="1" s="1"/>
  <c r="EL77" i="1" s="1"/>
  <c r="EL69" i="1"/>
  <c r="EL70" i="1"/>
  <c r="EL68" i="1"/>
  <c r="EL53" i="1"/>
  <c r="EL54" i="1"/>
  <c r="EL55" i="1"/>
  <c r="EL56" i="1"/>
  <c r="EL57" i="1"/>
  <c r="EL58" i="1"/>
  <c r="EL59" i="1"/>
  <c r="EL60" i="1"/>
  <c r="EL52" i="1"/>
  <c r="EL43" i="1"/>
  <c r="EL44" i="1"/>
  <c r="EL42" i="1"/>
  <c r="EL33" i="1"/>
  <c r="EL34" i="1"/>
  <c r="EL32" i="1"/>
  <c r="EL17" i="1"/>
  <c r="EL18" i="1"/>
  <c r="EL19" i="1"/>
  <c r="EL20" i="1"/>
  <c r="EL21" i="1"/>
  <c r="EL22" i="1"/>
  <c r="EL23" i="1"/>
  <c r="EL24" i="1"/>
  <c r="EL26" i="1"/>
  <c r="EL27" i="1"/>
  <c r="EL28" i="1"/>
  <c r="EL16" i="1"/>
  <c r="EL7" i="1"/>
  <c r="EL8" i="1"/>
  <c r="EL6" i="1"/>
  <c r="EG79" i="1"/>
  <c r="EG80" i="1"/>
  <c r="EG81" i="1"/>
  <c r="EG82" i="1"/>
  <c r="EG83" i="1"/>
  <c r="EG84" i="1"/>
  <c r="EG78" i="1"/>
  <c r="EG5" i="1"/>
  <c r="EG15" i="1"/>
  <c r="EG31" i="1" s="1"/>
  <c r="EG41" i="1" s="1"/>
  <c r="EG51" i="1" s="1"/>
  <c r="EG67" i="1" s="1"/>
  <c r="EG77" i="1"/>
  <c r="EG69" i="1"/>
  <c r="EG70" i="1"/>
  <c r="EG68" i="1"/>
  <c r="EG53" i="1"/>
  <c r="EG54" i="1"/>
  <c r="EG55" i="1"/>
  <c r="EG56" i="1"/>
  <c r="EG57" i="1"/>
  <c r="EG58" i="1"/>
  <c r="EG59" i="1"/>
  <c r="EG60" i="1"/>
  <c r="EG52" i="1"/>
  <c r="EG43" i="1"/>
  <c r="EG44" i="1"/>
  <c r="EG42" i="1"/>
  <c r="EG33" i="1"/>
  <c r="EG34" i="1"/>
  <c r="EG32" i="1"/>
  <c r="EG17" i="1"/>
  <c r="EG18" i="1"/>
  <c r="EG19" i="1"/>
  <c r="EG20" i="1"/>
  <c r="EG21" i="1"/>
  <c r="EG22" i="1"/>
  <c r="EG23" i="1"/>
  <c r="EG24" i="1"/>
  <c r="EG26" i="1"/>
  <c r="EG27" i="1"/>
  <c r="EG28" i="1"/>
  <c r="EG16" i="1"/>
  <c r="EG7" i="1"/>
  <c r="EG8" i="1"/>
  <c r="EG6" i="1"/>
  <c r="EK5" i="1"/>
  <c r="EK15" i="1"/>
  <c r="EK31" i="1"/>
  <c r="EK41" i="1" s="1"/>
  <c r="EK51" i="1" s="1"/>
  <c r="EK67" i="1" s="1"/>
  <c r="EK77" i="1" s="1"/>
  <c r="EK79" i="1"/>
  <c r="EK80" i="1"/>
  <c r="EK81" i="1"/>
  <c r="EK82" i="1"/>
  <c r="EK83" i="1"/>
  <c r="EK84" i="1"/>
  <c r="EK78" i="1"/>
  <c r="EK69" i="1"/>
  <c r="EK70" i="1"/>
  <c r="EK68" i="1"/>
  <c r="EK53" i="1"/>
  <c r="EK54" i="1"/>
  <c r="EK55" i="1"/>
  <c r="EK56" i="1"/>
  <c r="EK57" i="1"/>
  <c r="EK58" i="1"/>
  <c r="EK59" i="1"/>
  <c r="EK60" i="1"/>
  <c r="EK52" i="1"/>
  <c r="EK43" i="1"/>
  <c r="EK44" i="1"/>
  <c r="EK42" i="1"/>
  <c r="EK33" i="1"/>
  <c r="EK34" i="1"/>
  <c r="EK32" i="1"/>
  <c r="EK17" i="1"/>
  <c r="EK18" i="1"/>
  <c r="EK19" i="1"/>
  <c r="EK20" i="1"/>
  <c r="EK21" i="1"/>
  <c r="EK22" i="1"/>
  <c r="EK23" i="1"/>
  <c r="EK24" i="1"/>
  <c r="EK26" i="1"/>
  <c r="EK27" i="1"/>
  <c r="EK28" i="1"/>
  <c r="EK16" i="1"/>
  <c r="EK7" i="1"/>
  <c r="EK8" i="1"/>
  <c r="EK6" i="1"/>
  <c r="EC5" i="1"/>
  <c r="EC15" i="1"/>
  <c r="EC31" i="1"/>
  <c r="EC41" i="1" s="1"/>
  <c r="EC51" i="1" s="1"/>
  <c r="EC67" i="1" s="1"/>
  <c r="EC77" i="1" s="1"/>
  <c r="ED5" i="1"/>
  <c r="ED15" i="1" s="1"/>
  <c r="ED31" i="1" s="1"/>
  <c r="ED41" i="1" s="1"/>
  <c r="ED51" i="1" s="1"/>
  <c r="ED67" i="1" s="1"/>
  <c r="ED77" i="1" s="1"/>
  <c r="EE5" i="1"/>
  <c r="EE15" i="1"/>
  <c r="EE31" i="1" s="1"/>
  <c r="EE41" i="1" s="1"/>
  <c r="EE51" i="1" s="1"/>
  <c r="EE67" i="1" s="1"/>
  <c r="EE77" i="1" s="1"/>
  <c r="EF5" i="1"/>
  <c r="EF15" i="1"/>
  <c r="EF31" i="1"/>
  <c r="EF41" i="1" s="1"/>
  <c r="EF51" i="1" s="1"/>
  <c r="EF67" i="1" s="1"/>
  <c r="EF77" i="1" s="1"/>
  <c r="EH5" i="1"/>
  <c r="EH15" i="1"/>
  <c r="EH31" i="1"/>
  <c r="EH41" i="1" s="1"/>
  <c r="EH51" i="1" s="1"/>
  <c r="EH67" i="1" s="1"/>
  <c r="EH77" i="1"/>
  <c r="EI5" i="1"/>
  <c r="EI15" i="1" s="1"/>
  <c r="EI31" i="1" s="1"/>
  <c r="EI41" i="1" s="1"/>
  <c r="EI51" i="1" s="1"/>
  <c r="EI67" i="1" s="1"/>
  <c r="EI77" i="1" s="1"/>
  <c r="EJ5" i="1"/>
  <c r="EJ15" i="1"/>
  <c r="EJ31" i="1" s="1"/>
  <c r="EJ41" i="1" s="1"/>
  <c r="EJ51" i="1" s="1"/>
  <c r="EJ67" i="1" s="1"/>
  <c r="EJ77" i="1" s="1"/>
  <c r="EJ79" i="1"/>
  <c r="EJ80" i="1"/>
  <c r="EJ81" i="1"/>
  <c r="EJ82" i="1"/>
  <c r="EJ83" i="1"/>
  <c r="EJ84" i="1"/>
  <c r="EJ78" i="1"/>
  <c r="EJ69" i="1"/>
  <c r="EJ70" i="1"/>
  <c r="EJ68" i="1"/>
  <c r="EJ53" i="1"/>
  <c r="EJ54" i="1"/>
  <c r="EJ55" i="1"/>
  <c r="EJ56" i="1"/>
  <c r="EJ57" i="1"/>
  <c r="EJ58" i="1"/>
  <c r="EJ59" i="1"/>
  <c r="EJ60" i="1"/>
  <c r="EJ52" i="1"/>
  <c r="EJ43" i="1"/>
  <c r="EJ44" i="1"/>
  <c r="EJ42" i="1"/>
  <c r="EJ33" i="1"/>
  <c r="EJ34" i="1"/>
  <c r="EJ32" i="1"/>
  <c r="EJ17" i="1"/>
  <c r="EJ18" i="1"/>
  <c r="EJ19" i="1"/>
  <c r="EJ20" i="1"/>
  <c r="EJ21" i="1"/>
  <c r="EJ22" i="1"/>
  <c r="EJ23" i="1"/>
  <c r="EJ24" i="1"/>
  <c r="EJ26" i="1"/>
  <c r="EJ27" i="1"/>
  <c r="EJ28" i="1"/>
  <c r="EJ16" i="1"/>
  <c r="EJ7" i="1"/>
  <c r="EJ8" i="1"/>
  <c r="EJ6" i="1"/>
  <c r="EA5" i="1"/>
  <c r="EA15" i="1"/>
  <c r="EA31" i="1" s="1"/>
  <c r="EA41" i="1" s="1"/>
  <c r="EA51" i="1" s="1"/>
  <c r="EA67" i="1" s="1"/>
  <c r="EA77" i="1" s="1"/>
  <c r="EB5" i="1"/>
  <c r="EB15" i="1"/>
  <c r="EB31" i="1"/>
  <c r="EB41" i="1"/>
  <c r="EB51" i="1" s="1"/>
  <c r="EB67" i="1" s="1"/>
  <c r="EB77" i="1"/>
  <c r="EE6" i="1"/>
  <c r="EF6" i="1"/>
  <c r="EH6" i="1"/>
  <c r="EI6" i="1"/>
  <c r="EE7" i="1"/>
  <c r="EF7" i="1"/>
  <c r="EH7" i="1"/>
  <c r="EI7" i="1"/>
  <c r="EE8" i="1"/>
  <c r="EF8" i="1"/>
  <c r="EH8" i="1"/>
  <c r="EI8" i="1"/>
  <c r="EE16" i="1"/>
  <c r="EF16" i="1"/>
  <c r="EH16" i="1"/>
  <c r="EI16" i="1"/>
  <c r="EE17" i="1"/>
  <c r="EF17" i="1"/>
  <c r="EH17" i="1"/>
  <c r="EI17" i="1"/>
  <c r="EE18" i="1"/>
  <c r="EF18" i="1"/>
  <c r="EH18" i="1"/>
  <c r="EI18" i="1"/>
  <c r="EE19" i="1"/>
  <c r="EF19" i="1"/>
  <c r="EH19" i="1"/>
  <c r="EI19" i="1"/>
  <c r="EE20" i="1"/>
  <c r="EF20" i="1"/>
  <c r="EH20" i="1"/>
  <c r="EI20" i="1"/>
  <c r="EE21" i="1"/>
  <c r="EF21" i="1"/>
  <c r="EH21" i="1"/>
  <c r="EI21" i="1"/>
  <c r="EE22" i="1"/>
  <c r="EF22" i="1"/>
  <c r="EH22" i="1"/>
  <c r="EI22" i="1"/>
  <c r="EE23" i="1"/>
  <c r="EF23" i="1"/>
  <c r="EH23" i="1"/>
  <c r="EI23" i="1"/>
  <c r="EE24" i="1"/>
  <c r="EF24" i="1"/>
  <c r="EH24" i="1"/>
  <c r="EI24" i="1"/>
  <c r="EE26" i="1"/>
  <c r="D19" i="1"/>
  <c r="EE32" i="1"/>
  <c r="EF32" i="1"/>
  <c r="EH32" i="1"/>
  <c r="EI32" i="1"/>
  <c r="EE33" i="1"/>
  <c r="EF33" i="1"/>
  <c r="EH33" i="1"/>
  <c r="EI33" i="1"/>
  <c r="EE34" i="1"/>
  <c r="EF34" i="1"/>
  <c r="EH34" i="1"/>
  <c r="EI34" i="1"/>
  <c r="EE42" i="1"/>
  <c r="EF42" i="1"/>
  <c r="EH42" i="1"/>
  <c r="EI42" i="1"/>
  <c r="EE43" i="1"/>
  <c r="EF43" i="1"/>
  <c r="EH43" i="1"/>
  <c r="EI43" i="1"/>
  <c r="EE44" i="1"/>
  <c r="EF44" i="1"/>
  <c r="EH44" i="1"/>
  <c r="EI44" i="1"/>
  <c r="EE52" i="1"/>
  <c r="EF52" i="1"/>
  <c r="EH52" i="1"/>
  <c r="EI52" i="1"/>
  <c r="EE53" i="1"/>
  <c r="EF53" i="1"/>
  <c r="EH53" i="1"/>
  <c r="EI53" i="1"/>
  <c r="EE54" i="1"/>
  <c r="EF54" i="1"/>
  <c r="EH54" i="1"/>
  <c r="EI54" i="1"/>
  <c r="EE55" i="1"/>
  <c r="EF55" i="1"/>
  <c r="EH55" i="1"/>
  <c r="EI55" i="1"/>
  <c r="EE56" i="1"/>
  <c r="EF56" i="1"/>
  <c r="EH56" i="1"/>
  <c r="EI56" i="1"/>
  <c r="EE57" i="1"/>
  <c r="EF57" i="1"/>
  <c r="EH57" i="1"/>
  <c r="EI57" i="1"/>
  <c r="EE58" i="1"/>
  <c r="EF58" i="1"/>
  <c r="EH58" i="1"/>
  <c r="EI58" i="1"/>
  <c r="EE59" i="1"/>
  <c r="EF59" i="1"/>
  <c r="EH59" i="1"/>
  <c r="EI59" i="1"/>
  <c r="EE60" i="1"/>
  <c r="EF60" i="1"/>
  <c r="EH60" i="1"/>
  <c r="EI60" i="1"/>
  <c r="EE68" i="1"/>
  <c r="EF68" i="1"/>
  <c r="EH68" i="1"/>
  <c r="EI68" i="1"/>
  <c r="EE69" i="1"/>
  <c r="EF69" i="1"/>
  <c r="EH69" i="1"/>
  <c r="EI69" i="1"/>
  <c r="EE70" i="1"/>
  <c r="EF70" i="1"/>
  <c r="EH70" i="1"/>
  <c r="EI70" i="1"/>
  <c r="EE78" i="1"/>
  <c r="EF78" i="1"/>
  <c r="EH78" i="1"/>
  <c r="EI78" i="1"/>
  <c r="EE79" i="1"/>
  <c r="EF79" i="1"/>
  <c r="EH79" i="1"/>
  <c r="EI79" i="1"/>
  <c r="EE80" i="1"/>
  <c r="EF80" i="1"/>
  <c r="EH80" i="1"/>
  <c r="EI80" i="1"/>
  <c r="EE81" i="1"/>
  <c r="EF81" i="1"/>
  <c r="EH81" i="1"/>
  <c r="EI81" i="1"/>
  <c r="EE82" i="1"/>
  <c r="EF82" i="1"/>
  <c r="EH82" i="1"/>
  <c r="EI82" i="1"/>
  <c r="EE83" i="1"/>
  <c r="EF83" i="1"/>
  <c r="EH83" i="1"/>
  <c r="EI83" i="1"/>
  <c r="EE84" i="1"/>
  <c r="EF84" i="1"/>
  <c r="EH84" i="1"/>
  <c r="EI84" i="1"/>
  <c r="DN7" i="1"/>
  <c r="DN10" i="1"/>
  <c r="DN6" i="1"/>
  <c r="DO7" i="1"/>
  <c r="DO6" i="1"/>
  <c r="DP7" i="1"/>
  <c r="DP10" i="1" s="1"/>
  <c r="DP11" i="1" s="1"/>
  <c r="DP6" i="1"/>
  <c r="DR7" i="1"/>
  <c r="DR6" i="1"/>
  <c r="DS7" i="1"/>
  <c r="DS6" i="1"/>
  <c r="DS10" i="1" s="1"/>
  <c r="DS11" i="1" s="1"/>
  <c r="DT7" i="1"/>
  <c r="DT6" i="1"/>
  <c r="DH7" i="1"/>
  <c r="DH10" i="1"/>
  <c r="DH11" i="1" s="1"/>
  <c r="DH6" i="1"/>
  <c r="DI7" i="1"/>
  <c r="DI6" i="1"/>
  <c r="DJ7" i="1"/>
  <c r="DJ6" i="1"/>
  <c r="DK7" i="1"/>
  <c r="DK6" i="1"/>
  <c r="DL7" i="1"/>
  <c r="DL11" i="1"/>
  <c r="DL6" i="1"/>
  <c r="DL10" i="1" s="1"/>
  <c r="DM7" i="1"/>
  <c r="DM6" i="1"/>
  <c r="DC7" i="1"/>
  <c r="DC10" i="1" s="1"/>
  <c r="DC11" i="1" s="1"/>
  <c r="DC6" i="1"/>
  <c r="DD7" i="1"/>
  <c r="DD6" i="1"/>
  <c r="DD10" i="1" s="1"/>
  <c r="DE7" i="1"/>
  <c r="DE6" i="1"/>
  <c r="DE10" i="1" s="1"/>
  <c r="DF7" i="1"/>
  <c r="DF6" i="1"/>
  <c r="DG7" i="1"/>
  <c r="DG6" i="1"/>
  <c r="CS7" i="1"/>
  <c r="CS6" i="1"/>
  <c r="CT7" i="1"/>
  <c r="CT10" i="1"/>
  <c r="CT6" i="1"/>
  <c r="CU7" i="1"/>
  <c r="CU6" i="1"/>
  <c r="CV7" i="1"/>
  <c r="CV10" i="1" s="1"/>
  <c r="CV6" i="1"/>
  <c r="CW7" i="1"/>
  <c r="CW6" i="1"/>
  <c r="CX7" i="1"/>
  <c r="CX12" i="1"/>
  <c r="CX6" i="1"/>
  <c r="CX10" i="1" s="1"/>
  <c r="CY7" i="1"/>
  <c r="CY6" i="1"/>
  <c r="CZ7" i="1"/>
  <c r="CZ10" i="1" s="1"/>
  <c r="CZ12" i="1" s="1"/>
  <c r="CZ6" i="1"/>
  <c r="DA7" i="1"/>
  <c r="DA6" i="1"/>
  <c r="DB7" i="1"/>
  <c r="DB6" i="1"/>
  <c r="DB10" i="1" s="1"/>
  <c r="CR7" i="1"/>
  <c r="CR6" i="1"/>
  <c r="CQ7" i="1"/>
  <c r="CQ10" i="1"/>
  <c r="CQ6" i="1"/>
  <c r="CP7" i="1"/>
  <c r="CP6" i="1"/>
  <c r="CO7" i="1"/>
  <c r="CO6" i="1"/>
  <c r="CK7" i="1"/>
  <c r="CK6" i="1"/>
  <c r="CI7" i="1"/>
  <c r="CI10" i="1" s="1"/>
  <c r="CI11" i="1" s="1"/>
  <c r="CI6" i="1"/>
  <c r="G7" i="1"/>
  <c r="G6" i="1"/>
  <c r="DG19" i="1"/>
  <c r="DG26" i="1"/>
  <c r="DG27" i="1" s="1"/>
  <c r="DG20" i="1"/>
  <c r="DH19" i="1"/>
  <c r="DH20" i="1"/>
  <c r="DI19" i="1"/>
  <c r="DI26" i="1" s="1"/>
  <c r="DI27" i="1" s="1"/>
  <c r="DI20" i="1"/>
  <c r="DJ19" i="1"/>
  <c r="DJ26" i="1" s="1"/>
  <c r="DJ20" i="1"/>
  <c r="DK19" i="1"/>
  <c r="DK20" i="1"/>
  <c r="DK26" i="1" s="1"/>
  <c r="DL19" i="1"/>
  <c r="DL20" i="1"/>
  <c r="DM19" i="1"/>
  <c r="DM20" i="1"/>
  <c r="DN19" i="1"/>
  <c r="DN20" i="1"/>
  <c r="DO19" i="1"/>
  <c r="DO26" i="1"/>
  <c r="DO27" i="1" s="1"/>
  <c r="DO20" i="1"/>
  <c r="DP19" i="1"/>
  <c r="DP20" i="1"/>
  <c r="DQ19" i="1"/>
  <c r="DQ20" i="1"/>
  <c r="DQ26" i="1" s="1"/>
  <c r="DQ28" i="1" s="1"/>
  <c r="DR19" i="1"/>
  <c r="DR20" i="1"/>
  <c r="DS19" i="1"/>
  <c r="DS26" i="1"/>
  <c r="DS28" i="1" s="1"/>
  <c r="DS20" i="1"/>
  <c r="DT19" i="1"/>
  <c r="DT20" i="1"/>
  <c r="DU19" i="1"/>
  <c r="DU20" i="1"/>
  <c r="DV19" i="1"/>
  <c r="DV20" i="1"/>
  <c r="DW19" i="1"/>
  <c r="DW26" i="1" s="1"/>
  <c r="DW28" i="1" s="1"/>
  <c r="DW20" i="1"/>
  <c r="DX19" i="1"/>
  <c r="DX20" i="1"/>
  <c r="DY19" i="1"/>
  <c r="DY26" i="1"/>
  <c r="DY27" i="1"/>
  <c r="DY20" i="1"/>
  <c r="DZ19" i="1"/>
  <c r="DZ20" i="1"/>
  <c r="EA19" i="1"/>
  <c r="EA20" i="1"/>
  <c r="EB19" i="1"/>
  <c r="EB20" i="1"/>
  <c r="EC19" i="1"/>
  <c r="EC26" i="1"/>
  <c r="EC20" i="1"/>
  <c r="ED19" i="1"/>
  <c r="ED20" i="1"/>
  <c r="DF19" i="1"/>
  <c r="DF26" i="1" s="1"/>
  <c r="DF27" i="1" s="1"/>
  <c r="DF20" i="1"/>
  <c r="CV19" i="1"/>
  <c r="CV20" i="1"/>
  <c r="CW19" i="1"/>
  <c r="CW20" i="1"/>
  <c r="CW26" i="1" s="1"/>
  <c r="CW27" i="1" s="1"/>
  <c r="CX19" i="1"/>
  <c r="CX20" i="1"/>
  <c r="CY19" i="1"/>
  <c r="CY26" i="1"/>
  <c r="CY28" i="1" s="1"/>
  <c r="CY20" i="1"/>
  <c r="CZ19" i="1"/>
  <c r="CZ20" i="1"/>
  <c r="DA19" i="1"/>
  <c r="DA26" i="1" s="1"/>
  <c r="DA27" i="1" s="1"/>
  <c r="DA20" i="1"/>
  <c r="DB19" i="1"/>
  <c r="DB20" i="1"/>
  <c r="DC19" i="1"/>
  <c r="DC20" i="1"/>
  <c r="DD19" i="1"/>
  <c r="DD20" i="1"/>
  <c r="CQ19" i="1"/>
  <c r="CQ20" i="1"/>
  <c r="CR19" i="1"/>
  <c r="CR20" i="1"/>
  <c r="CS19" i="1"/>
  <c r="CS20" i="1"/>
  <c r="CS26" i="1" s="1"/>
  <c r="CT19" i="1"/>
  <c r="CT20" i="1"/>
  <c r="CU19" i="1"/>
  <c r="CU26" i="1"/>
  <c r="CU27" i="1" s="1"/>
  <c r="CU20" i="1"/>
  <c r="CN19" i="1"/>
  <c r="CN20" i="1"/>
  <c r="CN26" i="1" s="1"/>
  <c r="CO19" i="1"/>
  <c r="CO26" i="1" s="1"/>
  <c r="CO28" i="1" s="1"/>
  <c r="CO20" i="1"/>
  <c r="CP19" i="1"/>
  <c r="CP20" i="1"/>
  <c r="DU5" i="1"/>
  <c r="DU15" i="1"/>
  <c r="DU31" i="1"/>
  <c r="DU41" i="1" s="1"/>
  <c r="DU51" i="1" s="1"/>
  <c r="DU67" i="1"/>
  <c r="DU77" i="1" s="1"/>
  <c r="DV5" i="1"/>
  <c r="DV15" i="1"/>
  <c r="DV31" i="1"/>
  <c r="DV41" i="1" s="1"/>
  <c r="DV51" i="1" s="1"/>
  <c r="DV67" i="1" s="1"/>
  <c r="DV77" i="1" s="1"/>
  <c r="DW5" i="1"/>
  <c r="DW15" i="1" s="1"/>
  <c r="DW31" i="1" s="1"/>
  <c r="DW41" i="1" s="1"/>
  <c r="DW51" i="1" s="1"/>
  <c r="DW67" i="1" s="1"/>
  <c r="DW77" i="1" s="1"/>
  <c r="DX5" i="1"/>
  <c r="DX15" i="1"/>
  <c r="DX31" i="1" s="1"/>
  <c r="DX41" i="1" s="1"/>
  <c r="DX51" i="1"/>
  <c r="DX67" i="1" s="1"/>
  <c r="DX77" i="1" s="1"/>
  <c r="DY5" i="1"/>
  <c r="DY15" i="1"/>
  <c r="DY31" i="1"/>
  <c r="DY41" i="1" s="1"/>
  <c r="DY51" i="1" s="1"/>
  <c r="DY67" i="1" s="1"/>
  <c r="DY77" i="1" s="1"/>
  <c r="DZ5" i="1"/>
  <c r="DZ15" i="1"/>
  <c r="DZ31" i="1"/>
  <c r="DZ41" i="1" s="1"/>
  <c r="DZ51" i="1" s="1"/>
  <c r="DZ67" i="1" s="1"/>
  <c r="DZ77" i="1"/>
  <c r="DT5" i="1"/>
  <c r="DT15" i="1" s="1"/>
  <c r="DT31" i="1" s="1"/>
  <c r="DT41" i="1" s="1"/>
  <c r="DT51" i="1" s="1"/>
  <c r="DT67" i="1" s="1"/>
  <c r="DT77" i="1" s="1"/>
  <c r="DU6" i="1"/>
  <c r="DV6" i="1"/>
  <c r="DW6" i="1"/>
  <c r="DX6" i="1"/>
  <c r="DY6" i="1"/>
  <c r="DZ6" i="1"/>
  <c r="EA6" i="1"/>
  <c r="EB6" i="1"/>
  <c r="EC6" i="1"/>
  <c r="ED6" i="1"/>
  <c r="DU7" i="1"/>
  <c r="DV7" i="1"/>
  <c r="DW7" i="1"/>
  <c r="DX7" i="1"/>
  <c r="DY7" i="1"/>
  <c r="DZ7" i="1"/>
  <c r="EA7" i="1"/>
  <c r="EB7" i="1"/>
  <c r="EC7" i="1"/>
  <c r="ED7" i="1"/>
  <c r="DU8" i="1"/>
  <c r="DV8" i="1"/>
  <c r="DW8" i="1"/>
  <c r="DX8" i="1"/>
  <c r="DY8" i="1"/>
  <c r="DZ8" i="1"/>
  <c r="EA8" i="1"/>
  <c r="EB8" i="1"/>
  <c r="EC8" i="1"/>
  <c r="ED8" i="1"/>
  <c r="DU16" i="1"/>
  <c r="DV16" i="1"/>
  <c r="DW16" i="1"/>
  <c r="DX16" i="1"/>
  <c r="DY16" i="1"/>
  <c r="DZ16" i="1"/>
  <c r="EA16" i="1"/>
  <c r="EB16" i="1"/>
  <c r="EC16" i="1"/>
  <c r="ED16" i="1"/>
  <c r="DU17" i="1"/>
  <c r="DV17" i="1"/>
  <c r="DW17" i="1"/>
  <c r="DX17" i="1"/>
  <c r="DY17" i="1"/>
  <c r="DZ17" i="1"/>
  <c r="EA17" i="1"/>
  <c r="EB17" i="1"/>
  <c r="EC17" i="1"/>
  <c r="ED17" i="1"/>
  <c r="DU18" i="1"/>
  <c r="DV18" i="1"/>
  <c r="DW18" i="1"/>
  <c r="DX18" i="1"/>
  <c r="DY18" i="1"/>
  <c r="DZ18" i="1"/>
  <c r="EA18" i="1"/>
  <c r="EB18" i="1"/>
  <c r="EC18" i="1"/>
  <c r="ED18" i="1"/>
  <c r="DU21" i="1"/>
  <c r="DV21" i="1"/>
  <c r="DW21" i="1"/>
  <c r="DX21" i="1"/>
  <c r="DY21" i="1"/>
  <c r="DZ21" i="1"/>
  <c r="EA21" i="1"/>
  <c r="EB21" i="1"/>
  <c r="EC21" i="1"/>
  <c r="ED21" i="1"/>
  <c r="DU22" i="1"/>
  <c r="DV22" i="1"/>
  <c r="DW22" i="1"/>
  <c r="DX22" i="1"/>
  <c r="DY22" i="1"/>
  <c r="DZ22" i="1"/>
  <c r="EA22" i="1"/>
  <c r="EB22" i="1"/>
  <c r="EC22" i="1"/>
  <c r="ED22" i="1"/>
  <c r="DU23" i="1"/>
  <c r="DV23" i="1"/>
  <c r="DW23" i="1"/>
  <c r="DX23" i="1"/>
  <c r="DY23" i="1"/>
  <c r="DZ23" i="1"/>
  <c r="EA23" i="1"/>
  <c r="EB23" i="1"/>
  <c r="EC23" i="1"/>
  <c r="ED23" i="1"/>
  <c r="DU24" i="1"/>
  <c r="DV24" i="1"/>
  <c r="DW24" i="1"/>
  <c r="DX24" i="1"/>
  <c r="DY24" i="1"/>
  <c r="DZ24" i="1"/>
  <c r="EA24" i="1"/>
  <c r="EB24" i="1"/>
  <c r="EC24" i="1"/>
  <c r="ED24" i="1"/>
  <c r="DU32" i="1"/>
  <c r="DV32" i="1"/>
  <c r="DW32" i="1"/>
  <c r="DX32" i="1"/>
  <c r="DY32" i="1"/>
  <c r="DZ32" i="1"/>
  <c r="EA32" i="1"/>
  <c r="EB32" i="1"/>
  <c r="EC32" i="1"/>
  <c r="ED32" i="1"/>
  <c r="DU33" i="1"/>
  <c r="DV33" i="1"/>
  <c r="DW33" i="1"/>
  <c r="DX33" i="1"/>
  <c r="DY33" i="1"/>
  <c r="DZ33" i="1"/>
  <c r="EA33" i="1"/>
  <c r="EB33" i="1"/>
  <c r="EC33" i="1"/>
  <c r="ED33" i="1"/>
  <c r="DU34" i="1"/>
  <c r="DV34" i="1"/>
  <c r="DW34" i="1"/>
  <c r="DX34" i="1"/>
  <c r="DY34" i="1"/>
  <c r="DZ34" i="1"/>
  <c r="EA34" i="1"/>
  <c r="EB34" i="1"/>
  <c r="EC34" i="1"/>
  <c r="ED34" i="1"/>
  <c r="DU42" i="1"/>
  <c r="DV42" i="1"/>
  <c r="DW42" i="1"/>
  <c r="DX42" i="1"/>
  <c r="DY42" i="1"/>
  <c r="DZ42" i="1"/>
  <c r="EA42" i="1"/>
  <c r="EB42" i="1"/>
  <c r="EC42" i="1"/>
  <c r="ED42" i="1"/>
  <c r="DU43" i="1"/>
  <c r="DV43" i="1"/>
  <c r="DW43" i="1"/>
  <c r="DX43" i="1"/>
  <c r="DY43" i="1"/>
  <c r="DZ43" i="1"/>
  <c r="EA43" i="1"/>
  <c r="EB43" i="1"/>
  <c r="EC43" i="1"/>
  <c r="ED43" i="1"/>
  <c r="DU44" i="1"/>
  <c r="DV44" i="1"/>
  <c r="DW44" i="1"/>
  <c r="DX44" i="1"/>
  <c r="DY44" i="1"/>
  <c r="DZ44" i="1"/>
  <c r="EA44" i="1"/>
  <c r="EB44" i="1"/>
  <c r="EC44" i="1"/>
  <c r="ED44" i="1"/>
  <c r="DU52" i="1"/>
  <c r="DV52" i="1"/>
  <c r="DW52" i="1"/>
  <c r="DX52" i="1"/>
  <c r="DY52" i="1"/>
  <c r="DZ52" i="1"/>
  <c r="EA52" i="1"/>
  <c r="EB52" i="1"/>
  <c r="EC52" i="1"/>
  <c r="ED52" i="1"/>
  <c r="DU53" i="1"/>
  <c r="DV53" i="1"/>
  <c r="DW53" i="1"/>
  <c r="DX53" i="1"/>
  <c r="DY53" i="1"/>
  <c r="DZ53" i="1"/>
  <c r="EA53" i="1"/>
  <c r="EB53" i="1"/>
  <c r="EC53" i="1"/>
  <c r="ED53" i="1"/>
  <c r="DU54" i="1"/>
  <c r="DV54" i="1"/>
  <c r="DW54" i="1"/>
  <c r="DX54" i="1"/>
  <c r="DY54" i="1"/>
  <c r="DZ54" i="1"/>
  <c r="EA54" i="1"/>
  <c r="EB54" i="1"/>
  <c r="EC54" i="1"/>
  <c r="ED54" i="1"/>
  <c r="DU55" i="1"/>
  <c r="DV55" i="1"/>
  <c r="DW55" i="1"/>
  <c r="DX55" i="1"/>
  <c r="DY55" i="1"/>
  <c r="DZ55" i="1"/>
  <c r="EA55" i="1"/>
  <c r="EB55" i="1"/>
  <c r="EC55" i="1"/>
  <c r="ED55" i="1"/>
  <c r="DU56" i="1"/>
  <c r="DV56" i="1"/>
  <c r="DW56" i="1"/>
  <c r="DX56" i="1"/>
  <c r="DY56" i="1"/>
  <c r="DZ56" i="1"/>
  <c r="EA56" i="1"/>
  <c r="EB56" i="1"/>
  <c r="EC56" i="1"/>
  <c r="ED56" i="1"/>
  <c r="DU57" i="1"/>
  <c r="DV57" i="1"/>
  <c r="DW57" i="1"/>
  <c r="DX57" i="1"/>
  <c r="DY57" i="1"/>
  <c r="DZ57" i="1"/>
  <c r="EA57" i="1"/>
  <c r="EB57" i="1"/>
  <c r="EC57" i="1"/>
  <c r="ED57" i="1"/>
  <c r="DU58" i="1"/>
  <c r="DV58" i="1"/>
  <c r="DW58" i="1"/>
  <c r="DX58" i="1"/>
  <c r="DY58" i="1"/>
  <c r="DZ58" i="1"/>
  <c r="EA58" i="1"/>
  <c r="EB58" i="1"/>
  <c r="EC58" i="1"/>
  <c r="ED58" i="1"/>
  <c r="DU59" i="1"/>
  <c r="DV59" i="1"/>
  <c r="DW59" i="1"/>
  <c r="DX59" i="1"/>
  <c r="DY59" i="1"/>
  <c r="DZ59" i="1"/>
  <c r="EA59" i="1"/>
  <c r="EB59" i="1"/>
  <c r="EC59" i="1"/>
  <c r="ED59" i="1"/>
  <c r="DU60" i="1"/>
  <c r="DV60" i="1"/>
  <c r="DW60" i="1"/>
  <c r="DX60" i="1"/>
  <c r="DY60" i="1"/>
  <c r="DZ60" i="1"/>
  <c r="EA60" i="1"/>
  <c r="EB60" i="1"/>
  <c r="EC60" i="1"/>
  <c r="ED60" i="1"/>
  <c r="DU68" i="1"/>
  <c r="DV68" i="1"/>
  <c r="DW68" i="1"/>
  <c r="DX68" i="1"/>
  <c r="DY68" i="1"/>
  <c r="DZ68" i="1"/>
  <c r="EA68" i="1"/>
  <c r="EB68" i="1"/>
  <c r="EC68" i="1"/>
  <c r="ED68" i="1"/>
  <c r="DU69" i="1"/>
  <c r="DV69" i="1"/>
  <c r="DW69" i="1"/>
  <c r="DX69" i="1"/>
  <c r="DY69" i="1"/>
  <c r="DZ69" i="1"/>
  <c r="EA69" i="1"/>
  <c r="EB69" i="1"/>
  <c r="EC69" i="1"/>
  <c r="ED69" i="1"/>
  <c r="DU70" i="1"/>
  <c r="DV70" i="1"/>
  <c r="DW70" i="1"/>
  <c r="DX70" i="1"/>
  <c r="DY70" i="1"/>
  <c r="DZ70" i="1"/>
  <c r="EA70" i="1"/>
  <c r="EB70" i="1"/>
  <c r="EC70" i="1"/>
  <c r="ED70" i="1"/>
  <c r="DU78" i="1"/>
  <c r="DV78" i="1"/>
  <c r="DW78" i="1"/>
  <c r="DX78" i="1"/>
  <c r="DY78" i="1"/>
  <c r="DZ78" i="1"/>
  <c r="EA78" i="1"/>
  <c r="EB78" i="1"/>
  <c r="EC78" i="1"/>
  <c r="ED78" i="1"/>
  <c r="DU79" i="1"/>
  <c r="DV79" i="1"/>
  <c r="DW79" i="1"/>
  <c r="DX79" i="1"/>
  <c r="DY79" i="1"/>
  <c r="DZ79" i="1"/>
  <c r="EA79" i="1"/>
  <c r="EB79" i="1"/>
  <c r="EC79" i="1"/>
  <c r="ED79" i="1"/>
  <c r="DU80" i="1"/>
  <c r="DV80" i="1"/>
  <c r="DW80" i="1"/>
  <c r="DX80" i="1"/>
  <c r="DY80" i="1"/>
  <c r="DZ80" i="1"/>
  <c r="EA80" i="1"/>
  <c r="EB80" i="1"/>
  <c r="EC80" i="1"/>
  <c r="ED80" i="1"/>
  <c r="DU81" i="1"/>
  <c r="DV81" i="1"/>
  <c r="DW81" i="1"/>
  <c r="DX81" i="1"/>
  <c r="DY81" i="1"/>
  <c r="DZ81" i="1"/>
  <c r="EA81" i="1"/>
  <c r="EB81" i="1"/>
  <c r="EC81" i="1"/>
  <c r="ED81" i="1"/>
  <c r="DU82" i="1"/>
  <c r="DV82" i="1"/>
  <c r="DW82" i="1"/>
  <c r="DX82" i="1"/>
  <c r="DY82" i="1"/>
  <c r="DZ82" i="1"/>
  <c r="EA82" i="1"/>
  <c r="EB82" i="1"/>
  <c r="EC82" i="1"/>
  <c r="ED82" i="1"/>
  <c r="DU83" i="1"/>
  <c r="DV83" i="1"/>
  <c r="DW83" i="1"/>
  <c r="DX83" i="1"/>
  <c r="DY83" i="1"/>
  <c r="DZ83" i="1"/>
  <c r="EA83" i="1"/>
  <c r="EB83" i="1"/>
  <c r="EC83" i="1"/>
  <c r="ED83" i="1"/>
  <c r="DU84" i="1"/>
  <c r="DV84" i="1"/>
  <c r="DW84" i="1"/>
  <c r="DX84" i="1"/>
  <c r="DY84" i="1"/>
  <c r="DZ84" i="1"/>
  <c r="EA84" i="1"/>
  <c r="EB84" i="1"/>
  <c r="EC84" i="1"/>
  <c r="ED84" i="1"/>
  <c r="CI174" i="1"/>
  <c r="CJ174" i="1"/>
  <c r="CK174" i="1"/>
  <c r="CL174" i="1"/>
  <c r="CM174" i="1"/>
  <c r="CN174" i="1"/>
  <c r="DO174" i="1"/>
  <c r="DP174" i="1"/>
  <c r="DQ174" i="1"/>
  <c r="DR174" i="1"/>
  <c r="CI175" i="1"/>
  <c r="CJ175" i="1"/>
  <c r="CK175" i="1"/>
  <c r="CL175" i="1"/>
  <c r="CM175" i="1"/>
  <c r="CN175" i="1"/>
  <c r="DO175" i="1"/>
  <c r="DP175" i="1"/>
  <c r="DQ175" i="1"/>
  <c r="DR175" i="1"/>
  <c r="CI176" i="1"/>
  <c r="CJ176" i="1"/>
  <c r="CK176" i="1"/>
  <c r="CL176" i="1"/>
  <c r="CM176" i="1"/>
  <c r="CN176" i="1"/>
  <c r="DO176" i="1"/>
  <c r="DP176" i="1"/>
  <c r="DQ176" i="1"/>
  <c r="DR176" i="1"/>
  <c r="CI177" i="1"/>
  <c r="CJ177" i="1"/>
  <c r="CK177" i="1"/>
  <c r="CL177" i="1"/>
  <c r="CM177" i="1"/>
  <c r="CN177" i="1"/>
  <c r="DO177" i="1"/>
  <c r="DP177" i="1"/>
  <c r="DQ177" i="1"/>
  <c r="DR177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W178" i="1"/>
  <c r="DO178" i="1"/>
  <c r="DP178" i="1"/>
  <c r="DQ178" i="1"/>
  <c r="DR178" i="1"/>
  <c r="CI179" i="1"/>
  <c r="CJ179" i="1"/>
  <c r="CK179" i="1"/>
  <c r="CL179" i="1"/>
  <c r="CM179" i="1"/>
  <c r="CN179" i="1"/>
  <c r="DO179" i="1"/>
  <c r="DP179" i="1"/>
  <c r="DQ179" i="1"/>
  <c r="DR179" i="1"/>
  <c r="CI180" i="1"/>
  <c r="CJ180" i="1"/>
  <c r="CK180" i="1"/>
  <c r="CL180" i="1"/>
  <c r="CM180" i="1"/>
  <c r="CN180" i="1"/>
  <c r="DO180" i="1"/>
  <c r="DP180" i="1"/>
  <c r="DQ180" i="1"/>
  <c r="DR180" i="1"/>
  <c r="CI181" i="1"/>
  <c r="CJ181" i="1"/>
  <c r="CK181" i="1"/>
  <c r="CL181" i="1"/>
  <c r="CM181" i="1"/>
  <c r="CN181" i="1"/>
  <c r="DO181" i="1"/>
  <c r="DP181" i="1"/>
  <c r="DQ181" i="1"/>
  <c r="DR181" i="1"/>
  <c r="DS5" i="1"/>
  <c r="DS15" i="1"/>
  <c r="DS31" i="1"/>
  <c r="DS41" i="1" s="1"/>
  <c r="DS51" i="1" s="1"/>
  <c r="DS67" i="1" s="1"/>
  <c r="DS77" i="1" s="1"/>
  <c r="DS8" i="1"/>
  <c r="DT8" i="1"/>
  <c r="DS16" i="1"/>
  <c r="DT16" i="1"/>
  <c r="DS17" i="1"/>
  <c r="DT17" i="1"/>
  <c r="DS18" i="1"/>
  <c r="DT18" i="1"/>
  <c r="DS21" i="1"/>
  <c r="DT21" i="1"/>
  <c r="DS22" i="1"/>
  <c r="DT22" i="1"/>
  <c r="DS23" i="1"/>
  <c r="DT23" i="1"/>
  <c r="DS24" i="1"/>
  <c r="DT24" i="1"/>
  <c r="DS32" i="1"/>
  <c r="DT32" i="1"/>
  <c r="DS33" i="1"/>
  <c r="DT33" i="1"/>
  <c r="DS34" i="1"/>
  <c r="DT34" i="1"/>
  <c r="DS42" i="1"/>
  <c r="DT42" i="1"/>
  <c r="DS43" i="1"/>
  <c r="DT43" i="1"/>
  <c r="DS44" i="1"/>
  <c r="DT44" i="1"/>
  <c r="DS52" i="1"/>
  <c r="DT52" i="1"/>
  <c r="DS53" i="1"/>
  <c r="DT53" i="1"/>
  <c r="DS54" i="1"/>
  <c r="DT54" i="1"/>
  <c r="DS55" i="1"/>
  <c r="DT55" i="1"/>
  <c r="DS56" i="1"/>
  <c r="DT56" i="1"/>
  <c r="DS57" i="1"/>
  <c r="DT57" i="1"/>
  <c r="DS58" i="1"/>
  <c r="DT58" i="1"/>
  <c r="DS59" i="1"/>
  <c r="DT59" i="1"/>
  <c r="DS60" i="1"/>
  <c r="DT60" i="1"/>
  <c r="DS68" i="1"/>
  <c r="DT68" i="1"/>
  <c r="DS69" i="1"/>
  <c r="DT69" i="1"/>
  <c r="DS70" i="1"/>
  <c r="DT70" i="1"/>
  <c r="DS78" i="1"/>
  <c r="DT78" i="1"/>
  <c r="DS79" i="1"/>
  <c r="DT79" i="1"/>
  <c r="DS80" i="1"/>
  <c r="DT80" i="1"/>
  <c r="DS81" i="1"/>
  <c r="DT81" i="1"/>
  <c r="DS82" i="1"/>
  <c r="DT82" i="1"/>
  <c r="DS83" i="1"/>
  <c r="DT83" i="1"/>
  <c r="DS84" i="1"/>
  <c r="DT84" i="1"/>
  <c r="DM159" i="1"/>
  <c r="DM160" i="1"/>
  <c r="DM161" i="1"/>
  <c r="DM162" i="1"/>
  <c r="DM163" i="1"/>
  <c r="DM164" i="1"/>
  <c r="DN5" i="1"/>
  <c r="DN15" i="1" s="1"/>
  <c r="DN31" i="1" s="1"/>
  <c r="DN41" i="1"/>
  <c r="DN51" i="1" s="1"/>
  <c r="DN67" i="1" s="1"/>
  <c r="DN77" i="1" s="1"/>
  <c r="DO5" i="1"/>
  <c r="DO15" i="1" s="1"/>
  <c r="DO31" i="1" s="1"/>
  <c r="DO41" i="1" s="1"/>
  <c r="DO51" i="1"/>
  <c r="DO67" i="1"/>
  <c r="DO77" i="1" s="1"/>
  <c r="DP5" i="1"/>
  <c r="DP15" i="1"/>
  <c r="DP31" i="1"/>
  <c r="DP41" i="1" s="1"/>
  <c r="DP51" i="1" s="1"/>
  <c r="DP67" i="1"/>
  <c r="DP77" i="1" s="1"/>
  <c r="DR5" i="1"/>
  <c r="DR15" i="1"/>
  <c r="DR31" i="1"/>
  <c r="DR41" i="1" s="1"/>
  <c r="DR51" i="1" s="1"/>
  <c r="DR67" i="1" s="1"/>
  <c r="DR77" i="1" s="1"/>
  <c r="DM139" i="1"/>
  <c r="DM140" i="1"/>
  <c r="DM141" i="1"/>
  <c r="DM142" i="1"/>
  <c r="DM143" i="1"/>
  <c r="DM144" i="1"/>
  <c r="DM119" i="1"/>
  <c r="DM120" i="1"/>
  <c r="DM121" i="1"/>
  <c r="DM122" i="1"/>
  <c r="DM123" i="1"/>
  <c r="DM124" i="1"/>
  <c r="DQ5" i="1"/>
  <c r="DQ6" i="1"/>
  <c r="DQ7" i="1"/>
  <c r="DN8" i="1"/>
  <c r="DO8" i="1"/>
  <c r="DP8" i="1"/>
  <c r="DQ8" i="1"/>
  <c r="DR8" i="1"/>
  <c r="DQ15" i="1"/>
  <c r="DN16" i="1"/>
  <c r="DO16" i="1"/>
  <c r="DP16" i="1"/>
  <c r="DQ16" i="1"/>
  <c r="DR16" i="1"/>
  <c r="DN17" i="1"/>
  <c r="DO17" i="1"/>
  <c r="DP17" i="1"/>
  <c r="DQ17" i="1"/>
  <c r="DR17" i="1"/>
  <c r="DN18" i="1"/>
  <c r="DO18" i="1"/>
  <c r="DP18" i="1"/>
  <c r="DQ18" i="1"/>
  <c r="DR18" i="1"/>
  <c r="DN21" i="1"/>
  <c r="DO21" i="1"/>
  <c r="DP21" i="1"/>
  <c r="DQ21" i="1"/>
  <c r="DR21" i="1"/>
  <c r="DN22" i="1"/>
  <c r="DO22" i="1"/>
  <c r="DP22" i="1"/>
  <c r="DQ22" i="1"/>
  <c r="DR22" i="1"/>
  <c r="DN23" i="1"/>
  <c r="DO23" i="1"/>
  <c r="DP23" i="1"/>
  <c r="DQ23" i="1"/>
  <c r="DR23" i="1"/>
  <c r="DN24" i="1"/>
  <c r="DO24" i="1"/>
  <c r="DP24" i="1"/>
  <c r="DQ24" i="1"/>
  <c r="DR24" i="1"/>
  <c r="DQ31" i="1"/>
  <c r="DN32" i="1"/>
  <c r="DO32" i="1"/>
  <c r="DP32" i="1"/>
  <c r="DQ32" i="1"/>
  <c r="DR32" i="1"/>
  <c r="DN33" i="1"/>
  <c r="DO33" i="1"/>
  <c r="DP33" i="1"/>
  <c r="DQ33" i="1"/>
  <c r="DR33" i="1"/>
  <c r="DN34" i="1"/>
  <c r="DO34" i="1"/>
  <c r="DP34" i="1"/>
  <c r="DQ34" i="1"/>
  <c r="DR34" i="1"/>
  <c r="DQ41" i="1"/>
  <c r="DN42" i="1"/>
  <c r="DO42" i="1"/>
  <c r="DP42" i="1"/>
  <c r="DQ42" i="1"/>
  <c r="DR42" i="1"/>
  <c r="DN43" i="1"/>
  <c r="DO43" i="1"/>
  <c r="DP43" i="1"/>
  <c r="DQ43" i="1"/>
  <c r="DR43" i="1"/>
  <c r="DN44" i="1"/>
  <c r="DO44" i="1"/>
  <c r="DP44" i="1"/>
  <c r="DQ44" i="1"/>
  <c r="DR44" i="1"/>
  <c r="DQ51" i="1"/>
  <c r="DQ67" i="1" s="1"/>
  <c r="DQ77" i="1" s="1"/>
  <c r="DN52" i="1"/>
  <c r="DO52" i="1"/>
  <c r="DP52" i="1"/>
  <c r="DQ52" i="1"/>
  <c r="DR52" i="1"/>
  <c r="DN53" i="1"/>
  <c r="DO53" i="1"/>
  <c r="DP53" i="1"/>
  <c r="DQ53" i="1"/>
  <c r="DR53" i="1"/>
  <c r="DN54" i="1"/>
  <c r="DO54" i="1"/>
  <c r="DP54" i="1"/>
  <c r="DQ54" i="1"/>
  <c r="DR54" i="1"/>
  <c r="DN55" i="1"/>
  <c r="DO55" i="1"/>
  <c r="DP55" i="1"/>
  <c r="DQ55" i="1"/>
  <c r="DR55" i="1"/>
  <c r="DN56" i="1"/>
  <c r="DO56" i="1"/>
  <c r="DP56" i="1"/>
  <c r="DQ56" i="1"/>
  <c r="DR56" i="1"/>
  <c r="DN57" i="1"/>
  <c r="DO57" i="1"/>
  <c r="DP57" i="1"/>
  <c r="DQ57" i="1"/>
  <c r="DR57" i="1"/>
  <c r="DN58" i="1"/>
  <c r="DO58" i="1"/>
  <c r="DP58" i="1"/>
  <c r="DQ58" i="1"/>
  <c r="DR58" i="1"/>
  <c r="DN59" i="1"/>
  <c r="DO59" i="1"/>
  <c r="DP59" i="1"/>
  <c r="DQ59" i="1"/>
  <c r="DR59" i="1"/>
  <c r="DN60" i="1"/>
  <c r="DO60" i="1"/>
  <c r="DP60" i="1"/>
  <c r="DQ60" i="1"/>
  <c r="DR60" i="1"/>
  <c r="DN68" i="1"/>
  <c r="DO68" i="1"/>
  <c r="DP68" i="1"/>
  <c r="DQ68" i="1"/>
  <c r="DR68" i="1"/>
  <c r="DN69" i="1"/>
  <c r="DO69" i="1"/>
  <c r="DP69" i="1"/>
  <c r="DQ69" i="1"/>
  <c r="DR69" i="1"/>
  <c r="DN70" i="1"/>
  <c r="DO70" i="1"/>
  <c r="DP70" i="1"/>
  <c r="DQ70" i="1"/>
  <c r="DR70" i="1"/>
  <c r="DN78" i="1"/>
  <c r="DO78" i="1"/>
  <c r="DP78" i="1"/>
  <c r="DQ78" i="1"/>
  <c r="DR78" i="1"/>
  <c r="DN79" i="1"/>
  <c r="DO79" i="1"/>
  <c r="DP79" i="1"/>
  <c r="DQ79" i="1"/>
  <c r="DR79" i="1"/>
  <c r="DN80" i="1"/>
  <c r="DO80" i="1"/>
  <c r="DP80" i="1"/>
  <c r="DQ80" i="1"/>
  <c r="DR80" i="1"/>
  <c r="DN81" i="1"/>
  <c r="DO81" i="1"/>
  <c r="DP81" i="1"/>
  <c r="DQ81" i="1"/>
  <c r="DR81" i="1"/>
  <c r="DN82" i="1"/>
  <c r="DO82" i="1"/>
  <c r="DP82" i="1"/>
  <c r="DQ82" i="1"/>
  <c r="DR82" i="1"/>
  <c r="DN83" i="1"/>
  <c r="DO83" i="1"/>
  <c r="DP83" i="1"/>
  <c r="DQ83" i="1"/>
  <c r="DR83" i="1"/>
  <c r="DN84" i="1"/>
  <c r="DO84" i="1"/>
  <c r="DP84" i="1"/>
  <c r="DQ84" i="1"/>
  <c r="DR84" i="1"/>
  <c r="DC5" i="1"/>
  <c r="DC15" i="1" s="1"/>
  <c r="DC31" i="1" s="1"/>
  <c r="DC41" i="1" s="1"/>
  <c r="DC51" i="1" s="1"/>
  <c r="DC67" i="1" s="1"/>
  <c r="DC77" i="1" s="1"/>
  <c r="DA91" i="1" s="1"/>
  <c r="DD5" i="1"/>
  <c r="DD15" i="1" s="1"/>
  <c r="DD31" i="1" s="1"/>
  <c r="DD41" i="1" s="1"/>
  <c r="DD51" i="1" s="1"/>
  <c r="DD67" i="1" s="1"/>
  <c r="DD77" i="1" s="1"/>
  <c r="DB91" i="1" s="1"/>
  <c r="DE5" i="1"/>
  <c r="DE15" i="1"/>
  <c r="DE31" i="1" s="1"/>
  <c r="DE41" i="1" s="1"/>
  <c r="DE51" i="1" s="1"/>
  <c r="DE67" i="1" s="1"/>
  <c r="DE77" i="1" s="1"/>
  <c r="DC91" i="1" s="1"/>
  <c r="DF5" i="1"/>
  <c r="DF15" i="1" s="1"/>
  <c r="DF31" i="1"/>
  <c r="DF41" i="1" s="1"/>
  <c r="DF51" i="1" s="1"/>
  <c r="DF67" i="1" s="1"/>
  <c r="DF77" i="1" s="1"/>
  <c r="DD91" i="1" s="1"/>
  <c r="DG5" i="1"/>
  <c r="DG15" i="1"/>
  <c r="DG31" i="1" s="1"/>
  <c r="DG41" i="1" s="1"/>
  <c r="DG51" i="1" s="1"/>
  <c r="DG67" i="1"/>
  <c r="DG77" i="1" s="1"/>
  <c r="DE91" i="1" s="1"/>
  <c r="DA92" i="1"/>
  <c r="DB92" i="1"/>
  <c r="DC92" i="1"/>
  <c r="DD92" i="1"/>
  <c r="DE92" i="1"/>
  <c r="DA93" i="1"/>
  <c r="DB93" i="1"/>
  <c r="DC93" i="1"/>
  <c r="DD93" i="1"/>
  <c r="DE93" i="1"/>
  <c r="DA94" i="1"/>
  <c r="DB94" i="1"/>
  <c r="DC94" i="1"/>
  <c r="DD94" i="1"/>
  <c r="DE94" i="1"/>
  <c r="DA95" i="1"/>
  <c r="DB95" i="1"/>
  <c r="DC95" i="1"/>
  <c r="DD95" i="1"/>
  <c r="DE95" i="1"/>
  <c r="DA96" i="1"/>
  <c r="DB96" i="1"/>
  <c r="DC96" i="1"/>
  <c r="DD96" i="1"/>
  <c r="DE96" i="1"/>
  <c r="DA97" i="1"/>
  <c r="DB97" i="1"/>
  <c r="DC97" i="1"/>
  <c r="DD97" i="1"/>
  <c r="DE97" i="1"/>
  <c r="DA98" i="1"/>
  <c r="DB98" i="1"/>
  <c r="DC98" i="1"/>
  <c r="DD98" i="1"/>
  <c r="DE98" i="1"/>
  <c r="CY5" i="1"/>
  <c r="CY15" i="1"/>
  <c r="CY31" i="1" s="1"/>
  <c r="CY41" i="1"/>
  <c r="CY51" i="1" s="1"/>
  <c r="CY67" i="1"/>
  <c r="CY77" i="1" s="1"/>
  <c r="CW91" i="1" s="1"/>
  <c r="CZ5" i="1"/>
  <c r="CZ15" i="1"/>
  <c r="CZ31" i="1" s="1"/>
  <c r="CZ41" i="1" s="1"/>
  <c r="CZ51" i="1" s="1"/>
  <c r="CZ67" i="1"/>
  <c r="CZ77" i="1"/>
  <c r="CX91" i="1" s="1"/>
  <c r="DA5" i="1"/>
  <c r="DA15" i="1"/>
  <c r="DA31" i="1"/>
  <c r="DA41" i="1" s="1"/>
  <c r="DA51" i="1" s="1"/>
  <c r="DA67" i="1" s="1"/>
  <c r="DA77" i="1"/>
  <c r="CY91" i="1" s="1"/>
  <c r="DB5" i="1"/>
  <c r="DB15" i="1"/>
  <c r="DB31" i="1"/>
  <c r="DB41" i="1" s="1"/>
  <c r="DB51" i="1" s="1"/>
  <c r="DB67" i="1" s="1"/>
  <c r="DB77" i="1" s="1"/>
  <c r="CZ91" i="1" s="1"/>
  <c r="CW92" i="1"/>
  <c r="CX92" i="1"/>
  <c r="CY92" i="1"/>
  <c r="CZ92" i="1"/>
  <c r="CW93" i="1"/>
  <c r="CX93" i="1"/>
  <c r="CY93" i="1"/>
  <c r="CZ93" i="1"/>
  <c r="CW94" i="1"/>
  <c r="CX94" i="1"/>
  <c r="CY94" i="1"/>
  <c r="CZ94" i="1"/>
  <c r="CW95" i="1"/>
  <c r="CX95" i="1"/>
  <c r="CY95" i="1"/>
  <c r="CZ95" i="1"/>
  <c r="CW96" i="1"/>
  <c r="CX96" i="1"/>
  <c r="CY96" i="1"/>
  <c r="CZ96" i="1"/>
  <c r="CW97" i="1"/>
  <c r="CX97" i="1"/>
  <c r="CY97" i="1"/>
  <c r="CZ97" i="1"/>
  <c r="CW98" i="1"/>
  <c r="CX98" i="1"/>
  <c r="CY98" i="1"/>
  <c r="CZ98" i="1"/>
  <c r="DK5" i="1"/>
  <c r="DK15" i="1"/>
  <c r="DK31" i="1" s="1"/>
  <c r="DK41" i="1" s="1"/>
  <c r="DK51" i="1" s="1"/>
  <c r="DK67" i="1" s="1"/>
  <c r="DK77" i="1" s="1"/>
  <c r="DL5" i="1"/>
  <c r="DL15" i="1" s="1"/>
  <c r="DL31" i="1"/>
  <c r="DL41" i="1" s="1"/>
  <c r="DL51" i="1" s="1"/>
  <c r="DL67" i="1" s="1"/>
  <c r="DL77" i="1" s="1"/>
  <c r="DM5" i="1"/>
  <c r="DM15" i="1"/>
  <c r="DM31" i="1" s="1"/>
  <c r="DM41" i="1" s="1"/>
  <c r="DM51" i="1" s="1"/>
  <c r="DM67" i="1"/>
  <c r="DM77" i="1" s="1"/>
  <c r="DK8" i="1"/>
  <c r="DL8" i="1"/>
  <c r="DM8" i="1"/>
  <c r="DK16" i="1"/>
  <c r="DL16" i="1"/>
  <c r="DM16" i="1"/>
  <c r="DK17" i="1"/>
  <c r="DL17" i="1"/>
  <c r="DM17" i="1"/>
  <c r="DK18" i="1"/>
  <c r="DL18" i="1"/>
  <c r="DM18" i="1"/>
  <c r="DK21" i="1"/>
  <c r="DL21" i="1"/>
  <c r="DM21" i="1"/>
  <c r="DK22" i="1"/>
  <c r="DL22" i="1"/>
  <c r="DM22" i="1"/>
  <c r="DK23" i="1"/>
  <c r="DL23" i="1"/>
  <c r="DM23" i="1"/>
  <c r="DK24" i="1"/>
  <c r="DL24" i="1"/>
  <c r="DM24" i="1"/>
  <c r="DK32" i="1"/>
  <c r="DL32" i="1"/>
  <c r="DM32" i="1"/>
  <c r="DK33" i="1"/>
  <c r="DL33" i="1"/>
  <c r="DM33" i="1"/>
  <c r="DK34" i="1"/>
  <c r="DL34" i="1"/>
  <c r="DM34" i="1"/>
  <c r="DK42" i="1"/>
  <c r="DL42" i="1"/>
  <c r="DM42" i="1"/>
  <c r="DK43" i="1"/>
  <c r="DL43" i="1"/>
  <c r="DM43" i="1"/>
  <c r="DK44" i="1"/>
  <c r="DL44" i="1"/>
  <c r="DM44" i="1"/>
  <c r="DK52" i="1"/>
  <c r="DL52" i="1"/>
  <c r="DM52" i="1"/>
  <c r="DK53" i="1"/>
  <c r="DL53" i="1"/>
  <c r="DM53" i="1"/>
  <c r="DK54" i="1"/>
  <c r="DL54" i="1"/>
  <c r="DM54" i="1"/>
  <c r="DK55" i="1"/>
  <c r="DL55" i="1"/>
  <c r="DM55" i="1"/>
  <c r="DK56" i="1"/>
  <c r="DL56" i="1"/>
  <c r="DM56" i="1"/>
  <c r="DK57" i="1"/>
  <c r="DL57" i="1"/>
  <c r="DM57" i="1"/>
  <c r="DK58" i="1"/>
  <c r="DL58" i="1"/>
  <c r="DM58" i="1"/>
  <c r="DK59" i="1"/>
  <c r="DL59" i="1"/>
  <c r="DM59" i="1"/>
  <c r="DK60" i="1"/>
  <c r="DL60" i="1"/>
  <c r="DM60" i="1"/>
  <c r="DK68" i="1"/>
  <c r="DL68" i="1"/>
  <c r="DM68" i="1"/>
  <c r="DK69" i="1"/>
  <c r="DL69" i="1"/>
  <c r="DM69" i="1"/>
  <c r="DK70" i="1"/>
  <c r="DL70" i="1"/>
  <c r="DM70" i="1"/>
  <c r="DK78" i="1"/>
  <c r="DL78" i="1"/>
  <c r="DM78" i="1"/>
  <c r="DK79" i="1"/>
  <c r="DL79" i="1"/>
  <c r="DM79" i="1"/>
  <c r="DK80" i="1"/>
  <c r="DL80" i="1"/>
  <c r="DM80" i="1"/>
  <c r="DK81" i="1"/>
  <c r="DL81" i="1"/>
  <c r="DM81" i="1"/>
  <c r="DK82" i="1"/>
  <c r="DL82" i="1"/>
  <c r="DM82" i="1"/>
  <c r="DK83" i="1"/>
  <c r="DL83" i="1"/>
  <c r="DM83" i="1"/>
  <c r="DK84" i="1"/>
  <c r="DL84" i="1"/>
  <c r="DM84" i="1"/>
  <c r="DH5" i="1"/>
  <c r="DH15" i="1"/>
  <c r="DH31" i="1" s="1"/>
  <c r="DH41" i="1" s="1"/>
  <c r="DH51" i="1" s="1"/>
  <c r="DH67" i="1" s="1"/>
  <c r="DH77" i="1" s="1"/>
  <c r="DI5" i="1"/>
  <c r="DI15" i="1" s="1"/>
  <c r="DI31" i="1" s="1"/>
  <c r="DI41" i="1" s="1"/>
  <c r="DI51" i="1" s="1"/>
  <c r="DI67" i="1" s="1"/>
  <c r="DI77" i="1" s="1"/>
  <c r="DJ5" i="1"/>
  <c r="DJ15" i="1"/>
  <c r="DJ31" i="1" s="1"/>
  <c r="DJ41" i="1" s="1"/>
  <c r="DJ51" i="1" s="1"/>
  <c r="DJ67" i="1" s="1"/>
  <c r="DJ77" i="1" s="1"/>
  <c r="DH8" i="1"/>
  <c r="DI8" i="1"/>
  <c r="DJ8" i="1"/>
  <c r="DH16" i="1"/>
  <c r="DI16" i="1"/>
  <c r="DJ16" i="1"/>
  <c r="DH17" i="1"/>
  <c r="DI17" i="1"/>
  <c r="DJ17" i="1"/>
  <c r="DH18" i="1"/>
  <c r="DI18" i="1"/>
  <c r="DJ18" i="1"/>
  <c r="DH21" i="1"/>
  <c r="DI21" i="1"/>
  <c r="DJ21" i="1"/>
  <c r="DH22" i="1"/>
  <c r="DI22" i="1"/>
  <c r="DJ22" i="1"/>
  <c r="DH23" i="1"/>
  <c r="DI23" i="1"/>
  <c r="DJ23" i="1"/>
  <c r="DH24" i="1"/>
  <c r="DI24" i="1"/>
  <c r="DJ24" i="1"/>
  <c r="DH32" i="1"/>
  <c r="DI32" i="1"/>
  <c r="DJ32" i="1"/>
  <c r="DH33" i="1"/>
  <c r="DI33" i="1"/>
  <c r="DJ33" i="1"/>
  <c r="DH34" i="1"/>
  <c r="DI34" i="1"/>
  <c r="DJ34" i="1"/>
  <c r="DH42" i="1"/>
  <c r="DI42" i="1"/>
  <c r="DJ42" i="1"/>
  <c r="DH43" i="1"/>
  <c r="DI43" i="1"/>
  <c r="DJ43" i="1"/>
  <c r="DH44" i="1"/>
  <c r="DI44" i="1"/>
  <c r="DJ44" i="1"/>
  <c r="DH52" i="1"/>
  <c r="DI52" i="1"/>
  <c r="DJ52" i="1"/>
  <c r="DH53" i="1"/>
  <c r="DI53" i="1"/>
  <c r="DJ53" i="1"/>
  <c r="DH54" i="1"/>
  <c r="DI54" i="1"/>
  <c r="DJ54" i="1"/>
  <c r="DH55" i="1"/>
  <c r="DI55" i="1"/>
  <c r="DJ55" i="1"/>
  <c r="DH56" i="1"/>
  <c r="DI56" i="1"/>
  <c r="DJ56" i="1"/>
  <c r="DH57" i="1"/>
  <c r="DI57" i="1"/>
  <c r="DJ57" i="1"/>
  <c r="DH58" i="1"/>
  <c r="DI58" i="1"/>
  <c r="DJ58" i="1"/>
  <c r="DH59" i="1"/>
  <c r="DI59" i="1"/>
  <c r="DJ59" i="1"/>
  <c r="DH60" i="1"/>
  <c r="DI60" i="1"/>
  <c r="DJ60" i="1"/>
  <c r="DH68" i="1"/>
  <c r="DI68" i="1"/>
  <c r="DJ68" i="1"/>
  <c r="DH69" i="1"/>
  <c r="DI69" i="1"/>
  <c r="DJ69" i="1"/>
  <c r="DH70" i="1"/>
  <c r="DI70" i="1"/>
  <c r="DJ70" i="1"/>
  <c r="DH78" i="1"/>
  <c r="DI78" i="1"/>
  <c r="DJ78" i="1"/>
  <c r="DH79" i="1"/>
  <c r="DI79" i="1"/>
  <c r="DJ79" i="1"/>
  <c r="DH80" i="1"/>
  <c r="DI80" i="1"/>
  <c r="DJ80" i="1"/>
  <c r="DH81" i="1"/>
  <c r="DI81" i="1"/>
  <c r="DJ81" i="1"/>
  <c r="DH82" i="1"/>
  <c r="DI82" i="1"/>
  <c r="DJ82" i="1"/>
  <c r="DH83" i="1"/>
  <c r="DI83" i="1"/>
  <c r="DJ83" i="1"/>
  <c r="DH84" i="1"/>
  <c r="DI84" i="1"/>
  <c r="DJ84" i="1"/>
  <c r="CX5" i="1"/>
  <c r="CX15" i="1"/>
  <c r="CX31" i="1"/>
  <c r="CX41" i="1"/>
  <c r="CX51" i="1" s="1"/>
  <c r="CX67" i="1" s="1"/>
  <c r="CX77" i="1" s="1"/>
  <c r="CV91" i="1" s="1"/>
  <c r="CX8" i="1"/>
  <c r="CY8" i="1"/>
  <c r="CZ8" i="1"/>
  <c r="DA8" i="1"/>
  <c r="DB8" i="1"/>
  <c r="DC8" i="1"/>
  <c r="DD8" i="1"/>
  <c r="DE8" i="1"/>
  <c r="DF8" i="1"/>
  <c r="DG8" i="1"/>
  <c r="CX16" i="1"/>
  <c r="CY16" i="1"/>
  <c r="CZ16" i="1"/>
  <c r="DA16" i="1"/>
  <c r="DB16" i="1"/>
  <c r="DC16" i="1"/>
  <c r="DD16" i="1"/>
  <c r="DE16" i="1"/>
  <c r="DF16" i="1"/>
  <c r="DG16" i="1"/>
  <c r="CX17" i="1"/>
  <c r="CY17" i="1"/>
  <c r="CZ17" i="1"/>
  <c r="DA17" i="1"/>
  <c r="DB17" i="1"/>
  <c r="DC17" i="1"/>
  <c r="DD17" i="1"/>
  <c r="DE17" i="1"/>
  <c r="DF17" i="1"/>
  <c r="DG17" i="1"/>
  <c r="CX18" i="1"/>
  <c r="CY18" i="1"/>
  <c r="CZ18" i="1"/>
  <c r="DA18" i="1"/>
  <c r="DB18" i="1"/>
  <c r="DC18" i="1"/>
  <c r="DD18" i="1"/>
  <c r="DE18" i="1"/>
  <c r="DF18" i="1"/>
  <c r="DG18" i="1"/>
  <c r="DE19" i="1"/>
  <c r="DE20" i="1"/>
  <c r="CX21" i="1"/>
  <c r="CY21" i="1"/>
  <c r="CZ21" i="1"/>
  <c r="DA21" i="1"/>
  <c r="DB21" i="1"/>
  <c r="DC21" i="1"/>
  <c r="DD21" i="1"/>
  <c r="DE21" i="1"/>
  <c r="DF21" i="1"/>
  <c r="DG21" i="1"/>
  <c r="CX22" i="1"/>
  <c r="CY22" i="1"/>
  <c r="CZ22" i="1"/>
  <c r="DA22" i="1"/>
  <c r="DB22" i="1"/>
  <c r="DC22" i="1"/>
  <c r="DD22" i="1"/>
  <c r="DE22" i="1"/>
  <c r="DF22" i="1"/>
  <c r="DG22" i="1"/>
  <c r="CX23" i="1"/>
  <c r="CY23" i="1"/>
  <c r="CZ23" i="1"/>
  <c r="DA23" i="1"/>
  <c r="DB23" i="1"/>
  <c r="DC23" i="1"/>
  <c r="DD23" i="1"/>
  <c r="DE23" i="1"/>
  <c r="DF23" i="1"/>
  <c r="DG23" i="1"/>
  <c r="CX24" i="1"/>
  <c r="CY24" i="1"/>
  <c r="CZ24" i="1"/>
  <c r="DA24" i="1"/>
  <c r="DB24" i="1"/>
  <c r="DC24" i="1"/>
  <c r="DD24" i="1"/>
  <c r="DE24" i="1"/>
  <c r="DF24" i="1"/>
  <c r="DG24" i="1"/>
  <c r="CX32" i="1"/>
  <c r="CY32" i="1"/>
  <c r="CZ32" i="1"/>
  <c r="DA32" i="1"/>
  <c r="DB32" i="1"/>
  <c r="DC32" i="1"/>
  <c r="DD32" i="1"/>
  <c r="DE32" i="1"/>
  <c r="DF32" i="1"/>
  <c r="DG32" i="1"/>
  <c r="CX33" i="1"/>
  <c r="CY33" i="1"/>
  <c r="CZ33" i="1"/>
  <c r="DA33" i="1"/>
  <c r="DB33" i="1"/>
  <c r="DC33" i="1"/>
  <c r="DD33" i="1"/>
  <c r="DE33" i="1"/>
  <c r="DF33" i="1"/>
  <c r="DG33" i="1"/>
  <c r="CX34" i="1"/>
  <c r="CY34" i="1"/>
  <c r="CZ34" i="1"/>
  <c r="DA34" i="1"/>
  <c r="DB34" i="1"/>
  <c r="DC34" i="1"/>
  <c r="DD34" i="1"/>
  <c r="DE34" i="1"/>
  <c r="DF34" i="1"/>
  <c r="DG34" i="1"/>
  <c r="CX42" i="1"/>
  <c r="CY42" i="1"/>
  <c r="CZ42" i="1"/>
  <c r="DA42" i="1"/>
  <c r="DB42" i="1"/>
  <c r="DC42" i="1"/>
  <c r="DD42" i="1"/>
  <c r="DE42" i="1"/>
  <c r="DF42" i="1"/>
  <c r="DG42" i="1"/>
  <c r="CX43" i="1"/>
  <c r="CY43" i="1"/>
  <c r="CZ43" i="1"/>
  <c r="DA43" i="1"/>
  <c r="DB43" i="1"/>
  <c r="DC43" i="1"/>
  <c r="DD43" i="1"/>
  <c r="DE43" i="1"/>
  <c r="DF43" i="1"/>
  <c r="DG43" i="1"/>
  <c r="CX44" i="1"/>
  <c r="CY44" i="1"/>
  <c r="CZ44" i="1"/>
  <c r="DA44" i="1"/>
  <c r="DB44" i="1"/>
  <c r="DC44" i="1"/>
  <c r="DD44" i="1"/>
  <c r="DE44" i="1"/>
  <c r="DF44" i="1"/>
  <c r="DG44" i="1"/>
  <c r="CX52" i="1"/>
  <c r="CY52" i="1"/>
  <c r="CZ52" i="1"/>
  <c r="DA52" i="1"/>
  <c r="DB52" i="1"/>
  <c r="DC52" i="1"/>
  <c r="DD52" i="1"/>
  <c r="DE52" i="1"/>
  <c r="DF52" i="1"/>
  <c r="DG52" i="1"/>
  <c r="CX53" i="1"/>
  <c r="CY53" i="1"/>
  <c r="CZ53" i="1"/>
  <c r="DA53" i="1"/>
  <c r="DB53" i="1"/>
  <c r="DC53" i="1"/>
  <c r="DD53" i="1"/>
  <c r="DE53" i="1"/>
  <c r="DF53" i="1"/>
  <c r="DG53" i="1"/>
  <c r="CX54" i="1"/>
  <c r="CY54" i="1"/>
  <c r="CZ54" i="1"/>
  <c r="DA54" i="1"/>
  <c r="DB54" i="1"/>
  <c r="DC54" i="1"/>
  <c r="DD54" i="1"/>
  <c r="DE54" i="1"/>
  <c r="DF54" i="1"/>
  <c r="DG54" i="1"/>
  <c r="CX55" i="1"/>
  <c r="CY55" i="1"/>
  <c r="CZ55" i="1"/>
  <c r="DA55" i="1"/>
  <c r="DB55" i="1"/>
  <c r="DC55" i="1"/>
  <c r="DD55" i="1"/>
  <c r="DE55" i="1"/>
  <c r="DF55" i="1"/>
  <c r="DG55" i="1"/>
  <c r="CX56" i="1"/>
  <c r="CY56" i="1"/>
  <c r="CZ56" i="1"/>
  <c r="DA56" i="1"/>
  <c r="DB56" i="1"/>
  <c r="DC56" i="1"/>
  <c r="DD56" i="1"/>
  <c r="DE56" i="1"/>
  <c r="DF56" i="1"/>
  <c r="DG56" i="1"/>
  <c r="CX57" i="1"/>
  <c r="CY57" i="1"/>
  <c r="CZ57" i="1"/>
  <c r="DA57" i="1"/>
  <c r="DB57" i="1"/>
  <c r="DC57" i="1"/>
  <c r="DD57" i="1"/>
  <c r="DE57" i="1"/>
  <c r="DF57" i="1"/>
  <c r="DG57" i="1"/>
  <c r="CX58" i="1"/>
  <c r="CY58" i="1"/>
  <c r="CZ58" i="1"/>
  <c r="DA58" i="1"/>
  <c r="DB58" i="1"/>
  <c r="DC58" i="1"/>
  <c r="DD58" i="1"/>
  <c r="DE58" i="1"/>
  <c r="DF58" i="1"/>
  <c r="DG58" i="1"/>
  <c r="CX59" i="1"/>
  <c r="CY59" i="1"/>
  <c r="CZ59" i="1"/>
  <c r="DA59" i="1"/>
  <c r="DB59" i="1"/>
  <c r="DC59" i="1"/>
  <c r="DD59" i="1"/>
  <c r="DE59" i="1"/>
  <c r="DF59" i="1"/>
  <c r="DG59" i="1"/>
  <c r="CX60" i="1"/>
  <c r="CY60" i="1"/>
  <c r="CZ60" i="1"/>
  <c r="DA60" i="1"/>
  <c r="DB60" i="1"/>
  <c r="DC60" i="1"/>
  <c r="DD60" i="1"/>
  <c r="DE60" i="1"/>
  <c r="DF60" i="1"/>
  <c r="DG60" i="1"/>
  <c r="CX68" i="1"/>
  <c r="CY68" i="1"/>
  <c r="CZ68" i="1"/>
  <c r="DA68" i="1"/>
  <c r="DB68" i="1"/>
  <c r="DC68" i="1"/>
  <c r="DD68" i="1"/>
  <c r="DE68" i="1"/>
  <c r="DF68" i="1"/>
  <c r="DG68" i="1"/>
  <c r="CX69" i="1"/>
  <c r="CY69" i="1"/>
  <c r="CZ69" i="1"/>
  <c r="DA69" i="1"/>
  <c r="DB69" i="1"/>
  <c r="DC69" i="1"/>
  <c r="DD69" i="1"/>
  <c r="DE69" i="1"/>
  <c r="DF69" i="1"/>
  <c r="DG69" i="1"/>
  <c r="CX70" i="1"/>
  <c r="CY70" i="1"/>
  <c r="CZ70" i="1"/>
  <c r="DA70" i="1"/>
  <c r="DB70" i="1"/>
  <c r="DC70" i="1"/>
  <c r="DD70" i="1"/>
  <c r="DE70" i="1"/>
  <c r="DF70" i="1"/>
  <c r="DG70" i="1"/>
  <c r="CX78" i="1"/>
  <c r="CY78" i="1"/>
  <c r="CZ78" i="1"/>
  <c r="DA78" i="1"/>
  <c r="DB78" i="1"/>
  <c r="DC78" i="1"/>
  <c r="DD78" i="1"/>
  <c r="DE78" i="1"/>
  <c r="DF78" i="1"/>
  <c r="DG78" i="1"/>
  <c r="CX79" i="1"/>
  <c r="CY79" i="1"/>
  <c r="CZ79" i="1"/>
  <c r="DA79" i="1"/>
  <c r="DB79" i="1"/>
  <c r="DC79" i="1"/>
  <c r="DD79" i="1"/>
  <c r="DE79" i="1"/>
  <c r="DF79" i="1"/>
  <c r="DG79" i="1"/>
  <c r="CX80" i="1"/>
  <c r="CY80" i="1"/>
  <c r="CZ80" i="1"/>
  <c r="DA80" i="1"/>
  <c r="DB80" i="1"/>
  <c r="DC80" i="1"/>
  <c r="DD80" i="1"/>
  <c r="DE80" i="1"/>
  <c r="DF80" i="1"/>
  <c r="DG80" i="1"/>
  <c r="CX81" i="1"/>
  <c r="CY81" i="1"/>
  <c r="CZ81" i="1"/>
  <c r="DA81" i="1"/>
  <c r="DB81" i="1"/>
  <c r="DC81" i="1"/>
  <c r="DD81" i="1"/>
  <c r="DE81" i="1"/>
  <c r="DF81" i="1"/>
  <c r="DG81" i="1"/>
  <c r="CX82" i="1"/>
  <c r="CY82" i="1"/>
  <c r="CZ82" i="1"/>
  <c r="DA82" i="1"/>
  <c r="DB82" i="1"/>
  <c r="DC82" i="1"/>
  <c r="DD82" i="1"/>
  <c r="DE82" i="1"/>
  <c r="DF82" i="1"/>
  <c r="DG82" i="1"/>
  <c r="CX83" i="1"/>
  <c r="CY83" i="1"/>
  <c r="CZ83" i="1"/>
  <c r="DA83" i="1"/>
  <c r="DB83" i="1"/>
  <c r="DC83" i="1"/>
  <c r="DD83" i="1"/>
  <c r="DE83" i="1"/>
  <c r="DF83" i="1"/>
  <c r="DG83" i="1"/>
  <c r="CX84" i="1"/>
  <c r="CY84" i="1"/>
  <c r="CZ84" i="1"/>
  <c r="DA84" i="1"/>
  <c r="DB84" i="1"/>
  <c r="DC84" i="1"/>
  <c r="DD84" i="1"/>
  <c r="DE84" i="1"/>
  <c r="DF84" i="1"/>
  <c r="DG84" i="1"/>
  <c r="CV5" i="1"/>
  <c r="CV15" i="1"/>
  <c r="CV31" i="1"/>
  <c r="CV41" i="1" s="1"/>
  <c r="CV51" i="1" s="1"/>
  <c r="CV67" i="1" s="1"/>
  <c r="CV77" i="1" s="1"/>
  <c r="CT91" i="1" s="1"/>
  <c r="CW5" i="1"/>
  <c r="CW15" i="1"/>
  <c r="CW31" i="1" s="1"/>
  <c r="CW41" i="1"/>
  <c r="CW51" i="1" s="1"/>
  <c r="CW67" i="1"/>
  <c r="CW77" i="1" s="1"/>
  <c r="CU91" i="1" s="1"/>
  <c r="CT92" i="1"/>
  <c r="CU92" i="1"/>
  <c r="CV92" i="1"/>
  <c r="CT93" i="1"/>
  <c r="CU93" i="1"/>
  <c r="CV93" i="1"/>
  <c r="CT94" i="1"/>
  <c r="CU94" i="1"/>
  <c r="CV94" i="1"/>
  <c r="CT95" i="1"/>
  <c r="CU95" i="1"/>
  <c r="CV95" i="1"/>
  <c r="CT96" i="1"/>
  <c r="CU96" i="1"/>
  <c r="CV96" i="1"/>
  <c r="CT97" i="1"/>
  <c r="CU97" i="1"/>
  <c r="CV97" i="1"/>
  <c r="CT98" i="1"/>
  <c r="CU98" i="1"/>
  <c r="CV98" i="1"/>
  <c r="CV8" i="1"/>
  <c r="CW8" i="1"/>
  <c r="CV16" i="1"/>
  <c r="CW16" i="1"/>
  <c r="CV17" i="1"/>
  <c r="CW17" i="1"/>
  <c r="CV18" i="1"/>
  <c r="CW18" i="1"/>
  <c r="CV21" i="1"/>
  <c r="CW21" i="1"/>
  <c r="CV22" i="1"/>
  <c r="CW22" i="1"/>
  <c r="CV23" i="1"/>
  <c r="CW23" i="1"/>
  <c r="CV24" i="1"/>
  <c r="CW24" i="1"/>
  <c r="CV32" i="1"/>
  <c r="CW32" i="1"/>
  <c r="CV33" i="1"/>
  <c r="CW33" i="1"/>
  <c r="CV34" i="1"/>
  <c r="CW34" i="1"/>
  <c r="CV42" i="1"/>
  <c r="CW42" i="1"/>
  <c r="CV43" i="1"/>
  <c r="CW43" i="1"/>
  <c r="CV44" i="1"/>
  <c r="CW44" i="1"/>
  <c r="CV52" i="1"/>
  <c r="CW52" i="1"/>
  <c r="CV53" i="1"/>
  <c r="CW53" i="1"/>
  <c r="CV54" i="1"/>
  <c r="CW54" i="1"/>
  <c r="CV55" i="1"/>
  <c r="CW55" i="1"/>
  <c r="CV56" i="1"/>
  <c r="CW56" i="1"/>
  <c r="CV57" i="1"/>
  <c r="CW57" i="1"/>
  <c r="CV58" i="1"/>
  <c r="CW58" i="1"/>
  <c r="CV59" i="1"/>
  <c r="CW59" i="1"/>
  <c r="CV60" i="1"/>
  <c r="CW60" i="1"/>
  <c r="CV68" i="1"/>
  <c r="CW68" i="1"/>
  <c r="CV69" i="1"/>
  <c r="CW69" i="1"/>
  <c r="CV70" i="1"/>
  <c r="CW70" i="1"/>
  <c r="CV78" i="1"/>
  <c r="CW78" i="1"/>
  <c r="CV79" i="1"/>
  <c r="CW79" i="1"/>
  <c r="CV80" i="1"/>
  <c r="CW80" i="1"/>
  <c r="CV81" i="1"/>
  <c r="CW81" i="1"/>
  <c r="CV82" i="1"/>
  <c r="CW82" i="1"/>
  <c r="CV83" i="1"/>
  <c r="CW83" i="1"/>
  <c r="CV84" i="1"/>
  <c r="CW84" i="1"/>
  <c r="CT5" i="1"/>
  <c r="CT15" i="1" s="1"/>
  <c r="CT31" i="1"/>
  <c r="CT41" i="1"/>
  <c r="CT51" i="1"/>
  <c r="CT67" i="1" s="1"/>
  <c r="CT77" i="1" s="1"/>
  <c r="CR91" i="1" s="1"/>
  <c r="CU5" i="1"/>
  <c r="CU15" i="1" s="1"/>
  <c r="CU31" i="1"/>
  <c r="CU41" i="1" s="1"/>
  <c r="CU51" i="1"/>
  <c r="CU67" i="1" s="1"/>
  <c r="CU77" i="1" s="1"/>
  <c r="CS91" i="1" s="1"/>
  <c r="CR92" i="1"/>
  <c r="CS92" i="1"/>
  <c r="CR93" i="1"/>
  <c r="CS93" i="1"/>
  <c r="CR94" i="1"/>
  <c r="CS94" i="1"/>
  <c r="CR95" i="1"/>
  <c r="CS95" i="1"/>
  <c r="CR96" i="1"/>
  <c r="CS96" i="1"/>
  <c r="CR97" i="1"/>
  <c r="CS97" i="1"/>
  <c r="CR98" i="1"/>
  <c r="CS98" i="1"/>
  <c r="CT8" i="1"/>
  <c r="CU8" i="1"/>
  <c r="CT16" i="1"/>
  <c r="CU16" i="1"/>
  <c r="CT17" i="1"/>
  <c r="CU17" i="1"/>
  <c r="CT18" i="1"/>
  <c r="CU18" i="1"/>
  <c r="CT21" i="1"/>
  <c r="CU21" i="1"/>
  <c r="CT22" i="1"/>
  <c r="CU22" i="1"/>
  <c r="CT23" i="1"/>
  <c r="CU23" i="1"/>
  <c r="CT24" i="1"/>
  <c r="CU24" i="1"/>
  <c r="CT32" i="1"/>
  <c r="CU32" i="1"/>
  <c r="CT33" i="1"/>
  <c r="CU33" i="1"/>
  <c r="CT34" i="1"/>
  <c r="CU34" i="1"/>
  <c r="CT42" i="1"/>
  <c r="CU42" i="1"/>
  <c r="CT43" i="1"/>
  <c r="CU43" i="1"/>
  <c r="CT44" i="1"/>
  <c r="CU44" i="1"/>
  <c r="CT52" i="1"/>
  <c r="CU52" i="1"/>
  <c r="CT53" i="1"/>
  <c r="CU53" i="1"/>
  <c r="CT54" i="1"/>
  <c r="CU54" i="1"/>
  <c r="CT55" i="1"/>
  <c r="CU55" i="1"/>
  <c r="CT56" i="1"/>
  <c r="CU56" i="1"/>
  <c r="CT57" i="1"/>
  <c r="CU57" i="1"/>
  <c r="CT58" i="1"/>
  <c r="CU58" i="1"/>
  <c r="CT59" i="1"/>
  <c r="CU59" i="1"/>
  <c r="CT60" i="1"/>
  <c r="CU60" i="1"/>
  <c r="CT68" i="1"/>
  <c r="CU68" i="1"/>
  <c r="CT69" i="1"/>
  <c r="CU69" i="1"/>
  <c r="CT70" i="1"/>
  <c r="CU70" i="1"/>
  <c r="CT78" i="1"/>
  <c r="CU78" i="1"/>
  <c r="CT79" i="1"/>
  <c r="CU79" i="1"/>
  <c r="CT80" i="1"/>
  <c r="CU80" i="1"/>
  <c r="CT81" i="1"/>
  <c r="CU81" i="1"/>
  <c r="CT82" i="1"/>
  <c r="CU82" i="1"/>
  <c r="CT83" i="1"/>
  <c r="CU83" i="1"/>
  <c r="CT84" i="1"/>
  <c r="CU84" i="1"/>
  <c r="CS5" i="1"/>
  <c r="CS15" i="1" s="1"/>
  <c r="CS31" i="1"/>
  <c r="CS41" i="1" s="1"/>
  <c r="CS51" i="1" s="1"/>
  <c r="CS67" i="1" s="1"/>
  <c r="CS77" i="1" s="1"/>
  <c r="CQ91" i="1" s="1"/>
  <c r="CQ92" i="1"/>
  <c r="CQ93" i="1"/>
  <c r="CQ94" i="1"/>
  <c r="CQ95" i="1"/>
  <c r="CQ96" i="1"/>
  <c r="CQ97" i="1"/>
  <c r="CQ98" i="1"/>
  <c r="CS8" i="1"/>
  <c r="CS16" i="1"/>
  <c r="CS17" i="1"/>
  <c r="CS18" i="1"/>
  <c r="CS21" i="1"/>
  <c r="CS22" i="1"/>
  <c r="CS23" i="1"/>
  <c r="CS24" i="1"/>
  <c r="CS32" i="1"/>
  <c r="CS33" i="1"/>
  <c r="CS34" i="1"/>
  <c r="CS42" i="1"/>
  <c r="CS43" i="1"/>
  <c r="CS44" i="1"/>
  <c r="CS52" i="1"/>
  <c r="CS53" i="1"/>
  <c r="CS54" i="1"/>
  <c r="CS55" i="1"/>
  <c r="CS56" i="1"/>
  <c r="CS57" i="1"/>
  <c r="CS58" i="1"/>
  <c r="CS59" i="1"/>
  <c r="CS60" i="1"/>
  <c r="CS68" i="1"/>
  <c r="CS69" i="1"/>
  <c r="CS70" i="1"/>
  <c r="CS78" i="1"/>
  <c r="CS79" i="1"/>
  <c r="CS80" i="1"/>
  <c r="CS81" i="1"/>
  <c r="CS82" i="1"/>
  <c r="CS83" i="1"/>
  <c r="CS84" i="1"/>
  <c r="CO5" i="1"/>
  <c r="CO15" i="1" s="1"/>
  <c r="CO31" i="1" s="1"/>
  <c r="CO41" i="1" s="1"/>
  <c r="CO51" i="1" s="1"/>
  <c r="CO67" i="1" s="1"/>
  <c r="CO77" i="1" s="1"/>
  <c r="CM91" i="1" s="1"/>
  <c r="CP5" i="1"/>
  <c r="CP15" i="1" s="1"/>
  <c r="CP31" i="1"/>
  <c r="CP41" i="1"/>
  <c r="CP51" i="1"/>
  <c r="CP67" i="1" s="1"/>
  <c r="CP77" i="1" s="1"/>
  <c r="CN91" i="1" s="1"/>
  <c r="CQ5" i="1"/>
  <c r="CQ15" i="1" s="1"/>
  <c r="CQ31" i="1"/>
  <c r="CQ41" i="1" s="1"/>
  <c r="CQ51" i="1"/>
  <c r="CQ67" i="1" s="1"/>
  <c r="CQ77" i="1" s="1"/>
  <c r="CO91" i="1" s="1"/>
  <c r="CR5" i="1"/>
  <c r="CR15" i="1" s="1"/>
  <c r="CR31" i="1"/>
  <c r="CR41" i="1" s="1"/>
  <c r="CR51" i="1" s="1"/>
  <c r="CR67" i="1" s="1"/>
  <c r="CR77" i="1" s="1"/>
  <c r="CP91" i="1" s="1"/>
  <c r="CM92" i="1"/>
  <c r="CN92" i="1"/>
  <c r="CO92" i="1"/>
  <c r="CP92" i="1"/>
  <c r="CM93" i="1"/>
  <c r="CN93" i="1"/>
  <c r="CO93" i="1"/>
  <c r="CP93" i="1"/>
  <c r="CM94" i="1"/>
  <c r="CN94" i="1"/>
  <c r="CO94" i="1"/>
  <c r="CP94" i="1"/>
  <c r="CM95" i="1"/>
  <c r="CN95" i="1"/>
  <c r="CO95" i="1"/>
  <c r="CP95" i="1"/>
  <c r="CM96" i="1"/>
  <c r="CN96" i="1"/>
  <c r="CO96" i="1"/>
  <c r="CP96" i="1"/>
  <c r="CM97" i="1"/>
  <c r="CN97" i="1"/>
  <c r="CO97" i="1"/>
  <c r="CP97" i="1"/>
  <c r="CM98" i="1"/>
  <c r="CN98" i="1"/>
  <c r="CO98" i="1"/>
  <c r="CP98" i="1"/>
  <c r="CO8" i="1"/>
  <c r="CP8" i="1"/>
  <c r="CQ8" i="1"/>
  <c r="CR8" i="1"/>
  <c r="CO16" i="1"/>
  <c r="CP16" i="1"/>
  <c r="CQ16" i="1"/>
  <c r="CR16" i="1"/>
  <c r="CO17" i="1"/>
  <c r="CP17" i="1"/>
  <c r="CQ17" i="1"/>
  <c r="CR17" i="1"/>
  <c r="CO18" i="1"/>
  <c r="CP18" i="1"/>
  <c r="CQ18" i="1"/>
  <c r="CR18" i="1"/>
  <c r="CO21" i="1"/>
  <c r="CP21" i="1"/>
  <c r="CQ21" i="1"/>
  <c r="CR21" i="1"/>
  <c r="CO22" i="1"/>
  <c r="CP22" i="1"/>
  <c r="CQ22" i="1"/>
  <c r="CR22" i="1"/>
  <c r="CO23" i="1"/>
  <c r="CP23" i="1"/>
  <c r="CQ23" i="1"/>
  <c r="CR23" i="1"/>
  <c r="CO24" i="1"/>
  <c r="CP24" i="1"/>
  <c r="CQ24" i="1"/>
  <c r="CR24" i="1"/>
  <c r="CO32" i="1"/>
  <c r="CP32" i="1"/>
  <c r="CQ32" i="1"/>
  <c r="CR32" i="1"/>
  <c r="CO33" i="1"/>
  <c r="CP33" i="1"/>
  <c r="CQ33" i="1"/>
  <c r="CR33" i="1"/>
  <c r="CO34" i="1"/>
  <c r="CP34" i="1"/>
  <c r="CQ34" i="1"/>
  <c r="CR34" i="1"/>
  <c r="CO42" i="1"/>
  <c r="CP42" i="1"/>
  <c r="CQ42" i="1"/>
  <c r="CR42" i="1"/>
  <c r="CO43" i="1"/>
  <c r="CP43" i="1"/>
  <c r="CQ43" i="1"/>
  <c r="CR43" i="1"/>
  <c r="CO44" i="1"/>
  <c r="CP44" i="1"/>
  <c r="CQ44" i="1"/>
  <c r="CR44" i="1"/>
  <c r="CO52" i="1"/>
  <c r="CP52" i="1"/>
  <c r="CQ52" i="1"/>
  <c r="CR52" i="1"/>
  <c r="CO53" i="1"/>
  <c r="CP53" i="1"/>
  <c r="CQ53" i="1"/>
  <c r="CR53" i="1"/>
  <c r="CO54" i="1"/>
  <c r="CP54" i="1"/>
  <c r="CQ54" i="1"/>
  <c r="CR54" i="1"/>
  <c r="CO55" i="1"/>
  <c r="CP55" i="1"/>
  <c r="CQ55" i="1"/>
  <c r="CR55" i="1"/>
  <c r="CO56" i="1"/>
  <c r="CP56" i="1"/>
  <c r="CQ56" i="1"/>
  <c r="CR56" i="1"/>
  <c r="CO57" i="1"/>
  <c r="CP57" i="1"/>
  <c r="CQ57" i="1"/>
  <c r="CR57" i="1"/>
  <c r="CO58" i="1"/>
  <c r="CP58" i="1"/>
  <c r="CQ58" i="1"/>
  <c r="CR58" i="1"/>
  <c r="CO59" i="1"/>
  <c r="CP59" i="1"/>
  <c r="CQ59" i="1"/>
  <c r="CR59" i="1"/>
  <c r="CO60" i="1"/>
  <c r="CP60" i="1"/>
  <c r="CQ60" i="1"/>
  <c r="CR60" i="1"/>
  <c r="CO68" i="1"/>
  <c r="CP68" i="1"/>
  <c r="CQ68" i="1"/>
  <c r="CR68" i="1"/>
  <c r="CO69" i="1"/>
  <c r="CP69" i="1"/>
  <c r="CQ69" i="1"/>
  <c r="CR69" i="1"/>
  <c r="CO70" i="1"/>
  <c r="CP70" i="1"/>
  <c r="CQ70" i="1"/>
  <c r="CR70" i="1"/>
  <c r="CO78" i="1"/>
  <c r="CP78" i="1"/>
  <c r="CQ78" i="1"/>
  <c r="CR78" i="1"/>
  <c r="CO79" i="1"/>
  <c r="CP79" i="1"/>
  <c r="CQ79" i="1"/>
  <c r="CR79" i="1"/>
  <c r="CO80" i="1"/>
  <c r="CP80" i="1"/>
  <c r="CQ80" i="1"/>
  <c r="CR80" i="1"/>
  <c r="CO81" i="1"/>
  <c r="CP81" i="1"/>
  <c r="CQ81" i="1"/>
  <c r="CR81" i="1"/>
  <c r="CO82" i="1"/>
  <c r="CP82" i="1"/>
  <c r="CQ82" i="1"/>
  <c r="CR82" i="1"/>
  <c r="CO83" i="1"/>
  <c r="CP83" i="1"/>
  <c r="CQ83" i="1"/>
  <c r="CR83" i="1"/>
  <c r="CO84" i="1"/>
  <c r="CP84" i="1"/>
  <c r="CQ84" i="1"/>
  <c r="CR84" i="1"/>
  <c r="CN5" i="1"/>
  <c r="CN15" i="1" s="1"/>
  <c r="CN31" i="1" s="1"/>
  <c r="CN41" i="1" s="1"/>
  <c r="CN51" i="1" s="1"/>
  <c r="CN67" i="1" s="1"/>
  <c r="CN77" i="1" s="1"/>
  <c r="CL91" i="1" s="1"/>
  <c r="CN6" i="1"/>
  <c r="CN7" i="1"/>
  <c r="CN8" i="1"/>
  <c r="CN16" i="1"/>
  <c r="CN17" i="1"/>
  <c r="CN18" i="1"/>
  <c r="CN21" i="1"/>
  <c r="CN22" i="1"/>
  <c r="CN23" i="1"/>
  <c r="CN24" i="1"/>
  <c r="CN32" i="1"/>
  <c r="CN33" i="1"/>
  <c r="CN34" i="1"/>
  <c r="CN42" i="1"/>
  <c r="CN43" i="1"/>
  <c r="CN44" i="1"/>
  <c r="CN52" i="1"/>
  <c r="CN53" i="1"/>
  <c r="CN54" i="1"/>
  <c r="CN55" i="1"/>
  <c r="CN56" i="1"/>
  <c r="CN57" i="1"/>
  <c r="CN58" i="1"/>
  <c r="CN59" i="1"/>
  <c r="CN60" i="1"/>
  <c r="CN68" i="1"/>
  <c r="CN69" i="1"/>
  <c r="CN70" i="1"/>
  <c r="CN78" i="1"/>
  <c r="CN79" i="1"/>
  <c r="CN80" i="1"/>
  <c r="CN81" i="1"/>
  <c r="CN82" i="1"/>
  <c r="CN83" i="1"/>
  <c r="CN84" i="1"/>
  <c r="CK54" i="1"/>
  <c r="CK62" i="1" s="1"/>
  <c r="CK53" i="1"/>
  <c r="CI44" i="1"/>
  <c r="CI43" i="1"/>
  <c r="CI46" i="1"/>
  <c r="CI47" i="1" s="1"/>
  <c r="CJ19" i="1"/>
  <c r="CJ20" i="1"/>
  <c r="Q19" i="1"/>
  <c r="Q20" i="1"/>
  <c r="P18" i="1"/>
  <c r="P19" i="1"/>
  <c r="Q7" i="1"/>
  <c r="Q6" i="1"/>
  <c r="Q10" i="1"/>
  <c r="CL7" i="1"/>
  <c r="CL10" i="1" s="1"/>
  <c r="CL11" i="1"/>
  <c r="CL6" i="1"/>
  <c r="CJ7" i="1"/>
  <c r="CJ6" i="1"/>
  <c r="CJ10" i="1"/>
  <c r="P55" i="1"/>
  <c r="P62" i="1"/>
  <c r="P54" i="1"/>
  <c r="D54" i="1"/>
  <c r="O54" i="1"/>
  <c r="O62" i="1"/>
  <c r="O63" i="1" s="1"/>
  <c r="O53" i="1"/>
  <c r="CJ5" i="1"/>
  <c r="CJ15" i="1" s="1"/>
  <c r="CJ31" i="1" s="1"/>
  <c r="CJ41" i="1"/>
  <c r="CJ51" i="1" s="1"/>
  <c r="CJ67" i="1" s="1"/>
  <c r="CJ77" i="1" s="1"/>
  <c r="CH91" i="1" s="1"/>
  <c r="CK5" i="1"/>
  <c r="CK15" i="1"/>
  <c r="CK31" i="1" s="1"/>
  <c r="CK41" i="1" s="1"/>
  <c r="CK51" i="1" s="1"/>
  <c r="CK67" i="1" s="1"/>
  <c r="CK77" i="1" s="1"/>
  <c r="CI91" i="1" s="1"/>
  <c r="CL5" i="1"/>
  <c r="CL15" i="1" s="1"/>
  <c r="CL31" i="1" s="1"/>
  <c r="CL41" i="1" s="1"/>
  <c r="CL51" i="1" s="1"/>
  <c r="CL67" i="1" s="1"/>
  <c r="CL77" i="1" s="1"/>
  <c r="CJ91" i="1" s="1"/>
  <c r="CM5" i="1"/>
  <c r="CM15" i="1" s="1"/>
  <c r="CM31" i="1" s="1"/>
  <c r="CM41" i="1" s="1"/>
  <c r="CM51" i="1" s="1"/>
  <c r="CM67" i="1" s="1"/>
  <c r="CM77" i="1" s="1"/>
  <c r="CK91" i="1" s="1"/>
  <c r="CH92" i="1"/>
  <c r="CI92" i="1"/>
  <c r="CJ92" i="1"/>
  <c r="CK92" i="1"/>
  <c r="CL92" i="1"/>
  <c r="CH93" i="1"/>
  <c r="CI93" i="1"/>
  <c r="CJ93" i="1"/>
  <c r="CK93" i="1"/>
  <c r="CL93" i="1"/>
  <c r="CH94" i="1"/>
  <c r="CI94" i="1"/>
  <c r="CI102" i="1" s="1"/>
  <c r="CJ94" i="1"/>
  <c r="CK94" i="1"/>
  <c r="CL94" i="1"/>
  <c r="CH95" i="1"/>
  <c r="CI95" i="1"/>
  <c r="CJ95" i="1"/>
  <c r="CK95" i="1"/>
  <c r="CL95" i="1"/>
  <c r="CH96" i="1"/>
  <c r="CI96" i="1"/>
  <c r="CJ96" i="1"/>
  <c r="CK96" i="1"/>
  <c r="CL96" i="1"/>
  <c r="CH97" i="1"/>
  <c r="CI97" i="1"/>
  <c r="CJ97" i="1"/>
  <c r="CK97" i="1"/>
  <c r="CL97" i="1"/>
  <c r="CH98" i="1"/>
  <c r="CI98" i="1"/>
  <c r="CJ98" i="1"/>
  <c r="CK98" i="1"/>
  <c r="CL98" i="1"/>
  <c r="D94" i="1"/>
  <c r="CK102" i="1" s="1"/>
  <c r="CM6" i="1"/>
  <c r="CM10" i="1" s="1"/>
  <c r="CM7" i="1"/>
  <c r="CJ8" i="1"/>
  <c r="CK8" i="1"/>
  <c r="CL8" i="1"/>
  <c r="CM8" i="1"/>
  <c r="CJ16" i="1"/>
  <c r="CK16" i="1"/>
  <c r="CL16" i="1"/>
  <c r="CM16" i="1"/>
  <c r="CJ17" i="1"/>
  <c r="CK17" i="1"/>
  <c r="CL17" i="1"/>
  <c r="CM17" i="1"/>
  <c r="CJ18" i="1"/>
  <c r="CK18" i="1"/>
  <c r="CL18" i="1"/>
  <c r="CM18" i="1"/>
  <c r="CK19" i="1"/>
  <c r="CL19" i="1"/>
  <c r="CL26" i="1" s="1"/>
  <c r="CM19" i="1"/>
  <c r="CK20" i="1"/>
  <c r="CL20" i="1"/>
  <c r="CM20" i="1"/>
  <c r="CJ21" i="1"/>
  <c r="CK21" i="1"/>
  <c r="CL21" i="1"/>
  <c r="CM21" i="1"/>
  <c r="CJ22" i="1"/>
  <c r="CK22" i="1"/>
  <c r="CL22" i="1"/>
  <c r="CM22" i="1"/>
  <c r="CJ23" i="1"/>
  <c r="CK23" i="1"/>
  <c r="CL23" i="1"/>
  <c r="CM23" i="1"/>
  <c r="CJ24" i="1"/>
  <c r="CK24" i="1"/>
  <c r="CL24" i="1"/>
  <c r="CM24" i="1"/>
  <c r="CJ32" i="1"/>
  <c r="CK32" i="1"/>
  <c r="CL32" i="1"/>
  <c r="CM32" i="1"/>
  <c r="CJ33" i="1"/>
  <c r="CK33" i="1"/>
  <c r="CL33" i="1"/>
  <c r="CM33" i="1"/>
  <c r="CJ34" i="1"/>
  <c r="CK34" i="1"/>
  <c r="CL34" i="1"/>
  <c r="CM34" i="1"/>
  <c r="CJ42" i="1"/>
  <c r="CK42" i="1"/>
  <c r="CL42" i="1"/>
  <c r="CM42" i="1"/>
  <c r="CJ43" i="1"/>
  <c r="CK43" i="1"/>
  <c r="CK47" i="1"/>
  <c r="CL43" i="1"/>
  <c r="CL47" i="1"/>
  <c r="CM43" i="1"/>
  <c r="CJ44" i="1"/>
  <c r="CJ46" i="1" s="1"/>
  <c r="CK44" i="1"/>
  <c r="CL44" i="1"/>
  <c r="CM44" i="1"/>
  <c r="D43" i="1"/>
  <c r="S48" i="1" s="1"/>
  <c r="CJ52" i="1"/>
  <c r="CK52" i="1"/>
  <c r="CL52" i="1"/>
  <c r="CM52" i="1"/>
  <c r="CJ53" i="1"/>
  <c r="CL53" i="1"/>
  <c r="CM53" i="1"/>
  <c r="CJ54" i="1"/>
  <c r="CL54" i="1"/>
  <c r="CM54" i="1"/>
  <c r="CJ55" i="1"/>
  <c r="CJ62" i="1"/>
  <c r="CJ64" i="1" s="1"/>
  <c r="CK55" i="1"/>
  <c r="CL55" i="1"/>
  <c r="CL62" i="1"/>
  <c r="CL64" i="1"/>
  <c r="CM55" i="1"/>
  <c r="CJ56" i="1"/>
  <c r="CK56" i="1"/>
  <c r="CL56" i="1"/>
  <c r="CM56" i="1"/>
  <c r="CJ57" i="1"/>
  <c r="CK57" i="1"/>
  <c r="CL57" i="1"/>
  <c r="CM57" i="1"/>
  <c r="CJ58" i="1"/>
  <c r="CK58" i="1"/>
  <c r="CL58" i="1"/>
  <c r="CM58" i="1"/>
  <c r="CJ59" i="1"/>
  <c r="CK59" i="1"/>
  <c r="CL59" i="1"/>
  <c r="CM59" i="1"/>
  <c r="CJ60" i="1"/>
  <c r="CK60" i="1"/>
  <c r="CL60" i="1"/>
  <c r="CM60" i="1"/>
  <c r="CJ68" i="1"/>
  <c r="CK68" i="1"/>
  <c r="CL68" i="1"/>
  <c r="CM68" i="1"/>
  <c r="CJ69" i="1"/>
  <c r="CK69" i="1"/>
  <c r="CL69" i="1"/>
  <c r="CM69" i="1"/>
  <c r="CJ70" i="1"/>
  <c r="CK70" i="1"/>
  <c r="CL70" i="1"/>
  <c r="CM70" i="1"/>
  <c r="D69" i="1"/>
  <c r="CM74" i="1" s="1"/>
  <c r="CJ78" i="1"/>
  <c r="CK78" i="1"/>
  <c r="CL78" i="1"/>
  <c r="CM78" i="1"/>
  <c r="CJ79" i="1"/>
  <c r="CK79" i="1"/>
  <c r="CL79" i="1"/>
  <c r="CM79" i="1"/>
  <c r="CJ80" i="1"/>
  <c r="CK80" i="1"/>
  <c r="CK87" i="1"/>
  <c r="CL80" i="1"/>
  <c r="CL87" i="1" s="1"/>
  <c r="CM80" i="1"/>
  <c r="CJ81" i="1"/>
  <c r="CK81" i="1"/>
  <c r="CL81" i="1"/>
  <c r="CM81" i="1"/>
  <c r="CJ82" i="1"/>
  <c r="CK82" i="1"/>
  <c r="CL82" i="1"/>
  <c r="CM82" i="1"/>
  <c r="CJ83" i="1"/>
  <c r="CK83" i="1"/>
  <c r="CL83" i="1"/>
  <c r="CM83" i="1"/>
  <c r="CJ84" i="1"/>
  <c r="CK84" i="1"/>
  <c r="CL84" i="1"/>
  <c r="CM84" i="1"/>
  <c r="D80" i="1"/>
  <c r="CG93" i="1"/>
  <c r="CG92" i="1"/>
  <c r="CG94" i="1"/>
  <c r="CG101" i="1"/>
  <c r="CG98" i="1"/>
  <c r="CG97" i="1"/>
  <c r="CG96" i="1"/>
  <c r="CG95" i="1"/>
  <c r="CI5" i="1"/>
  <c r="CI15" i="1" s="1"/>
  <c r="CI31" i="1"/>
  <c r="CI41" i="1" s="1"/>
  <c r="CI51" i="1" s="1"/>
  <c r="CI67" i="1" s="1"/>
  <c r="CI77" i="1" s="1"/>
  <c r="CG91" i="1" s="1"/>
  <c r="CI80" i="1"/>
  <c r="CI87" i="1" s="1"/>
  <c r="CI81" i="1"/>
  <c r="CI84" i="1"/>
  <c r="CI83" i="1"/>
  <c r="CI82" i="1"/>
  <c r="CI79" i="1"/>
  <c r="CI78" i="1"/>
  <c r="CI70" i="1"/>
  <c r="CI69" i="1"/>
  <c r="CI68" i="1"/>
  <c r="CI55" i="1"/>
  <c r="CI54" i="1"/>
  <c r="CI60" i="1"/>
  <c r="CI59" i="1"/>
  <c r="CI58" i="1"/>
  <c r="CI57" i="1"/>
  <c r="CI56" i="1"/>
  <c r="CI53" i="1"/>
  <c r="CI52" i="1"/>
  <c r="CI42" i="1"/>
  <c r="CI34" i="1"/>
  <c r="CI33" i="1"/>
  <c r="CI32" i="1"/>
  <c r="CI19" i="1"/>
  <c r="CI20" i="1"/>
  <c r="CI26" i="1" s="1"/>
  <c r="CI28" i="1" s="1"/>
  <c r="CI24" i="1"/>
  <c r="CI23" i="1"/>
  <c r="CI22" i="1"/>
  <c r="CI21" i="1"/>
  <c r="CI18" i="1"/>
  <c r="CI17" i="1"/>
  <c r="CI16" i="1"/>
  <c r="CI8" i="1"/>
  <c r="CH5" i="1"/>
  <c r="CH15" i="1" s="1"/>
  <c r="CH31" i="1" s="1"/>
  <c r="CH41" i="1" s="1"/>
  <c r="CH51" i="1" s="1"/>
  <c r="CH67" i="1" s="1"/>
  <c r="CH77" i="1" s="1"/>
  <c r="CH80" i="1"/>
  <c r="CH81" i="1"/>
  <c r="CH84" i="1"/>
  <c r="CH83" i="1"/>
  <c r="CH82" i="1"/>
  <c r="CH79" i="1"/>
  <c r="CH78" i="1"/>
  <c r="CH70" i="1"/>
  <c r="CH69" i="1"/>
  <c r="CH73" i="1" s="1"/>
  <c r="CH68" i="1"/>
  <c r="CH55" i="1"/>
  <c r="CH54" i="1"/>
  <c r="CH62" i="1" s="1"/>
  <c r="CH60" i="1"/>
  <c r="CH59" i="1"/>
  <c r="CH58" i="1"/>
  <c r="CH57" i="1"/>
  <c r="CH56" i="1"/>
  <c r="CH53" i="1"/>
  <c r="CH52" i="1"/>
  <c r="CH44" i="1"/>
  <c r="CH46" i="1" s="1"/>
  <c r="CH43" i="1"/>
  <c r="CH42" i="1"/>
  <c r="CH34" i="1"/>
  <c r="CH33" i="1"/>
  <c r="CH32" i="1"/>
  <c r="CH19" i="1"/>
  <c r="CH20" i="1"/>
  <c r="CH24" i="1"/>
  <c r="CH23" i="1"/>
  <c r="CH22" i="1"/>
  <c r="CH21" i="1"/>
  <c r="CH18" i="1"/>
  <c r="CH17" i="1"/>
  <c r="CH16" i="1"/>
  <c r="CH7" i="1"/>
  <c r="CH10" i="1"/>
  <c r="CH12" i="1" s="1"/>
  <c r="CH6" i="1"/>
  <c r="CH8" i="1"/>
  <c r="CF93" i="1"/>
  <c r="CF92" i="1"/>
  <c r="CF94" i="1"/>
  <c r="CF98" i="1"/>
  <c r="CF97" i="1"/>
  <c r="CF96" i="1"/>
  <c r="CF95" i="1"/>
  <c r="CG5" i="1"/>
  <c r="CG15" i="1"/>
  <c r="CG31" i="1"/>
  <c r="CG41" i="1" s="1"/>
  <c r="CG51" i="1" s="1"/>
  <c r="CG67" i="1" s="1"/>
  <c r="CG77" i="1" s="1"/>
  <c r="CF91" i="1" s="1"/>
  <c r="CG80" i="1"/>
  <c r="CG81" i="1"/>
  <c r="CG84" i="1"/>
  <c r="CG83" i="1"/>
  <c r="CG82" i="1"/>
  <c r="CG79" i="1"/>
  <c r="CG78" i="1"/>
  <c r="CG70" i="1"/>
  <c r="CG69" i="1"/>
  <c r="CG68" i="1"/>
  <c r="CG55" i="1"/>
  <c r="CG54" i="1"/>
  <c r="CG60" i="1"/>
  <c r="CG59" i="1"/>
  <c r="CG58" i="1"/>
  <c r="CG57" i="1"/>
  <c r="CG56" i="1"/>
  <c r="CG53" i="1"/>
  <c r="CG52" i="1"/>
  <c r="CG44" i="1"/>
  <c r="CG43" i="1"/>
  <c r="CG46" i="1" s="1"/>
  <c r="CG42" i="1"/>
  <c r="CG34" i="1"/>
  <c r="CG33" i="1"/>
  <c r="CG32" i="1"/>
  <c r="CG19" i="1"/>
  <c r="CG20" i="1"/>
  <c r="CG24" i="1"/>
  <c r="CG23" i="1"/>
  <c r="CG22" i="1"/>
  <c r="CG21" i="1"/>
  <c r="CG18" i="1"/>
  <c r="CG17" i="1"/>
  <c r="CG16" i="1"/>
  <c r="CG7" i="1"/>
  <c r="CG6" i="1"/>
  <c r="CG8" i="1"/>
  <c r="CF5" i="1"/>
  <c r="CF15" i="1"/>
  <c r="CF31" i="1" s="1"/>
  <c r="CF6" i="1"/>
  <c r="CF10" i="1" s="1"/>
  <c r="CF7" i="1"/>
  <c r="CF8" i="1"/>
  <c r="CF16" i="1"/>
  <c r="CF17" i="1"/>
  <c r="CF18" i="1"/>
  <c r="CF19" i="1"/>
  <c r="CF20" i="1"/>
  <c r="CF21" i="1"/>
  <c r="CF22" i="1"/>
  <c r="CF23" i="1"/>
  <c r="CF24" i="1"/>
  <c r="CF32" i="1"/>
  <c r="CF33" i="1"/>
  <c r="CF34" i="1"/>
  <c r="Q55" i="1"/>
  <c r="Q54" i="1"/>
  <c r="R55" i="1"/>
  <c r="R54" i="1"/>
  <c r="S55" i="1"/>
  <c r="S54" i="1"/>
  <c r="T55" i="1"/>
  <c r="T62" i="1" s="1"/>
  <c r="T64" i="1" s="1"/>
  <c r="T54" i="1"/>
  <c r="U55" i="1"/>
  <c r="U62" i="1" s="1"/>
  <c r="U54" i="1"/>
  <c r="V55" i="1"/>
  <c r="V54" i="1"/>
  <c r="W55" i="1"/>
  <c r="W62" i="1" s="1"/>
  <c r="W54" i="1"/>
  <c r="X55" i="1"/>
  <c r="X54" i="1"/>
  <c r="Y55" i="1"/>
  <c r="Y54" i="1"/>
  <c r="Y62" i="1"/>
  <c r="Y64" i="1"/>
  <c r="AA55" i="1"/>
  <c r="AA54" i="1"/>
  <c r="AB55" i="1"/>
  <c r="AB62" i="1" s="1"/>
  <c r="AB54" i="1"/>
  <c r="AC55" i="1"/>
  <c r="AC54" i="1"/>
  <c r="AC62" i="1" s="1"/>
  <c r="AD55" i="1"/>
  <c r="AD54" i="1"/>
  <c r="AD62" i="1"/>
  <c r="AE55" i="1"/>
  <c r="AE62" i="1" s="1"/>
  <c r="AE63" i="1" s="1"/>
  <c r="AE54" i="1"/>
  <c r="AF55" i="1"/>
  <c r="AF54" i="1"/>
  <c r="AG55" i="1"/>
  <c r="AG62" i="1" s="1"/>
  <c r="AG64" i="1" s="1"/>
  <c r="AG54" i="1"/>
  <c r="AH55" i="1"/>
  <c r="AH54" i="1"/>
  <c r="AI55" i="1"/>
  <c r="AI54" i="1"/>
  <c r="AJ55" i="1"/>
  <c r="AJ62" i="1" s="1"/>
  <c r="AJ54" i="1"/>
  <c r="AK55" i="1"/>
  <c r="AK62" i="1"/>
  <c r="AK54" i="1"/>
  <c r="AL55" i="1"/>
  <c r="AL54" i="1"/>
  <c r="AL62" i="1"/>
  <c r="AM55" i="1"/>
  <c r="AM54" i="1"/>
  <c r="AN55" i="1"/>
  <c r="AN54" i="1"/>
  <c r="AN62" i="1" s="1"/>
  <c r="AO55" i="1"/>
  <c r="AO62" i="1" s="1"/>
  <c r="AO54" i="1"/>
  <c r="AP55" i="1"/>
  <c r="AP54" i="1"/>
  <c r="AQ55" i="1"/>
  <c r="AQ54" i="1"/>
  <c r="AR55" i="1"/>
  <c r="AR54" i="1"/>
  <c r="AV55" i="1"/>
  <c r="AV54" i="1"/>
  <c r="AW55" i="1"/>
  <c r="AW54" i="1"/>
  <c r="AX55" i="1"/>
  <c r="AX54" i="1"/>
  <c r="AX62" i="1"/>
  <c r="AY55" i="1"/>
  <c r="AY54" i="1"/>
  <c r="AZ55" i="1"/>
  <c r="AZ54" i="1"/>
  <c r="BA55" i="1"/>
  <c r="BA54" i="1"/>
  <c r="BB55" i="1"/>
  <c r="BB54" i="1"/>
  <c r="BB62" i="1" s="1"/>
  <c r="BB63" i="1" s="1"/>
  <c r="BC55" i="1"/>
  <c r="BC54" i="1"/>
  <c r="BD55" i="1"/>
  <c r="BD54" i="1"/>
  <c r="BD62" i="1" s="1"/>
  <c r="BE55" i="1"/>
  <c r="BE54" i="1"/>
  <c r="BF55" i="1"/>
  <c r="BF62" i="1" s="1"/>
  <c r="BF64" i="1" s="1"/>
  <c r="BF54" i="1"/>
  <c r="BG55" i="1"/>
  <c r="BG54" i="1"/>
  <c r="BG62" i="1" s="1"/>
  <c r="BI55" i="1"/>
  <c r="BI54" i="1"/>
  <c r="BJ55" i="1"/>
  <c r="BJ54" i="1"/>
  <c r="BJ62" i="1" s="1"/>
  <c r="BK55" i="1"/>
  <c r="BK54" i="1"/>
  <c r="BL55" i="1"/>
  <c r="BL54" i="1"/>
  <c r="BL62" i="1" s="1"/>
  <c r="BM55" i="1"/>
  <c r="BM54" i="1"/>
  <c r="BM62" i="1"/>
  <c r="BM64" i="1"/>
  <c r="BN55" i="1"/>
  <c r="BN54" i="1"/>
  <c r="BO55" i="1"/>
  <c r="BO54" i="1"/>
  <c r="BP55" i="1"/>
  <c r="BP54" i="1"/>
  <c r="BQ55" i="1"/>
  <c r="BQ54" i="1"/>
  <c r="BQ62" i="1"/>
  <c r="BQ64" i="1" s="1"/>
  <c r="BS53" i="1"/>
  <c r="BS54" i="1"/>
  <c r="D53" i="1"/>
  <c r="BT55" i="1"/>
  <c r="BT62" i="1" s="1"/>
  <c r="BT64" i="1"/>
  <c r="BT54" i="1"/>
  <c r="BU55" i="1"/>
  <c r="BU54" i="1"/>
  <c r="BU62" i="1"/>
  <c r="BU64" i="1" s="1"/>
  <c r="BV55" i="1"/>
  <c r="BV62" i="1" s="1"/>
  <c r="BV63" i="1" s="1"/>
  <c r="BV54" i="1"/>
  <c r="BW55" i="1"/>
  <c r="BW54" i="1"/>
  <c r="BX55" i="1"/>
  <c r="BX62" i="1"/>
  <c r="BX63" i="1" s="1"/>
  <c r="BX54" i="1"/>
  <c r="BY55" i="1"/>
  <c r="BY54" i="1"/>
  <c r="BZ55" i="1"/>
  <c r="BZ54" i="1"/>
  <c r="CA55" i="1"/>
  <c r="CA62" i="1" s="1"/>
  <c r="CA64" i="1" s="1"/>
  <c r="CA54" i="1"/>
  <c r="CB55" i="1"/>
  <c r="CB54" i="1"/>
  <c r="CB62" i="1" s="1"/>
  <c r="CC55" i="1"/>
  <c r="CC54" i="1"/>
  <c r="CD55" i="1"/>
  <c r="CD54" i="1"/>
  <c r="CD62" i="1" s="1"/>
  <c r="CE55" i="1"/>
  <c r="CE54" i="1"/>
  <c r="AL94" i="1"/>
  <c r="AL100" i="1"/>
  <c r="AL102" i="1" s="1"/>
  <c r="AL93" i="1"/>
  <c r="D93" i="1"/>
  <c r="AK94" i="1"/>
  <c r="AK93" i="1"/>
  <c r="AK100" i="1" s="1"/>
  <c r="AJ95" i="1"/>
  <c r="AJ94" i="1"/>
  <c r="AE95" i="1"/>
  <c r="AE94" i="1"/>
  <c r="AF95" i="1"/>
  <c r="AF94" i="1"/>
  <c r="AG95" i="1"/>
  <c r="AG100" i="1" s="1"/>
  <c r="AG94" i="1"/>
  <c r="AH95" i="1"/>
  <c r="AH94" i="1"/>
  <c r="AI95" i="1"/>
  <c r="AI94" i="1"/>
  <c r="AI100" i="1" s="1"/>
  <c r="AA95" i="1"/>
  <c r="AA94" i="1"/>
  <c r="AB95" i="1"/>
  <c r="AB94" i="1"/>
  <c r="AC95" i="1"/>
  <c r="AC94" i="1"/>
  <c r="AD95" i="1"/>
  <c r="AD94" i="1"/>
  <c r="Z95" i="1"/>
  <c r="Z94" i="1"/>
  <c r="Y95" i="1"/>
  <c r="Y100" i="1" s="1"/>
  <c r="Y94" i="1"/>
  <c r="T93" i="1"/>
  <c r="T92" i="1"/>
  <c r="T100" i="1" s="1"/>
  <c r="D92" i="1"/>
  <c r="S93" i="1"/>
  <c r="S100" i="1"/>
  <c r="S102" i="1"/>
  <c r="S92" i="1"/>
  <c r="V94" i="1"/>
  <c r="V93" i="1"/>
  <c r="W94" i="1"/>
  <c r="W100" i="1" s="1"/>
  <c r="W102" i="1" s="1"/>
  <c r="W93" i="1"/>
  <c r="X94" i="1"/>
  <c r="X100" i="1" s="1"/>
  <c r="X93" i="1"/>
  <c r="U94" i="1"/>
  <c r="U100" i="1" s="1"/>
  <c r="U93" i="1"/>
  <c r="BZ80" i="1"/>
  <c r="BZ81" i="1"/>
  <c r="CA80" i="1"/>
  <c r="CA81" i="1"/>
  <c r="CB80" i="1"/>
  <c r="CB81" i="1"/>
  <c r="CB86" i="1" s="1"/>
  <c r="CC80" i="1"/>
  <c r="CC81" i="1"/>
  <c r="BU80" i="1"/>
  <c r="BU86" i="1" s="1"/>
  <c r="BU81" i="1"/>
  <c r="BV80" i="1"/>
  <c r="BV81" i="1"/>
  <c r="BV86" i="1" s="1"/>
  <c r="BV87" i="1" s="1"/>
  <c r="BW80" i="1"/>
  <c r="BW81" i="1"/>
  <c r="BX80" i="1"/>
  <c r="BX86" i="1"/>
  <c r="BX88" i="1" s="1"/>
  <c r="BX81" i="1"/>
  <c r="BY80" i="1"/>
  <c r="BY81" i="1"/>
  <c r="BT80" i="1"/>
  <c r="BT86" i="1" s="1"/>
  <c r="BT81" i="1"/>
  <c r="BS80" i="1"/>
  <c r="BS79" i="1"/>
  <c r="D79" i="1"/>
  <c r="BQ88" i="1" s="1"/>
  <c r="BO80" i="1"/>
  <c r="BO79" i="1"/>
  <c r="BP80" i="1"/>
  <c r="BP79" i="1"/>
  <c r="BQ80" i="1"/>
  <c r="BQ79" i="1"/>
  <c r="BR80" i="1"/>
  <c r="BR86" i="1" s="1"/>
  <c r="BR79" i="1"/>
  <c r="BL80" i="1"/>
  <c r="BL79" i="1"/>
  <c r="BM80" i="1"/>
  <c r="BM86" i="1" s="1"/>
  <c r="BM79" i="1"/>
  <c r="BN80" i="1"/>
  <c r="BN79" i="1"/>
  <c r="BN86" i="1" s="1"/>
  <c r="BK80" i="1"/>
  <c r="BK79" i="1"/>
  <c r="AG80" i="1"/>
  <c r="AG81" i="1"/>
  <c r="AG86" i="1" s="1"/>
  <c r="AH80" i="1"/>
  <c r="AH81" i="1"/>
  <c r="AI80" i="1"/>
  <c r="AI81" i="1"/>
  <c r="AJ80" i="1"/>
  <c r="AJ81" i="1"/>
  <c r="AE80" i="1"/>
  <c r="AE81" i="1"/>
  <c r="AE86" i="1" s="1"/>
  <c r="AF80" i="1"/>
  <c r="AF81" i="1"/>
  <c r="AF86" i="1"/>
  <c r="AB80" i="1"/>
  <c r="AB86" i="1" s="1"/>
  <c r="AB81" i="1"/>
  <c r="AC80" i="1"/>
  <c r="AC81" i="1"/>
  <c r="AC86" i="1"/>
  <c r="AC87" i="1" s="1"/>
  <c r="AD80" i="1"/>
  <c r="AD81" i="1"/>
  <c r="X80" i="1"/>
  <c r="X81" i="1"/>
  <c r="X86" i="1" s="1"/>
  <c r="X88" i="1" s="1"/>
  <c r="Y80" i="1"/>
  <c r="Y81" i="1"/>
  <c r="Z80" i="1"/>
  <c r="Z81" i="1"/>
  <c r="Z86" i="1" s="1"/>
  <c r="Z87" i="1" s="1"/>
  <c r="AA80" i="1"/>
  <c r="AA81" i="1"/>
  <c r="W80" i="1"/>
  <c r="W81" i="1"/>
  <c r="R80" i="1"/>
  <c r="R79" i="1"/>
  <c r="S80" i="1"/>
  <c r="S79" i="1"/>
  <c r="T80" i="1"/>
  <c r="T79" i="1"/>
  <c r="U80" i="1"/>
  <c r="U79" i="1"/>
  <c r="V80" i="1"/>
  <c r="V79" i="1"/>
  <c r="O80" i="1"/>
  <c r="O79" i="1"/>
  <c r="P80" i="1"/>
  <c r="P79" i="1"/>
  <c r="Q80" i="1"/>
  <c r="Q79" i="1"/>
  <c r="N80" i="1"/>
  <c r="N79" i="1"/>
  <c r="M79" i="1"/>
  <c r="M86" i="1" s="1"/>
  <c r="M78" i="1"/>
  <c r="D78" i="1"/>
  <c r="BU69" i="1"/>
  <c r="BU68" i="1"/>
  <c r="D68" i="1"/>
  <c r="CD70" i="1"/>
  <c r="CD69" i="1"/>
  <c r="CE70" i="1"/>
  <c r="CE69" i="1"/>
  <c r="BZ70" i="1"/>
  <c r="BZ69" i="1"/>
  <c r="CA70" i="1"/>
  <c r="CA69" i="1"/>
  <c r="CB70" i="1"/>
  <c r="CB69" i="1"/>
  <c r="CC70" i="1"/>
  <c r="CC69" i="1"/>
  <c r="CC73" i="1"/>
  <c r="BW70" i="1"/>
  <c r="BW69" i="1"/>
  <c r="BX70" i="1"/>
  <c r="BX69" i="1"/>
  <c r="BY70" i="1"/>
  <c r="BY69" i="1"/>
  <c r="BY72" i="1" s="1"/>
  <c r="BY74" i="1" s="1"/>
  <c r="BV70" i="1"/>
  <c r="BV69" i="1"/>
  <c r="BQ70" i="1"/>
  <c r="BQ69" i="1"/>
  <c r="BN70" i="1"/>
  <c r="BN69" i="1"/>
  <c r="BO70" i="1"/>
  <c r="BO69" i="1"/>
  <c r="BO72" i="1"/>
  <c r="BP70" i="1"/>
  <c r="BP69" i="1"/>
  <c r="BM70" i="1"/>
  <c r="BM69" i="1"/>
  <c r="BC70" i="1"/>
  <c r="BC69" i="1"/>
  <c r="BD70" i="1"/>
  <c r="BD72" i="1" s="1"/>
  <c r="BD69" i="1"/>
  <c r="BD74" i="1"/>
  <c r="BA70" i="1"/>
  <c r="BA69" i="1"/>
  <c r="BB70" i="1"/>
  <c r="BB69" i="1"/>
  <c r="AX70" i="1"/>
  <c r="AX69" i="1"/>
  <c r="AV70" i="1"/>
  <c r="AV69" i="1"/>
  <c r="AW70" i="1"/>
  <c r="AW69" i="1"/>
  <c r="AU70" i="1"/>
  <c r="AU69" i="1"/>
  <c r="AT70" i="1"/>
  <c r="AT69" i="1"/>
  <c r="AR70" i="1"/>
  <c r="AR69" i="1"/>
  <c r="AR72" i="1" s="1"/>
  <c r="AS70" i="1"/>
  <c r="AS69" i="1"/>
  <c r="AP70" i="1"/>
  <c r="AP69" i="1"/>
  <c r="AQ70" i="1"/>
  <c r="AQ69" i="1"/>
  <c r="AM70" i="1"/>
  <c r="AM69" i="1"/>
  <c r="AM72" i="1" s="1"/>
  <c r="AN70" i="1"/>
  <c r="AN69" i="1"/>
  <c r="AO70" i="1"/>
  <c r="AO69" i="1"/>
  <c r="AO72" i="1" s="1"/>
  <c r="AK70" i="1"/>
  <c r="AK69" i="1"/>
  <c r="AL70" i="1"/>
  <c r="AL69" i="1"/>
  <c r="AL72" i="1" s="1"/>
  <c r="AI70" i="1"/>
  <c r="AI69" i="1"/>
  <c r="AJ70" i="1"/>
  <c r="AJ69" i="1"/>
  <c r="AJ72" i="1" s="1"/>
  <c r="AG70" i="1"/>
  <c r="AG69" i="1"/>
  <c r="AH70" i="1"/>
  <c r="AH69" i="1"/>
  <c r="AH72" i="1" s="1"/>
  <c r="AF70" i="1"/>
  <c r="AF69" i="1"/>
  <c r="AD70" i="1"/>
  <c r="AD72" i="1" s="1"/>
  <c r="AD69" i="1"/>
  <c r="AE70" i="1"/>
  <c r="AE69" i="1"/>
  <c r="AC70" i="1"/>
  <c r="AC72" i="1" s="1"/>
  <c r="AC69" i="1"/>
  <c r="AB70" i="1"/>
  <c r="AB69" i="1"/>
  <c r="AA69" i="1"/>
  <c r="AA72" i="1" s="1"/>
  <c r="AA73" i="1" s="1"/>
  <c r="AA68" i="1"/>
  <c r="Z70" i="1"/>
  <c r="Z69" i="1"/>
  <c r="Y70" i="1"/>
  <c r="Y72" i="1" s="1"/>
  <c r="Y74" i="1" s="1"/>
  <c r="Y69" i="1"/>
  <c r="X69" i="1"/>
  <c r="X68" i="1"/>
  <c r="BH56" i="1"/>
  <c r="BH62" i="1" s="1"/>
  <c r="BH63" i="1" s="1"/>
  <c r="BH55" i="1"/>
  <c r="AS54" i="1"/>
  <c r="AS53" i="1"/>
  <c r="J54" i="1"/>
  <c r="J62" i="1" s="1"/>
  <c r="J63" i="1" s="1"/>
  <c r="J53" i="1"/>
  <c r="BJ42" i="1"/>
  <c r="BJ43" i="1"/>
  <c r="BK42" i="1"/>
  <c r="BK43" i="1"/>
  <c r="D42" i="1"/>
  <c r="BS43" i="1"/>
  <c r="BS42" i="1"/>
  <c r="BW43" i="1"/>
  <c r="BW42" i="1"/>
  <c r="BC44" i="1"/>
  <c r="BC43" i="1"/>
  <c r="BC46" i="1" s="1"/>
  <c r="AZ44" i="1"/>
  <c r="AZ43" i="1"/>
  <c r="BA44" i="1"/>
  <c r="BA43" i="1"/>
  <c r="BB44" i="1"/>
  <c r="BB43" i="1"/>
  <c r="AW44" i="1"/>
  <c r="AW43" i="1"/>
  <c r="AX44" i="1"/>
  <c r="AX46" i="1"/>
  <c r="AX47" i="1" s="1"/>
  <c r="AX43" i="1"/>
  <c r="AY44" i="1"/>
  <c r="AY43" i="1"/>
  <c r="AY46" i="1"/>
  <c r="AY48" i="1" s="1"/>
  <c r="AT44" i="1"/>
  <c r="AT43" i="1"/>
  <c r="AU44" i="1"/>
  <c r="AU46" i="1" s="1"/>
  <c r="AU43" i="1"/>
  <c r="AV44" i="1"/>
  <c r="AV43" i="1"/>
  <c r="AQ44" i="1"/>
  <c r="AQ46" i="1" s="1"/>
  <c r="AQ43" i="1"/>
  <c r="AR44" i="1"/>
  <c r="AR43" i="1"/>
  <c r="AR46" i="1" s="1"/>
  <c r="AS44" i="1"/>
  <c r="AS43" i="1"/>
  <c r="AN44" i="1"/>
  <c r="AN43" i="1"/>
  <c r="AN46" i="1" s="1"/>
  <c r="AO44" i="1"/>
  <c r="AO43" i="1"/>
  <c r="AP44" i="1"/>
  <c r="AP46" i="1"/>
  <c r="AP47" i="1" s="1"/>
  <c r="AP43" i="1"/>
  <c r="AK44" i="1"/>
  <c r="AK43" i="1"/>
  <c r="AL44" i="1"/>
  <c r="AL43" i="1"/>
  <c r="AM44" i="1"/>
  <c r="AM43" i="1"/>
  <c r="AH44" i="1"/>
  <c r="AH43" i="1"/>
  <c r="AI44" i="1"/>
  <c r="AI43" i="1"/>
  <c r="AI46" i="1" s="1"/>
  <c r="AJ44" i="1"/>
  <c r="AJ46" i="1" s="1"/>
  <c r="AJ43" i="1"/>
  <c r="AE44" i="1"/>
  <c r="AE43" i="1"/>
  <c r="AF44" i="1"/>
  <c r="AF43" i="1"/>
  <c r="AG44" i="1"/>
  <c r="AG43" i="1"/>
  <c r="AG46" i="1" s="1"/>
  <c r="AB44" i="1"/>
  <c r="AB43" i="1"/>
  <c r="AC44" i="1"/>
  <c r="AC43" i="1"/>
  <c r="AD44" i="1"/>
  <c r="AD43" i="1"/>
  <c r="AA44" i="1"/>
  <c r="AA43" i="1"/>
  <c r="AA46" i="1" s="1"/>
  <c r="Z43" i="1"/>
  <c r="Z42" i="1"/>
  <c r="Y43" i="1"/>
  <c r="Y46" i="1" s="1"/>
  <c r="Y42" i="1"/>
  <c r="W44" i="1"/>
  <c r="W43" i="1"/>
  <c r="W46" i="1" s="1"/>
  <c r="X44" i="1"/>
  <c r="X43" i="1"/>
  <c r="V44" i="1"/>
  <c r="V46" i="1"/>
  <c r="V47" i="1" s="1"/>
  <c r="V43" i="1"/>
  <c r="U43" i="1"/>
  <c r="U42" i="1"/>
  <c r="S44" i="1"/>
  <c r="S43" i="1"/>
  <c r="S46" i="1" s="1"/>
  <c r="T44" i="1"/>
  <c r="T43" i="1"/>
  <c r="R44" i="1"/>
  <c r="R43" i="1"/>
  <c r="Q43" i="1"/>
  <c r="Q42" i="1"/>
  <c r="M44" i="1"/>
  <c r="M46" i="1"/>
  <c r="M43" i="1"/>
  <c r="N44" i="1"/>
  <c r="N43" i="1"/>
  <c r="L44" i="1"/>
  <c r="L43" i="1"/>
  <c r="AV20" i="1"/>
  <c r="AV21" i="1"/>
  <c r="AV26" i="1"/>
  <c r="D20" i="1"/>
  <c r="S18" i="1"/>
  <c r="S19" i="1"/>
  <c r="D18" i="1"/>
  <c r="BS7" i="1"/>
  <c r="BS10" i="1" s="1"/>
  <c r="BS6" i="1"/>
  <c r="BN7" i="1"/>
  <c r="BN6" i="1"/>
  <c r="BN10" i="1"/>
  <c r="BN11" i="1" s="1"/>
  <c r="BO7" i="1"/>
  <c r="BO10" i="1" s="1"/>
  <c r="BO6" i="1"/>
  <c r="BP7" i="1"/>
  <c r="BP6" i="1"/>
  <c r="BQ7" i="1"/>
  <c r="BQ10" i="1" s="1"/>
  <c r="BQ6" i="1"/>
  <c r="BR7" i="1"/>
  <c r="BR6" i="1"/>
  <c r="BR10" i="1"/>
  <c r="BR11" i="1" s="1"/>
  <c r="BI7" i="1"/>
  <c r="BI10" i="1" s="1"/>
  <c r="BI6" i="1"/>
  <c r="BJ7" i="1"/>
  <c r="BJ6" i="1"/>
  <c r="AZ7" i="1"/>
  <c r="AZ6" i="1"/>
  <c r="BA7" i="1"/>
  <c r="BA6" i="1"/>
  <c r="BA10" i="1"/>
  <c r="BB7" i="1"/>
  <c r="BB10" i="1" s="1"/>
  <c r="BB6" i="1"/>
  <c r="BC7" i="1"/>
  <c r="BC6" i="1"/>
  <c r="BC10" i="1"/>
  <c r="BC12" i="1" s="1"/>
  <c r="BD7" i="1"/>
  <c r="BD10" i="1" s="1"/>
  <c r="BD11" i="1" s="1"/>
  <c r="BD6" i="1"/>
  <c r="BE7" i="1"/>
  <c r="BE6" i="1"/>
  <c r="BF7" i="1"/>
  <c r="BF10" i="1"/>
  <c r="BF11" i="1"/>
  <c r="BF6" i="1"/>
  <c r="BG7" i="1"/>
  <c r="BG6" i="1"/>
  <c r="S7" i="1"/>
  <c r="S6" i="1"/>
  <c r="R70" i="1"/>
  <c r="R69" i="1"/>
  <c r="G70" i="1"/>
  <c r="G69" i="1"/>
  <c r="H70" i="1"/>
  <c r="H69" i="1"/>
  <c r="I70" i="1"/>
  <c r="I69" i="1"/>
  <c r="J70" i="1"/>
  <c r="J69" i="1"/>
  <c r="K70" i="1"/>
  <c r="K69" i="1"/>
  <c r="AN79" i="1"/>
  <c r="AN80" i="1"/>
  <c r="AO79" i="1"/>
  <c r="AO80" i="1"/>
  <c r="AP79" i="1"/>
  <c r="AP80" i="1"/>
  <c r="AQ79" i="1"/>
  <c r="AQ80" i="1"/>
  <c r="AR79" i="1"/>
  <c r="AR80" i="1"/>
  <c r="AS79" i="1"/>
  <c r="AS80" i="1"/>
  <c r="AT79" i="1"/>
  <c r="AT80" i="1"/>
  <c r="AU79" i="1"/>
  <c r="AU80" i="1"/>
  <c r="AV79" i="1"/>
  <c r="AV80" i="1"/>
  <c r="AW79" i="1"/>
  <c r="AW80" i="1"/>
  <c r="AE79" i="1"/>
  <c r="AF79" i="1"/>
  <c r="AG79" i="1"/>
  <c r="AH79" i="1"/>
  <c r="AI79" i="1"/>
  <c r="AJ79" i="1"/>
  <c r="AK79" i="1"/>
  <c r="AK80" i="1"/>
  <c r="AL79" i="1"/>
  <c r="AL80" i="1"/>
  <c r="AM79" i="1"/>
  <c r="AM80" i="1"/>
  <c r="X79" i="1"/>
  <c r="Y79" i="1"/>
  <c r="Z79" i="1"/>
  <c r="AA79" i="1"/>
  <c r="AB79" i="1"/>
  <c r="AC79" i="1"/>
  <c r="AD79" i="1"/>
  <c r="G81" i="1"/>
  <c r="G80" i="1"/>
  <c r="H81" i="1"/>
  <c r="H80" i="1"/>
  <c r="I81" i="1"/>
  <c r="I80" i="1"/>
  <c r="J81" i="1"/>
  <c r="J80" i="1"/>
  <c r="K81" i="1"/>
  <c r="K80" i="1"/>
  <c r="G95" i="1"/>
  <c r="G94" i="1"/>
  <c r="H95" i="1"/>
  <c r="H94" i="1"/>
  <c r="I95" i="1"/>
  <c r="I94" i="1"/>
  <c r="J95" i="1"/>
  <c r="J94" i="1"/>
  <c r="K95" i="1"/>
  <c r="K94" i="1"/>
  <c r="L95" i="1"/>
  <c r="L94" i="1"/>
  <c r="M93" i="1"/>
  <c r="M94" i="1"/>
  <c r="N93" i="1"/>
  <c r="N92" i="1"/>
  <c r="O93" i="1"/>
  <c r="O92" i="1"/>
  <c r="P93" i="1"/>
  <c r="P92" i="1"/>
  <c r="Q93" i="1"/>
  <c r="Q92" i="1"/>
  <c r="R93" i="1"/>
  <c r="R92" i="1"/>
  <c r="U92" i="1"/>
  <c r="V92" i="1"/>
  <c r="W92" i="1"/>
  <c r="X92" i="1"/>
  <c r="Y93" i="1"/>
  <c r="Y92" i="1"/>
  <c r="Z93" i="1"/>
  <c r="Z92" i="1"/>
  <c r="AA93" i="1"/>
  <c r="AA92" i="1"/>
  <c r="AB93" i="1"/>
  <c r="AB92" i="1"/>
  <c r="AC93" i="1"/>
  <c r="AC92" i="1"/>
  <c r="AD93" i="1"/>
  <c r="AD92" i="1"/>
  <c r="AE93" i="1"/>
  <c r="AE92" i="1"/>
  <c r="AF93" i="1"/>
  <c r="AF92" i="1"/>
  <c r="AG93" i="1"/>
  <c r="AG92" i="1"/>
  <c r="AH93" i="1"/>
  <c r="AH92" i="1"/>
  <c r="AI93" i="1"/>
  <c r="AI92" i="1"/>
  <c r="AJ93" i="1"/>
  <c r="AJ92" i="1"/>
  <c r="AK92" i="1"/>
  <c r="AL92" i="1"/>
  <c r="AM93" i="1"/>
  <c r="AM92" i="1"/>
  <c r="AN93" i="1"/>
  <c r="AN92" i="1"/>
  <c r="AO93" i="1"/>
  <c r="AO92" i="1"/>
  <c r="AP93" i="1"/>
  <c r="AP92" i="1"/>
  <c r="AQ93" i="1"/>
  <c r="AQ92" i="1"/>
  <c r="AR93" i="1"/>
  <c r="AR92" i="1"/>
  <c r="AS93" i="1"/>
  <c r="AS92" i="1"/>
  <c r="AT93" i="1"/>
  <c r="AT92" i="1"/>
  <c r="AU93" i="1"/>
  <c r="AU92" i="1"/>
  <c r="AV93" i="1"/>
  <c r="AV92" i="1"/>
  <c r="AW93" i="1"/>
  <c r="AW92" i="1"/>
  <c r="AX93" i="1"/>
  <c r="AX92" i="1"/>
  <c r="AY93" i="1"/>
  <c r="AY92" i="1"/>
  <c r="AZ93" i="1"/>
  <c r="AZ92" i="1"/>
  <c r="BA93" i="1"/>
  <c r="BA92" i="1"/>
  <c r="BB93" i="1"/>
  <c r="BB92" i="1"/>
  <c r="BC93" i="1"/>
  <c r="BC92" i="1"/>
  <c r="BD93" i="1"/>
  <c r="BD92" i="1"/>
  <c r="BE93" i="1"/>
  <c r="BE92" i="1"/>
  <c r="BF93" i="1"/>
  <c r="BF92" i="1"/>
  <c r="BG93" i="1"/>
  <c r="BG92" i="1"/>
  <c r="BH93" i="1"/>
  <c r="BH92" i="1"/>
  <c r="BI93" i="1"/>
  <c r="BI92" i="1"/>
  <c r="BJ93" i="1"/>
  <c r="BJ92" i="1"/>
  <c r="BK93" i="1"/>
  <c r="BK92" i="1"/>
  <c r="BL93" i="1"/>
  <c r="BL92" i="1"/>
  <c r="BM93" i="1"/>
  <c r="BM92" i="1"/>
  <c r="BN93" i="1"/>
  <c r="BN92" i="1"/>
  <c r="BO93" i="1"/>
  <c r="BO92" i="1"/>
  <c r="BP93" i="1"/>
  <c r="BP92" i="1"/>
  <c r="BQ93" i="1"/>
  <c r="BQ92" i="1"/>
  <c r="BR93" i="1"/>
  <c r="BR92" i="1"/>
  <c r="BS93" i="1"/>
  <c r="BS92" i="1"/>
  <c r="BT93" i="1"/>
  <c r="BT92" i="1"/>
  <c r="BU93" i="1"/>
  <c r="BU92" i="1"/>
  <c r="BV93" i="1"/>
  <c r="BV92" i="1"/>
  <c r="BW93" i="1"/>
  <c r="BW92" i="1"/>
  <c r="BX93" i="1"/>
  <c r="BX92" i="1"/>
  <c r="BY93" i="1"/>
  <c r="BY92" i="1"/>
  <c r="BZ93" i="1"/>
  <c r="BZ92" i="1"/>
  <c r="CA93" i="1"/>
  <c r="CA100" i="1" s="1"/>
  <c r="CA92" i="1"/>
  <c r="CB93" i="1"/>
  <c r="CB92" i="1"/>
  <c r="CC93" i="1"/>
  <c r="CC100" i="1" s="1"/>
  <c r="CC92" i="1"/>
  <c r="CD93" i="1"/>
  <c r="CD92" i="1"/>
  <c r="CE93" i="1"/>
  <c r="CE92" i="1"/>
  <c r="H5" i="1"/>
  <c r="H15" i="1" s="1"/>
  <c r="H31" i="1"/>
  <c r="H41" i="1"/>
  <c r="H51" i="1" s="1"/>
  <c r="H67" i="1" s="1"/>
  <c r="H77" i="1" s="1"/>
  <c r="H91" i="1" s="1"/>
  <c r="I5" i="1"/>
  <c r="I15" i="1" s="1"/>
  <c r="I31" i="1" s="1"/>
  <c r="I41" i="1"/>
  <c r="I51" i="1" s="1"/>
  <c r="I67" i="1" s="1"/>
  <c r="I77" i="1" s="1"/>
  <c r="I91" i="1" s="1"/>
  <c r="J5" i="1"/>
  <c r="J15" i="1" s="1"/>
  <c r="J31" i="1"/>
  <c r="J41" i="1" s="1"/>
  <c r="J51" i="1" s="1"/>
  <c r="J67" i="1" s="1"/>
  <c r="J77" i="1" s="1"/>
  <c r="J91" i="1" s="1"/>
  <c r="K5" i="1"/>
  <c r="K15" i="1" s="1"/>
  <c r="K31" i="1" s="1"/>
  <c r="K41" i="1" s="1"/>
  <c r="K51" i="1" s="1"/>
  <c r="K67" i="1" s="1"/>
  <c r="K77" i="1" s="1"/>
  <c r="K91" i="1" s="1"/>
  <c r="L5" i="1"/>
  <c r="L15" i="1" s="1"/>
  <c r="L31" i="1" s="1"/>
  <c r="L41" i="1" s="1"/>
  <c r="L51" i="1" s="1"/>
  <c r="L67" i="1" s="1"/>
  <c r="L77" i="1" s="1"/>
  <c r="L91" i="1" s="1"/>
  <c r="M5" i="1"/>
  <c r="M15" i="1" s="1"/>
  <c r="M31" i="1" s="1"/>
  <c r="M41" i="1" s="1"/>
  <c r="M51" i="1" s="1"/>
  <c r="M67" i="1" s="1"/>
  <c r="M77" i="1" s="1"/>
  <c r="M91" i="1" s="1"/>
  <c r="N5" i="1"/>
  <c r="N15" i="1" s="1"/>
  <c r="N31" i="1"/>
  <c r="N41" i="1" s="1"/>
  <c r="N51" i="1" s="1"/>
  <c r="N67" i="1" s="1"/>
  <c r="N77" i="1" s="1"/>
  <c r="N91" i="1" s="1"/>
  <c r="O5" i="1"/>
  <c r="O15" i="1" s="1"/>
  <c r="O31" i="1" s="1"/>
  <c r="O41" i="1" s="1"/>
  <c r="O51" i="1" s="1"/>
  <c r="O67" i="1" s="1"/>
  <c r="O77" i="1" s="1"/>
  <c r="O91" i="1" s="1"/>
  <c r="P5" i="1"/>
  <c r="P15" i="1" s="1"/>
  <c r="P31" i="1"/>
  <c r="P41" i="1" s="1"/>
  <c r="P51" i="1" s="1"/>
  <c r="P67" i="1" s="1"/>
  <c r="P77" i="1" s="1"/>
  <c r="P91" i="1" s="1"/>
  <c r="Q5" i="1"/>
  <c r="Q15" i="1" s="1"/>
  <c r="Q31" i="1" s="1"/>
  <c r="Q41" i="1" s="1"/>
  <c r="Q51" i="1" s="1"/>
  <c r="Q67" i="1" s="1"/>
  <c r="Q77" i="1" s="1"/>
  <c r="Q91" i="1" s="1"/>
  <c r="R5" i="1"/>
  <c r="R15" i="1" s="1"/>
  <c r="R31" i="1"/>
  <c r="R41" i="1" s="1"/>
  <c r="R51" i="1" s="1"/>
  <c r="R67" i="1" s="1"/>
  <c r="R77" i="1" s="1"/>
  <c r="R91" i="1" s="1"/>
  <c r="S5" i="1"/>
  <c r="S15" i="1" s="1"/>
  <c r="S31" i="1" s="1"/>
  <c r="S41" i="1" s="1"/>
  <c r="S51" i="1" s="1"/>
  <c r="S67" i="1" s="1"/>
  <c r="S77" i="1" s="1"/>
  <c r="S91" i="1" s="1"/>
  <c r="T5" i="1"/>
  <c r="T15" i="1" s="1"/>
  <c r="T31" i="1"/>
  <c r="T41" i="1" s="1"/>
  <c r="T51" i="1" s="1"/>
  <c r="T67" i="1" s="1"/>
  <c r="T77" i="1" s="1"/>
  <c r="T91" i="1" s="1"/>
  <c r="U5" i="1"/>
  <c r="U15" i="1" s="1"/>
  <c r="U31" i="1" s="1"/>
  <c r="U41" i="1" s="1"/>
  <c r="U51" i="1" s="1"/>
  <c r="U67" i="1" s="1"/>
  <c r="U77" i="1" s="1"/>
  <c r="U91" i="1" s="1"/>
  <c r="V5" i="1"/>
  <c r="V15" i="1" s="1"/>
  <c r="V31" i="1"/>
  <c r="V41" i="1" s="1"/>
  <c r="V51" i="1" s="1"/>
  <c r="V67" i="1" s="1"/>
  <c r="V77" i="1" s="1"/>
  <c r="V91" i="1" s="1"/>
  <c r="W5" i="1"/>
  <c r="W15" i="1" s="1"/>
  <c r="W31" i="1" s="1"/>
  <c r="W41" i="1" s="1"/>
  <c r="W51" i="1" s="1"/>
  <c r="W67" i="1" s="1"/>
  <c r="W77" i="1" s="1"/>
  <c r="W91" i="1" s="1"/>
  <c r="X5" i="1"/>
  <c r="X15" i="1" s="1"/>
  <c r="X31" i="1"/>
  <c r="X41" i="1" s="1"/>
  <c r="X51" i="1" s="1"/>
  <c r="X67" i="1" s="1"/>
  <c r="X77" i="1" s="1"/>
  <c r="X91" i="1" s="1"/>
  <c r="Y5" i="1"/>
  <c r="Y15" i="1" s="1"/>
  <c r="Y31" i="1" s="1"/>
  <c r="Y41" i="1" s="1"/>
  <c r="Y51" i="1" s="1"/>
  <c r="Y67" i="1" s="1"/>
  <c r="Y77" i="1" s="1"/>
  <c r="Y91" i="1" s="1"/>
  <c r="Z5" i="1"/>
  <c r="Z15" i="1" s="1"/>
  <c r="Z31" i="1"/>
  <c r="Z41" i="1" s="1"/>
  <c r="Z51" i="1" s="1"/>
  <c r="Z67" i="1" s="1"/>
  <c r="Z77" i="1" s="1"/>
  <c r="Z91" i="1" s="1"/>
  <c r="AA5" i="1"/>
  <c r="AA15" i="1" s="1"/>
  <c r="AA31" i="1" s="1"/>
  <c r="AA41" i="1" s="1"/>
  <c r="AA51" i="1" s="1"/>
  <c r="AA67" i="1" s="1"/>
  <c r="AA77" i="1" s="1"/>
  <c r="AA91" i="1" s="1"/>
  <c r="AB5" i="1"/>
  <c r="AB15" i="1" s="1"/>
  <c r="AB31" i="1"/>
  <c r="AB41" i="1" s="1"/>
  <c r="AB51" i="1" s="1"/>
  <c r="AB67" i="1" s="1"/>
  <c r="AB77" i="1" s="1"/>
  <c r="AB91" i="1" s="1"/>
  <c r="AC5" i="1"/>
  <c r="AC15" i="1" s="1"/>
  <c r="AC31" i="1" s="1"/>
  <c r="AC41" i="1" s="1"/>
  <c r="AC51" i="1" s="1"/>
  <c r="AC67" i="1" s="1"/>
  <c r="AC77" i="1" s="1"/>
  <c r="AC91" i="1" s="1"/>
  <c r="AD5" i="1"/>
  <c r="AD15" i="1" s="1"/>
  <c r="AD31" i="1"/>
  <c r="AD41" i="1" s="1"/>
  <c r="AD51" i="1" s="1"/>
  <c r="AD67" i="1" s="1"/>
  <c r="AD77" i="1" s="1"/>
  <c r="AD91" i="1" s="1"/>
  <c r="AE5" i="1"/>
  <c r="AE15" i="1" s="1"/>
  <c r="AE31" i="1" s="1"/>
  <c r="AE41" i="1" s="1"/>
  <c r="AE51" i="1" s="1"/>
  <c r="AE67" i="1" s="1"/>
  <c r="AE77" i="1" s="1"/>
  <c r="AE91" i="1" s="1"/>
  <c r="AF5" i="1"/>
  <c r="AF15" i="1" s="1"/>
  <c r="AF31" i="1"/>
  <c r="AF41" i="1" s="1"/>
  <c r="AF51" i="1" s="1"/>
  <c r="AF67" i="1" s="1"/>
  <c r="AF77" i="1" s="1"/>
  <c r="AF91" i="1" s="1"/>
  <c r="AG5" i="1"/>
  <c r="AG15" i="1" s="1"/>
  <c r="AG31" i="1" s="1"/>
  <c r="AG41" i="1" s="1"/>
  <c r="AG51" i="1" s="1"/>
  <c r="AG67" i="1" s="1"/>
  <c r="AG77" i="1" s="1"/>
  <c r="AG91" i="1" s="1"/>
  <c r="AH5" i="1"/>
  <c r="AH15" i="1" s="1"/>
  <c r="AH31" i="1"/>
  <c r="AH41" i="1" s="1"/>
  <c r="AH51" i="1" s="1"/>
  <c r="AH67" i="1" s="1"/>
  <c r="AH77" i="1" s="1"/>
  <c r="AH91" i="1" s="1"/>
  <c r="AI5" i="1"/>
  <c r="AI15" i="1" s="1"/>
  <c r="AI31" i="1" s="1"/>
  <c r="AI41" i="1" s="1"/>
  <c r="AI51" i="1" s="1"/>
  <c r="AI67" i="1" s="1"/>
  <c r="AI77" i="1" s="1"/>
  <c r="AI91" i="1" s="1"/>
  <c r="AJ5" i="1"/>
  <c r="AJ15" i="1" s="1"/>
  <c r="AJ31" i="1"/>
  <c r="AJ41" i="1" s="1"/>
  <c r="AJ51" i="1" s="1"/>
  <c r="AJ67" i="1" s="1"/>
  <c r="AJ77" i="1" s="1"/>
  <c r="AJ91" i="1" s="1"/>
  <c r="AK5" i="1"/>
  <c r="AK15" i="1" s="1"/>
  <c r="AK31" i="1" s="1"/>
  <c r="AK41" i="1" s="1"/>
  <c r="AK51" i="1" s="1"/>
  <c r="AK67" i="1" s="1"/>
  <c r="AK77" i="1" s="1"/>
  <c r="AK91" i="1" s="1"/>
  <c r="AL5" i="1"/>
  <c r="AL15" i="1" s="1"/>
  <c r="AL31" i="1"/>
  <c r="AL41" i="1" s="1"/>
  <c r="AL51" i="1" s="1"/>
  <c r="AL67" i="1" s="1"/>
  <c r="AL77" i="1" s="1"/>
  <c r="AL91" i="1" s="1"/>
  <c r="AM5" i="1"/>
  <c r="AM15" i="1" s="1"/>
  <c r="AM31" i="1" s="1"/>
  <c r="AM41" i="1" s="1"/>
  <c r="AM51" i="1" s="1"/>
  <c r="AM67" i="1" s="1"/>
  <c r="AM77" i="1" s="1"/>
  <c r="AM91" i="1" s="1"/>
  <c r="AN5" i="1"/>
  <c r="AN15" i="1" s="1"/>
  <c r="AN31" i="1"/>
  <c r="AN41" i="1" s="1"/>
  <c r="AN51" i="1" s="1"/>
  <c r="AN67" i="1" s="1"/>
  <c r="AN77" i="1" s="1"/>
  <c r="AN91" i="1" s="1"/>
  <c r="AO5" i="1"/>
  <c r="AO15" i="1" s="1"/>
  <c r="AO31" i="1" s="1"/>
  <c r="AO41" i="1" s="1"/>
  <c r="AO51" i="1" s="1"/>
  <c r="AO67" i="1" s="1"/>
  <c r="AO77" i="1" s="1"/>
  <c r="AO91" i="1" s="1"/>
  <c r="AP5" i="1"/>
  <c r="AP15" i="1" s="1"/>
  <c r="AP31" i="1"/>
  <c r="AP41" i="1" s="1"/>
  <c r="AP51" i="1" s="1"/>
  <c r="AP67" i="1" s="1"/>
  <c r="AP77" i="1" s="1"/>
  <c r="AP91" i="1" s="1"/>
  <c r="AQ5" i="1"/>
  <c r="AQ15" i="1" s="1"/>
  <c r="AQ31" i="1" s="1"/>
  <c r="AQ41" i="1" s="1"/>
  <c r="AQ51" i="1" s="1"/>
  <c r="AQ67" i="1" s="1"/>
  <c r="AQ77" i="1" s="1"/>
  <c r="AQ91" i="1" s="1"/>
  <c r="AR5" i="1"/>
  <c r="AR15" i="1" s="1"/>
  <c r="AR31" i="1"/>
  <c r="AR41" i="1" s="1"/>
  <c r="AR51" i="1" s="1"/>
  <c r="AR67" i="1" s="1"/>
  <c r="AR77" i="1" s="1"/>
  <c r="AR91" i="1" s="1"/>
  <c r="AS5" i="1"/>
  <c r="AS15" i="1" s="1"/>
  <c r="AS31" i="1" s="1"/>
  <c r="AS41" i="1" s="1"/>
  <c r="AS51" i="1" s="1"/>
  <c r="AS67" i="1" s="1"/>
  <c r="AS77" i="1" s="1"/>
  <c r="AS91" i="1" s="1"/>
  <c r="AT5" i="1"/>
  <c r="AT15" i="1" s="1"/>
  <c r="AT31" i="1"/>
  <c r="AT41" i="1" s="1"/>
  <c r="AT51" i="1" s="1"/>
  <c r="AT67" i="1" s="1"/>
  <c r="AT77" i="1" s="1"/>
  <c r="AT91" i="1" s="1"/>
  <c r="AU5" i="1"/>
  <c r="AU15" i="1" s="1"/>
  <c r="AU31" i="1" s="1"/>
  <c r="AU41" i="1" s="1"/>
  <c r="AU51" i="1" s="1"/>
  <c r="AU67" i="1" s="1"/>
  <c r="AU77" i="1" s="1"/>
  <c r="AU91" i="1" s="1"/>
  <c r="AV5" i="1"/>
  <c r="AV15" i="1" s="1"/>
  <c r="AV31" i="1"/>
  <c r="AV41" i="1" s="1"/>
  <c r="AV51" i="1" s="1"/>
  <c r="AV67" i="1" s="1"/>
  <c r="AV77" i="1" s="1"/>
  <c r="AV91" i="1" s="1"/>
  <c r="AW5" i="1"/>
  <c r="AW15" i="1" s="1"/>
  <c r="AW31" i="1" s="1"/>
  <c r="AW41" i="1" s="1"/>
  <c r="AW51" i="1" s="1"/>
  <c r="AW67" i="1" s="1"/>
  <c r="AW77" i="1" s="1"/>
  <c r="AW91" i="1" s="1"/>
  <c r="AX5" i="1"/>
  <c r="AX15" i="1" s="1"/>
  <c r="AX31" i="1"/>
  <c r="AX41" i="1" s="1"/>
  <c r="AX51" i="1" s="1"/>
  <c r="AX67" i="1" s="1"/>
  <c r="AX77" i="1" s="1"/>
  <c r="AX91" i="1" s="1"/>
  <c r="AY5" i="1"/>
  <c r="AY15" i="1" s="1"/>
  <c r="AY31" i="1" s="1"/>
  <c r="AY41" i="1" s="1"/>
  <c r="AY51" i="1" s="1"/>
  <c r="AY67" i="1" s="1"/>
  <c r="AY77" i="1" s="1"/>
  <c r="AY91" i="1" s="1"/>
  <c r="AZ5" i="1"/>
  <c r="AZ15" i="1" s="1"/>
  <c r="AZ31" i="1"/>
  <c r="AZ41" i="1" s="1"/>
  <c r="AZ51" i="1" s="1"/>
  <c r="AZ67" i="1" s="1"/>
  <c r="AZ77" i="1" s="1"/>
  <c r="AZ91" i="1" s="1"/>
  <c r="BA5" i="1"/>
  <c r="BA15" i="1" s="1"/>
  <c r="BA31" i="1" s="1"/>
  <c r="BA41" i="1" s="1"/>
  <c r="BA51" i="1" s="1"/>
  <c r="BA67" i="1" s="1"/>
  <c r="BA77" i="1" s="1"/>
  <c r="BA91" i="1" s="1"/>
  <c r="BB5" i="1"/>
  <c r="BB15" i="1" s="1"/>
  <c r="BB31" i="1"/>
  <c r="BB41" i="1" s="1"/>
  <c r="BB51" i="1" s="1"/>
  <c r="BB67" i="1" s="1"/>
  <c r="BB77" i="1" s="1"/>
  <c r="BB91" i="1" s="1"/>
  <c r="BC5" i="1"/>
  <c r="BC15" i="1" s="1"/>
  <c r="BC31" i="1" s="1"/>
  <c r="BC41" i="1" s="1"/>
  <c r="BC51" i="1" s="1"/>
  <c r="BC67" i="1" s="1"/>
  <c r="BC77" i="1" s="1"/>
  <c r="BC91" i="1" s="1"/>
  <c r="BD5" i="1"/>
  <c r="BD15" i="1" s="1"/>
  <c r="BD31" i="1"/>
  <c r="BD41" i="1" s="1"/>
  <c r="BD51" i="1" s="1"/>
  <c r="BD67" i="1" s="1"/>
  <c r="BD77" i="1" s="1"/>
  <c r="BD91" i="1" s="1"/>
  <c r="BE5" i="1"/>
  <c r="BE15" i="1" s="1"/>
  <c r="BE31" i="1" s="1"/>
  <c r="BE41" i="1" s="1"/>
  <c r="BE51" i="1" s="1"/>
  <c r="BE67" i="1" s="1"/>
  <c r="BE77" i="1" s="1"/>
  <c r="BE91" i="1" s="1"/>
  <c r="BF5" i="1"/>
  <c r="BF15" i="1" s="1"/>
  <c r="BF31" i="1"/>
  <c r="BF41" i="1" s="1"/>
  <c r="BF51" i="1" s="1"/>
  <c r="BF67" i="1" s="1"/>
  <c r="BF77" i="1" s="1"/>
  <c r="BF91" i="1" s="1"/>
  <c r="BG5" i="1"/>
  <c r="BG15" i="1" s="1"/>
  <c r="BG31" i="1" s="1"/>
  <c r="BG41" i="1" s="1"/>
  <c r="BG51" i="1" s="1"/>
  <c r="BG67" i="1" s="1"/>
  <c r="BG77" i="1" s="1"/>
  <c r="BG91" i="1" s="1"/>
  <c r="BH5" i="1"/>
  <c r="BH15" i="1" s="1"/>
  <c r="BH31" i="1"/>
  <c r="BH41" i="1" s="1"/>
  <c r="BH51" i="1" s="1"/>
  <c r="BH67" i="1" s="1"/>
  <c r="BH77" i="1" s="1"/>
  <c r="BH91" i="1" s="1"/>
  <c r="BI5" i="1"/>
  <c r="BI15" i="1" s="1"/>
  <c r="BI31" i="1" s="1"/>
  <c r="BI41" i="1" s="1"/>
  <c r="BI51" i="1" s="1"/>
  <c r="BI67" i="1" s="1"/>
  <c r="BI77" i="1" s="1"/>
  <c r="BI91" i="1" s="1"/>
  <c r="BJ5" i="1"/>
  <c r="BJ15" i="1" s="1"/>
  <c r="BJ31" i="1"/>
  <c r="BJ41" i="1" s="1"/>
  <c r="BJ51" i="1" s="1"/>
  <c r="BJ67" i="1" s="1"/>
  <c r="BJ77" i="1" s="1"/>
  <c r="BJ91" i="1" s="1"/>
  <c r="BK5" i="1"/>
  <c r="BK15" i="1" s="1"/>
  <c r="BK31" i="1" s="1"/>
  <c r="BK41" i="1" s="1"/>
  <c r="BK51" i="1" s="1"/>
  <c r="BK67" i="1" s="1"/>
  <c r="BK77" i="1" s="1"/>
  <c r="BK91" i="1" s="1"/>
  <c r="BL5" i="1"/>
  <c r="BL15" i="1" s="1"/>
  <c r="BL31" i="1"/>
  <c r="BL41" i="1" s="1"/>
  <c r="BL51" i="1" s="1"/>
  <c r="BL67" i="1" s="1"/>
  <c r="BL77" i="1" s="1"/>
  <c r="BL91" i="1" s="1"/>
  <c r="BM5" i="1"/>
  <c r="BM15" i="1" s="1"/>
  <c r="BM31" i="1" s="1"/>
  <c r="BM41" i="1" s="1"/>
  <c r="BM51" i="1" s="1"/>
  <c r="BM67" i="1" s="1"/>
  <c r="BM77" i="1" s="1"/>
  <c r="BM91" i="1" s="1"/>
  <c r="BN5" i="1"/>
  <c r="BN15" i="1" s="1"/>
  <c r="BN31" i="1"/>
  <c r="BN41" i="1" s="1"/>
  <c r="BN51" i="1" s="1"/>
  <c r="BN67" i="1" s="1"/>
  <c r="BN77" i="1" s="1"/>
  <c r="BN91" i="1" s="1"/>
  <c r="BO5" i="1"/>
  <c r="BO15" i="1" s="1"/>
  <c r="BO31" i="1" s="1"/>
  <c r="BO41" i="1" s="1"/>
  <c r="BO51" i="1" s="1"/>
  <c r="BO67" i="1" s="1"/>
  <c r="BO77" i="1" s="1"/>
  <c r="BO91" i="1" s="1"/>
  <c r="BP5" i="1"/>
  <c r="BP15" i="1" s="1"/>
  <c r="BP31" i="1"/>
  <c r="BP41" i="1" s="1"/>
  <c r="BP51" i="1" s="1"/>
  <c r="BP67" i="1" s="1"/>
  <c r="BP77" i="1" s="1"/>
  <c r="BP91" i="1" s="1"/>
  <c r="BQ5" i="1"/>
  <c r="BQ15" i="1" s="1"/>
  <c r="BQ31" i="1" s="1"/>
  <c r="BQ41" i="1" s="1"/>
  <c r="BQ51" i="1" s="1"/>
  <c r="BQ67" i="1" s="1"/>
  <c r="BQ77" i="1" s="1"/>
  <c r="BQ91" i="1" s="1"/>
  <c r="BR5" i="1"/>
  <c r="BR15" i="1" s="1"/>
  <c r="BR31" i="1"/>
  <c r="BR41" i="1" s="1"/>
  <c r="BR51" i="1" s="1"/>
  <c r="BR67" i="1" s="1"/>
  <c r="BR77" i="1" s="1"/>
  <c r="BR91" i="1" s="1"/>
  <c r="BS5" i="1"/>
  <c r="BS15" i="1" s="1"/>
  <c r="BS31" i="1" s="1"/>
  <c r="BS41" i="1" s="1"/>
  <c r="BS51" i="1" s="1"/>
  <c r="BS67" i="1" s="1"/>
  <c r="BS77" i="1" s="1"/>
  <c r="BS91" i="1" s="1"/>
  <c r="BT5" i="1"/>
  <c r="BT15" i="1" s="1"/>
  <c r="BT31" i="1" s="1"/>
  <c r="BT41" i="1" s="1"/>
  <c r="BT51" i="1" s="1"/>
  <c r="BT67" i="1" s="1"/>
  <c r="BT77" i="1" s="1"/>
  <c r="BT91" i="1" s="1"/>
  <c r="BU5" i="1"/>
  <c r="BU15" i="1" s="1"/>
  <c r="BU31" i="1" s="1"/>
  <c r="BU41" i="1" s="1"/>
  <c r="BU51" i="1" s="1"/>
  <c r="BU67" i="1" s="1"/>
  <c r="BU77" i="1" s="1"/>
  <c r="BU91" i="1" s="1"/>
  <c r="BV5" i="1"/>
  <c r="BV15" i="1" s="1"/>
  <c r="BV31" i="1" s="1"/>
  <c r="BV41" i="1" s="1"/>
  <c r="BV51" i="1" s="1"/>
  <c r="BV67" i="1" s="1"/>
  <c r="BV77" i="1" s="1"/>
  <c r="BV91" i="1" s="1"/>
  <c r="BW5" i="1"/>
  <c r="BW15" i="1" s="1"/>
  <c r="BW31" i="1" s="1"/>
  <c r="BW41" i="1" s="1"/>
  <c r="BW51" i="1" s="1"/>
  <c r="BW67" i="1" s="1"/>
  <c r="BW77" i="1" s="1"/>
  <c r="BW91" i="1" s="1"/>
  <c r="BX5" i="1"/>
  <c r="BX15" i="1" s="1"/>
  <c r="BX31" i="1" s="1"/>
  <c r="BX41" i="1" s="1"/>
  <c r="BX51" i="1" s="1"/>
  <c r="BX67" i="1" s="1"/>
  <c r="BX77" i="1" s="1"/>
  <c r="BX91" i="1" s="1"/>
  <c r="BY5" i="1"/>
  <c r="BY15" i="1" s="1"/>
  <c r="BY31" i="1" s="1"/>
  <c r="BY41" i="1" s="1"/>
  <c r="BY51" i="1" s="1"/>
  <c r="BY67" i="1" s="1"/>
  <c r="BY77" i="1" s="1"/>
  <c r="BY91" i="1" s="1"/>
  <c r="BZ5" i="1"/>
  <c r="BZ15" i="1" s="1"/>
  <c r="BZ31" i="1" s="1"/>
  <c r="BZ41" i="1" s="1"/>
  <c r="BZ51" i="1" s="1"/>
  <c r="BZ67" i="1" s="1"/>
  <c r="BZ77" i="1" s="1"/>
  <c r="BZ91" i="1" s="1"/>
  <c r="CA5" i="1"/>
  <c r="CA15" i="1" s="1"/>
  <c r="CA31" i="1" s="1"/>
  <c r="CA41" i="1" s="1"/>
  <c r="CA51" i="1" s="1"/>
  <c r="CA67" i="1" s="1"/>
  <c r="CA77" i="1" s="1"/>
  <c r="CA91" i="1" s="1"/>
  <c r="CB5" i="1"/>
  <c r="CB15" i="1" s="1"/>
  <c r="CB31" i="1" s="1"/>
  <c r="CB41" i="1" s="1"/>
  <c r="CB51" i="1" s="1"/>
  <c r="CB67" i="1" s="1"/>
  <c r="CB77" i="1" s="1"/>
  <c r="CB91" i="1" s="1"/>
  <c r="CC5" i="1"/>
  <c r="CC15" i="1" s="1"/>
  <c r="CC31" i="1" s="1"/>
  <c r="CC41" i="1" s="1"/>
  <c r="CC51" i="1" s="1"/>
  <c r="CC67" i="1" s="1"/>
  <c r="CC77" i="1" s="1"/>
  <c r="CC91" i="1" s="1"/>
  <c r="CD5" i="1"/>
  <c r="CD15" i="1" s="1"/>
  <c r="CD31" i="1" s="1"/>
  <c r="CD41" i="1" s="1"/>
  <c r="CD51" i="1" s="1"/>
  <c r="CD67" i="1" s="1"/>
  <c r="CD77" i="1" s="1"/>
  <c r="CD91" i="1" s="1"/>
  <c r="CE5" i="1"/>
  <c r="CE15" i="1" s="1"/>
  <c r="CE31" i="1" s="1"/>
  <c r="CE41" i="1" s="1"/>
  <c r="CE51" i="1" s="1"/>
  <c r="CE67" i="1" s="1"/>
  <c r="CE77" i="1" s="1"/>
  <c r="CE91" i="1" s="1"/>
  <c r="G5" i="1"/>
  <c r="G15" i="1" s="1"/>
  <c r="G31" i="1" s="1"/>
  <c r="G41" i="1" s="1"/>
  <c r="G51" i="1" s="1"/>
  <c r="G67" i="1" s="1"/>
  <c r="G77" i="1" s="1"/>
  <c r="G91" i="1" s="1"/>
  <c r="BX44" i="1"/>
  <c r="BX46" i="1" s="1"/>
  <c r="BX43" i="1"/>
  <c r="BY44" i="1"/>
  <c r="BY43" i="1"/>
  <c r="BZ44" i="1"/>
  <c r="BZ46" i="1" s="1"/>
  <c r="BZ43" i="1"/>
  <c r="CA44" i="1"/>
  <c r="CA43" i="1"/>
  <c r="CB44" i="1"/>
  <c r="CB46" i="1" s="1"/>
  <c r="CB43" i="1"/>
  <c r="CC44" i="1"/>
  <c r="CC43" i="1"/>
  <c r="CD44" i="1"/>
  <c r="CD43" i="1"/>
  <c r="CE44" i="1"/>
  <c r="CE43" i="1"/>
  <c r="BX19" i="1"/>
  <c r="BX20" i="1"/>
  <c r="BY19" i="1"/>
  <c r="BY20" i="1"/>
  <c r="BY26" i="1" s="1"/>
  <c r="BZ19" i="1"/>
  <c r="BZ20" i="1"/>
  <c r="CA19" i="1"/>
  <c r="CA20" i="1"/>
  <c r="CB19" i="1"/>
  <c r="CB20" i="1"/>
  <c r="CB26" i="1"/>
  <c r="CC19" i="1"/>
  <c r="CC26" i="1" s="1"/>
  <c r="CC20" i="1"/>
  <c r="CD19" i="1"/>
  <c r="CD20" i="1"/>
  <c r="CE19" i="1"/>
  <c r="CE26" i="1" s="1"/>
  <c r="CE20" i="1"/>
  <c r="BX7" i="1"/>
  <c r="BX6" i="1"/>
  <c r="BY7" i="1"/>
  <c r="BY10" i="1" s="1"/>
  <c r="BY6" i="1"/>
  <c r="BZ7" i="1"/>
  <c r="BZ6" i="1"/>
  <c r="CA7" i="1"/>
  <c r="CA10" i="1" s="1"/>
  <c r="CA6" i="1"/>
  <c r="CB7" i="1"/>
  <c r="CB6" i="1"/>
  <c r="CC7" i="1"/>
  <c r="CC10" i="1" s="1"/>
  <c r="CC6" i="1"/>
  <c r="CD7" i="1"/>
  <c r="CD6" i="1"/>
  <c r="CE7" i="1"/>
  <c r="CE10" i="1" s="1"/>
  <c r="CE6" i="1"/>
  <c r="H42" i="1"/>
  <c r="I42" i="1"/>
  <c r="J42" i="1"/>
  <c r="K42" i="1"/>
  <c r="L42" i="1"/>
  <c r="M42" i="1"/>
  <c r="N42" i="1"/>
  <c r="O42" i="1"/>
  <c r="P42" i="1"/>
  <c r="R42" i="1"/>
  <c r="S42" i="1"/>
  <c r="T42" i="1"/>
  <c r="V42" i="1"/>
  <c r="W42" i="1"/>
  <c r="X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L42" i="1"/>
  <c r="BM42" i="1"/>
  <c r="BN42" i="1"/>
  <c r="BO42" i="1"/>
  <c r="BP42" i="1"/>
  <c r="BQ42" i="1"/>
  <c r="BR42" i="1"/>
  <c r="BT42" i="1"/>
  <c r="BU42" i="1"/>
  <c r="BV42" i="1"/>
  <c r="BX42" i="1"/>
  <c r="BY42" i="1"/>
  <c r="BZ42" i="1"/>
  <c r="CA42" i="1"/>
  <c r="CB42" i="1"/>
  <c r="CC42" i="1"/>
  <c r="CD42" i="1"/>
  <c r="CE42" i="1"/>
  <c r="H43" i="1"/>
  <c r="I43" i="1"/>
  <c r="J43" i="1"/>
  <c r="J46" i="1" s="1"/>
  <c r="K43" i="1"/>
  <c r="O43" i="1"/>
  <c r="P43" i="1"/>
  <c r="BD43" i="1"/>
  <c r="BE43" i="1"/>
  <c r="BF43" i="1"/>
  <c r="BF46" i="1"/>
  <c r="BG43" i="1"/>
  <c r="BG46" i="1" s="1"/>
  <c r="BH43" i="1"/>
  <c r="BI43" i="1"/>
  <c r="BI46" i="1" s="1"/>
  <c r="BL43" i="1"/>
  <c r="BM43" i="1"/>
  <c r="BN43" i="1"/>
  <c r="BO43" i="1"/>
  <c r="BP43" i="1"/>
  <c r="BQ43" i="1"/>
  <c r="BR43" i="1"/>
  <c r="BT43" i="1"/>
  <c r="BU43" i="1"/>
  <c r="BV43" i="1"/>
  <c r="H44" i="1"/>
  <c r="I44" i="1"/>
  <c r="J44" i="1"/>
  <c r="K44" i="1"/>
  <c r="K46" i="1"/>
  <c r="K48" i="1"/>
  <c r="O44" i="1"/>
  <c r="P44" i="1"/>
  <c r="Q44" i="1"/>
  <c r="U44" i="1"/>
  <c r="Y44" i="1"/>
  <c r="Z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G43" i="1"/>
  <c r="G44" i="1"/>
  <c r="G46" i="1" s="1"/>
  <c r="G42" i="1"/>
  <c r="BV68" i="1"/>
  <c r="BW68" i="1"/>
  <c r="BX68" i="1"/>
  <c r="BY68" i="1"/>
  <c r="BZ68" i="1"/>
  <c r="CA68" i="1"/>
  <c r="CB68" i="1"/>
  <c r="CC68" i="1"/>
  <c r="CD68" i="1"/>
  <c r="CE68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H53" i="1"/>
  <c r="I53" i="1"/>
  <c r="K53" i="1"/>
  <c r="L53" i="1"/>
  <c r="M53" i="1"/>
  <c r="N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H54" i="1"/>
  <c r="I54" i="1"/>
  <c r="K54" i="1"/>
  <c r="K62" i="1" s="1"/>
  <c r="K63" i="1" s="1"/>
  <c r="L54" i="1"/>
  <c r="M54" i="1"/>
  <c r="N54" i="1"/>
  <c r="Z54" i="1"/>
  <c r="AT54" i="1"/>
  <c r="AU54" i="1"/>
  <c r="BH54" i="1"/>
  <c r="BR54" i="1"/>
  <c r="H55" i="1"/>
  <c r="I55" i="1"/>
  <c r="I62" i="1"/>
  <c r="I63" i="1"/>
  <c r="J55" i="1"/>
  <c r="K55" i="1"/>
  <c r="L55" i="1"/>
  <c r="M55" i="1"/>
  <c r="M62" i="1" s="1"/>
  <c r="M63" i="1" s="1"/>
  <c r="N55" i="1"/>
  <c r="O55" i="1"/>
  <c r="Z55" i="1"/>
  <c r="AS55" i="1"/>
  <c r="AT55" i="1"/>
  <c r="AU55" i="1"/>
  <c r="BR55" i="1"/>
  <c r="BR62" i="1" s="1"/>
  <c r="BR63" i="1" s="1"/>
  <c r="BS55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Z62" i="1"/>
  <c r="Z63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G53" i="1"/>
  <c r="G54" i="1"/>
  <c r="G55" i="1"/>
  <c r="G56" i="1"/>
  <c r="G57" i="1"/>
  <c r="G58" i="1"/>
  <c r="G59" i="1"/>
  <c r="G60" i="1"/>
  <c r="G52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Y68" i="1"/>
  <c r="Z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L69" i="1"/>
  <c r="M69" i="1"/>
  <c r="N69" i="1"/>
  <c r="O69" i="1"/>
  <c r="P69" i="1"/>
  <c r="Q69" i="1"/>
  <c r="S69" i="1"/>
  <c r="T69" i="1"/>
  <c r="U69" i="1"/>
  <c r="V69" i="1"/>
  <c r="W69" i="1"/>
  <c r="AY69" i="1"/>
  <c r="AZ69" i="1"/>
  <c r="BE69" i="1"/>
  <c r="BF69" i="1"/>
  <c r="BG69" i="1"/>
  <c r="BG72" i="1" s="1"/>
  <c r="BH69" i="1"/>
  <c r="BI69" i="1"/>
  <c r="BJ69" i="1"/>
  <c r="BK69" i="1"/>
  <c r="BL69" i="1"/>
  <c r="BR69" i="1"/>
  <c r="BS69" i="1"/>
  <c r="BT69" i="1"/>
  <c r="L70" i="1"/>
  <c r="M70" i="1"/>
  <c r="N70" i="1"/>
  <c r="O70" i="1"/>
  <c r="P70" i="1"/>
  <c r="Q70" i="1"/>
  <c r="S70" i="1"/>
  <c r="T70" i="1"/>
  <c r="U70" i="1"/>
  <c r="V70" i="1"/>
  <c r="W70" i="1"/>
  <c r="X70" i="1"/>
  <c r="AA70" i="1"/>
  <c r="AY70" i="1"/>
  <c r="AZ70" i="1"/>
  <c r="BE70" i="1"/>
  <c r="BF70" i="1"/>
  <c r="BG70" i="1"/>
  <c r="BH70" i="1"/>
  <c r="BI70" i="1"/>
  <c r="BJ70" i="1"/>
  <c r="BK70" i="1"/>
  <c r="BL70" i="1"/>
  <c r="BR70" i="1"/>
  <c r="BS70" i="1"/>
  <c r="BT70" i="1"/>
  <c r="BU70" i="1"/>
  <c r="G68" i="1"/>
  <c r="BX94" i="1"/>
  <c r="BY94" i="1"/>
  <c r="BZ94" i="1"/>
  <c r="CA94" i="1"/>
  <c r="CB94" i="1"/>
  <c r="CC94" i="1"/>
  <c r="CD94" i="1"/>
  <c r="CE94" i="1"/>
  <c r="CD81" i="1"/>
  <c r="CD80" i="1"/>
  <c r="CE81" i="1"/>
  <c r="CE80" i="1"/>
  <c r="H92" i="1"/>
  <c r="I92" i="1"/>
  <c r="J92" i="1"/>
  <c r="K92" i="1"/>
  <c r="L92" i="1"/>
  <c r="M92" i="1"/>
  <c r="H93" i="1"/>
  <c r="I93" i="1"/>
  <c r="J93" i="1"/>
  <c r="K93" i="1"/>
  <c r="L93" i="1"/>
  <c r="N94" i="1"/>
  <c r="O94" i="1"/>
  <c r="P94" i="1"/>
  <c r="Q94" i="1"/>
  <c r="R94" i="1"/>
  <c r="S94" i="1"/>
  <c r="T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M95" i="1"/>
  <c r="N95" i="1"/>
  <c r="O95" i="1"/>
  <c r="P95" i="1"/>
  <c r="Q95" i="1"/>
  <c r="R95" i="1"/>
  <c r="S95" i="1"/>
  <c r="T95" i="1"/>
  <c r="U95" i="1"/>
  <c r="V95" i="1"/>
  <c r="W95" i="1"/>
  <c r="X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E78" i="1"/>
  <c r="CE79" i="1"/>
  <c r="CE82" i="1"/>
  <c r="CE83" i="1"/>
  <c r="CE84" i="1"/>
  <c r="CC78" i="1"/>
  <c r="CD78" i="1"/>
  <c r="CC79" i="1"/>
  <c r="CD79" i="1"/>
  <c r="CC82" i="1"/>
  <c r="CD82" i="1"/>
  <c r="CC83" i="1"/>
  <c r="CD83" i="1"/>
  <c r="CC84" i="1"/>
  <c r="CD84" i="1"/>
  <c r="H78" i="1"/>
  <c r="I78" i="1"/>
  <c r="J78" i="1"/>
  <c r="K78" i="1"/>
  <c r="L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H79" i="1"/>
  <c r="I79" i="1"/>
  <c r="J79" i="1"/>
  <c r="K79" i="1"/>
  <c r="L79" i="1"/>
  <c r="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T79" i="1"/>
  <c r="BU79" i="1"/>
  <c r="BV79" i="1"/>
  <c r="BW79" i="1"/>
  <c r="BX79" i="1"/>
  <c r="BY79" i="1"/>
  <c r="BZ79" i="1"/>
  <c r="CA79" i="1"/>
  <c r="CB79" i="1"/>
  <c r="L80" i="1"/>
  <c r="M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L81" i="1"/>
  <c r="M81" i="1"/>
  <c r="N81" i="1"/>
  <c r="O81" i="1"/>
  <c r="P81" i="1"/>
  <c r="Q81" i="1"/>
  <c r="R81" i="1"/>
  <c r="S81" i="1"/>
  <c r="T81" i="1"/>
  <c r="U81" i="1"/>
  <c r="V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G79" i="1"/>
  <c r="G82" i="1"/>
  <c r="G83" i="1"/>
  <c r="G84" i="1"/>
  <c r="G78" i="1"/>
  <c r="G93" i="1"/>
  <c r="G96" i="1"/>
  <c r="G97" i="1"/>
  <c r="G98" i="1"/>
  <c r="G9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G33" i="1"/>
  <c r="G34" i="1"/>
  <c r="G32" i="1"/>
  <c r="H16" i="1"/>
  <c r="I16" i="1"/>
  <c r="J16" i="1"/>
  <c r="K16" i="1"/>
  <c r="L16" i="1"/>
  <c r="M16" i="1"/>
  <c r="N16" i="1"/>
  <c r="O16" i="1"/>
  <c r="P16" i="1"/>
  <c r="Q16" i="1"/>
  <c r="R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H18" i="1"/>
  <c r="I18" i="1"/>
  <c r="J18" i="1"/>
  <c r="K18" i="1"/>
  <c r="L18" i="1"/>
  <c r="M18" i="1"/>
  <c r="N18" i="1"/>
  <c r="O18" i="1"/>
  <c r="Q18" i="1"/>
  <c r="R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O26" i="1" s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H19" i="1"/>
  <c r="I19" i="1"/>
  <c r="J19" i="1"/>
  <c r="K19" i="1"/>
  <c r="K26" i="1" s="1"/>
  <c r="L19" i="1"/>
  <c r="M19" i="1"/>
  <c r="M26" i="1" s="1"/>
  <c r="N19" i="1"/>
  <c r="N26" i="1" s="1"/>
  <c r="O19" i="1"/>
  <c r="R19" i="1"/>
  <c r="T19" i="1"/>
  <c r="T26" i="1" s="1"/>
  <c r="U19" i="1"/>
  <c r="U26" i="1" s="1"/>
  <c r="V19" i="1"/>
  <c r="W19" i="1"/>
  <c r="X19" i="1"/>
  <c r="Y19" i="1"/>
  <c r="Z19" i="1"/>
  <c r="AA19" i="1"/>
  <c r="AB19" i="1"/>
  <c r="AB26" i="1" s="1"/>
  <c r="AC19" i="1"/>
  <c r="AC26" i="1" s="1"/>
  <c r="AD19" i="1"/>
  <c r="AD26" i="1" s="1"/>
  <c r="AE19" i="1"/>
  <c r="AF19" i="1"/>
  <c r="AG19" i="1"/>
  <c r="AH19" i="1"/>
  <c r="AI19" i="1"/>
  <c r="AJ19" i="1"/>
  <c r="AJ26" i="1"/>
  <c r="AJ28" i="1"/>
  <c r="AK19" i="1"/>
  <c r="AL19" i="1"/>
  <c r="AM19" i="1"/>
  <c r="AN19" i="1"/>
  <c r="AN26" i="1" s="1"/>
  <c r="AO19" i="1"/>
  <c r="AO26" i="1"/>
  <c r="AO28" i="1" s="1"/>
  <c r="AP19" i="1"/>
  <c r="AQ19" i="1"/>
  <c r="AR19" i="1"/>
  <c r="AR26" i="1" s="1"/>
  <c r="AS19" i="1"/>
  <c r="AS26" i="1" s="1"/>
  <c r="AT19" i="1"/>
  <c r="AU19" i="1"/>
  <c r="AU26" i="1" s="1"/>
  <c r="AV19" i="1"/>
  <c r="AW19" i="1"/>
  <c r="AW26" i="1" s="1"/>
  <c r="AX19" i="1"/>
  <c r="AX26" i="1"/>
  <c r="AX28" i="1" s="1"/>
  <c r="AY19" i="1"/>
  <c r="AZ19" i="1"/>
  <c r="AZ26" i="1"/>
  <c r="AZ27" i="1"/>
  <c r="BA19" i="1"/>
  <c r="BA26" i="1" s="1"/>
  <c r="BB19" i="1"/>
  <c r="BB26" i="1" s="1"/>
  <c r="BC19" i="1"/>
  <c r="BD19" i="1"/>
  <c r="BE19" i="1"/>
  <c r="BE26" i="1"/>
  <c r="BE27" i="1" s="1"/>
  <c r="BF19" i="1"/>
  <c r="BG19" i="1"/>
  <c r="BH19" i="1"/>
  <c r="BH26" i="1" s="1"/>
  <c r="BI19" i="1"/>
  <c r="BI26" i="1" s="1"/>
  <c r="BJ19" i="1"/>
  <c r="BK19" i="1"/>
  <c r="BL19" i="1"/>
  <c r="BM19" i="1"/>
  <c r="BM26" i="1" s="1"/>
  <c r="BN19" i="1"/>
  <c r="BN26" i="1" s="1"/>
  <c r="BO19" i="1"/>
  <c r="BP19" i="1"/>
  <c r="BQ19" i="1"/>
  <c r="BQ26" i="1" s="1"/>
  <c r="BR19" i="1"/>
  <c r="BR26" i="1" s="1"/>
  <c r="BS19" i="1"/>
  <c r="BT19" i="1"/>
  <c r="BU19" i="1"/>
  <c r="BU26" i="1"/>
  <c r="BU28" i="1" s="1"/>
  <c r="BV19" i="1"/>
  <c r="BW19" i="1"/>
  <c r="H20" i="1"/>
  <c r="H26" i="1"/>
  <c r="H27" i="1" s="1"/>
  <c r="I20" i="1"/>
  <c r="J20" i="1"/>
  <c r="K20" i="1"/>
  <c r="L20" i="1"/>
  <c r="M20" i="1"/>
  <c r="N20" i="1"/>
  <c r="O20" i="1"/>
  <c r="O26" i="1" s="1"/>
  <c r="P20" i="1"/>
  <c r="R20" i="1"/>
  <c r="R26" i="1"/>
  <c r="R27" i="1"/>
  <c r="S20" i="1"/>
  <c r="T20" i="1"/>
  <c r="U20" i="1"/>
  <c r="V20" i="1"/>
  <c r="V26" i="1" s="1"/>
  <c r="W20" i="1"/>
  <c r="W26" i="1" s="1"/>
  <c r="X20" i="1"/>
  <c r="X26" i="1" s="1"/>
  <c r="Y20" i="1"/>
  <c r="Z20" i="1"/>
  <c r="AA20" i="1"/>
  <c r="AA26" i="1"/>
  <c r="AA27" i="1" s="1"/>
  <c r="AB20" i="1"/>
  <c r="AC20" i="1"/>
  <c r="AD20" i="1"/>
  <c r="AE20" i="1"/>
  <c r="AE26" i="1" s="1"/>
  <c r="AF20" i="1"/>
  <c r="AG20" i="1"/>
  <c r="AH20" i="1"/>
  <c r="AH26" i="1"/>
  <c r="AH28" i="1" s="1"/>
  <c r="AI20" i="1"/>
  <c r="AJ20" i="1"/>
  <c r="AK20" i="1"/>
  <c r="AL20" i="1"/>
  <c r="AL26" i="1" s="1"/>
  <c r="AM20" i="1"/>
  <c r="AM26" i="1"/>
  <c r="AM27" i="1" s="1"/>
  <c r="AM28" i="1"/>
  <c r="AN20" i="1"/>
  <c r="AO20" i="1"/>
  <c r="AP20" i="1"/>
  <c r="AQ20" i="1"/>
  <c r="AQ26" i="1" s="1"/>
  <c r="AR20" i="1"/>
  <c r="AS20" i="1"/>
  <c r="AT20" i="1"/>
  <c r="AT26" i="1" s="1"/>
  <c r="AT27" i="1" s="1"/>
  <c r="AU20" i="1"/>
  <c r="AW20" i="1"/>
  <c r="AX20" i="1"/>
  <c r="AY20" i="1"/>
  <c r="AZ20" i="1"/>
  <c r="BA20" i="1"/>
  <c r="BB20" i="1"/>
  <c r="BC20" i="1"/>
  <c r="BC26" i="1" s="1"/>
  <c r="BD20" i="1"/>
  <c r="BE20" i="1"/>
  <c r="BF20" i="1"/>
  <c r="BG20" i="1"/>
  <c r="BG26" i="1" s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W26" i="1" s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G18" i="1"/>
  <c r="G19" i="1"/>
  <c r="G26" i="1"/>
  <c r="G28" i="1"/>
  <c r="G20" i="1"/>
  <c r="G21" i="1"/>
  <c r="G22" i="1"/>
  <c r="G23" i="1"/>
  <c r="G24" i="1"/>
  <c r="G17" i="1"/>
  <c r="G16" i="1"/>
  <c r="H6" i="1"/>
  <c r="H10" i="1" s="1"/>
  <c r="I6" i="1"/>
  <c r="J6" i="1"/>
  <c r="K6" i="1"/>
  <c r="K10" i="1"/>
  <c r="K12" i="1" s="1"/>
  <c r="L6" i="1"/>
  <c r="M6" i="1"/>
  <c r="M10" i="1" s="1"/>
  <c r="N6" i="1"/>
  <c r="N10" i="1" s="1"/>
  <c r="O6" i="1"/>
  <c r="P6" i="1"/>
  <c r="R6" i="1"/>
  <c r="T6" i="1"/>
  <c r="U6" i="1"/>
  <c r="V6" i="1"/>
  <c r="W6" i="1"/>
  <c r="X6" i="1"/>
  <c r="X10" i="1" s="1"/>
  <c r="Y6" i="1"/>
  <c r="Z6" i="1"/>
  <c r="AA6" i="1"/>
  <c r="AB6" i="1"/>
  <c r="AC6" i="1"/>
  <c r="AC10" i="1"/>
  <c r="AC12" i="1" s="1"/>
  <c r="AD6" i="1"/>
  <c r="AE6" i="1"/>
  <c r="AF6" i="1"/>
  <c r="AG6" i="1"/>
  <c r="AH6" i="1"/>
  <c r="AI6" i="1"/>
  <c r="AJ6" i="1"/>
  <c r="AJ10" i="1" s="1"/>
  <c r="AK6" i="1"/>
  <c r="AL6" i="1"/>
  <c r="AM6" i="1"/>
  <c r="AN6" i="1"/>
  <c r="AN10" i="1" s="1"/>
  <c r="AO6" i="1"/>
  <c r="AP6" i="1"/>
  <c r="AQ6" i="1"/>
  <c r="AR6" i="1"/>
  <c r="AS6" i="1"/>
  <c r="AS10" i="1" s="1"/>
  <c r="AT6" i="1"/>
  <c r="AU6" i="1"/>
  <c r="AV6" i="1"/>
  <c r="AW6" i="1"/>
  <c r="AW10" i="1" s="1"/>
  <c r="AX6" i="1"/>
  <c r="AY6" i="1"/>
  <c r="BH6" i="1"/>
  <c r="BK6" i="1"/>
  <c r="BL6" i="1"/>
  <c r="BL10" i="1" s="1"/>
  <c r="BM6" i="1"/>
  <c r="BT6" i="1"/>
  <c r="BU6" i="1"/>
  <c r="BV6" i="1"/>
  <c r="BV10" i="1" s="1"/>
  <c r="BW6" i="1"/>
  <c r="H7" i="1"/>
  <c r="I7" i="1"/>
  <c r="I10" i="1"/>
  <c r="I12" i="1" s="1"/>
  <c r="J7" i="1"/>
  <c r="K7" i="1"/>
  <c r="L7" i="1"/>
  <c r="L10" i="1"/>
  <c r="L11" i="1" s="1"/>
  <c r="M7" i="1"/>
  <c r="N7" i="1"/>
  <c r="O7" i="1"/>
  <c r="P7" i="1"/>
  <c r="R7" i="1"/>
  <c r="R10" i="1" s="1"/>
  <c r="T7" i="1"/>
  <c r="T10" i="1" s="1"/>
  <c r="U7" i="1"/>
  <c r="V7" i="1"/>
  <c r="W7" i="1"/>
  <c r="W10" i="1"/>
  <c r="W12" i="1" s="1"/>
  <c r="X7" i="1"/>
  <c r="Y7" i="1"/>
  <c r="Y10" i="1" s="1"/>
  <c r="Y12" i="1" s="1"/>
  <c r="Z7" i="1"/>
  <c r="Z10" i="1" s="1"/>
  <c r="AA7" i="1"/>
  <c r="AA10" i="1"/>
  <c r="AA11" i="1" s="1"/>
  <c r="AB7" i="1"/>
  <c r="AB10" i="1" s="1"/>
  <c r="AC7" i="1"/>
  <c r="AD7" i="1"/>
  <c r="AD10" i="1"/>
  <c r="AD11" i="1" s="1"/>
  <c r="AE7" i="1"/>
  <c r="AE10" i="1"/>
  <c r="AE11" i="1" s="1"/>
  <c r="AF7" i="1"/>
  <c r="AF10" i="1" s="1"/>
  <c r="AG7" i="1"/>
  <c r="AG10" i="1" s="1"/>
  <c r="AH7" i="1"/>
  <c r="AI7" i="1"/>
  <c r="AI10" i="1"/>
  <c r="AJ7" i="1"/>
  <c r="AK7" i="1"/>
  <c r="AL7" i="1"/>
  <c r="AM7" i="1"/>
  <c r="AM10" i="1" s="1"/>
  <c r="AN7" i="1"/>
  <c r="AO7" i="1"/>
  <c r="AO10" i="1" s="1"/>
  <c r="AP7" i="1"/>
  <c r="AP10" i="1" s="1"/>
  <c r="AQ7" i="1"/>
  <c r="AR7" i="1"/>
  <c r="AR10" i="1" s="1"/>
  <c r="AS7" i="1"/>
  <c r="AT7" i="1"/>
  <c r="AU7" i="1"/>
  <c r="AV7" i="1"/>
  <c r="AV10" i="1" s="1"/>
  <c r="AW7" i="1"/>
  <c r="AX7" i="1"/>
  <c r="AY7" i="1"/>
  <c r="AY10" i="1" s="1"/>
  <c r="BH7" i="1"/>
  <c r="BH10" i="1"/>
  <c r="BH12" i="1" s="1"/>
  <c r="BK7" i="1"/>
  <c r="BL7" i="1"/>
  <c r="BM7" i="1"/>
  <c r="BM10" i="1" s="1"/>
  <c r="BT7" i="1"/>
  <c r="BT10" i="1"/>
  <c r="BT11" i="1" s="1"/>
  <c r="BU7" i="1"/>
  <c r="BV7" i="1"/>
  <c r="BW7" i="1"/>
  <c r="BW10" i="1"/>
  <c r="BW11" i="1" s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G8" i="1"/>
  <c r="D95" i="1"/>
  <c r="D96" i="1"/>
  <c r="D97" i="1"/>
  <c r="D98" i="1"/>
  <c r="D81" i="1"/>
  <c r="D82" i="1"/>
  <c r="D83" i="1"/>
  <c r="D84" i="1"/>
  <c r="D70" i="1"/>
  <c r="D55" i="1"/>
  <c r="D56" i="1"/>
  <c r="D57" i="1"/>
  <c r="D58" i="1"/>
  <c r="D59" i="1"/>
  <c r="D60" i="1"/>
  <c r="D52" i="1"/>
  <c r="D33" i="1"/>
  <c r="D32" i="1"/>
  <c r="D44" i="1"/>
  <c r="D34" i="1"/>
  <c r="D17" i="1"/>
  <c r="D21" i="1"/>
  <c r="D22" i="1"/>
  <c r="D23" i="1"/>
  <c r="D24" i="1"/>
  <c r="D16" i="1"/>
  <c r="D7" i="1"/>
  <c r="DS98" i="20"/>
  <c r="DS118" i="20" s="1"/>
  <c r="DS260" i="20" s="1"/>
  <c r="DT98" i="20"/>
  <c r="DT118" i="20"/>
  <c r="DT260" i="20" s="1"/>
  <c r="DU98" i="20"/>
  <c r="DU118" i="20"/>
  <c r="DU260" i="20"/>
  <c r="DV98" i="20"/>
  <c r="DV118" i="20"/>
  <c r="DV260" i="20"/>
  <c r="DW98" i="20"/>
  <c r="DW118" i="20" s="1"/>
  <c r="DW260" i="20" s="1"/>
  <c r="DX98" i="20"/>
  <c r="DX118" i="20"/>
  <c r="DX260" i="20" s="1"/>
  <c r="DY98" i="20"/>
  <c r="DY118" i="20"/>
  <c r="DY260" i="20"/>
  <c r="DZ98" i="20"/>
  <c r="DZ118" i="20"/>
  <c r="DZ260" i="20"/>
  <c r="EA98" i="20"/>
  <c r="EA118" i="20" s="1"/>
  <c r="EA260" i="20" s="1"/>
  <c r="EB118" i="20"/>
  <c r="EB260" i="20"/>
  <c r="EC118" i="20"/>
  <c r="EC260" i="20"/>
  <c r="ED118" i="20"/>
  <c r="ED260" i="20"/>
  <c r="EE118" i="20"/>
  <c r="EE260" i="20"/>
  <c r="EF118" i="20"/>
  <c r="EF260" i="20"/>
  <c r="EG118" i="20"/>
  <c r="EG260" i="20"/>
  <c r="EH118" i="20"/>
  <c r="EH260" i="20"/>
  <c r="EI118" i="20"/>
  <c r="EI260" i="20"/>
  <c r="DR98" i="20"/>
  <c r="DR118" i="20"/>
  <c r="DR260" i="20" s="1"/>
  <c r="DP98" i="20"/>
  <c r="DP118" i="20"/>
  <c r="DQ98" i="20"/>
  <c r="DQ118" i="20" s="1"/>
  <c r="DO98" i="20"/>
  <c r="DO118" i="20"/>
  <c r="DK98" i="20"/>
  <c r="DK118" i="20" s="1"/>
  <c r="DL118" i="20"/>
  <c r="DJ98" i="20"/>
  <c r="DJ118" i="20"/>
  <c r="N9" i="20"/>
  <c r="N21" i="20"/>
  <c r="N30" i="20"/>
  <c r="N36" i="20"/>
  <c r="N48" i="20" s="1"/>
  <c r="N54" i="20" s="1"/>
  <c r="N63" i="20" s="1"/>
  <c r="M9" i="20"/>
  <c r="M21" i="20" s="1"/>
  <c r="M30" i="20" s="1"/>
  <c r="M36" i="20" s="1"/>
  <c r="M48" i="20" s="1"/>
  <c r="M54" i="20" s="1"/>
  <c r="M63" i="20" s="1"/>
  <c r="CR10" i="1"/>
  <c r="CR12" i="1"/>
  <c r="D6" i="1"/>
  <c r="CT12" i="1" s="1"/>
  <c r="FD121" i="10"/>
  <c r="BW62" i="1"/>
  <c r="BW63" i="1" s="1"/>
  <c r="BW64" i="1"/>
  <c r="DT11" i="10"/>
  <c r="DT23" i="10"/>
  <c r="DT33" i="10"/>
  <c r="DT39" i="10" s="1"/>
  <c r="DT51" i="10" s="1"/>
  <c r="DT57" i="10" s="1"/>
  <c r="EA128" i="1"/>
  <c r="EA148" i="1" s="1"/>
  <c r="DR81" i="10"/>
  <c r="EI11" i="10"/>
  <c r="EI23" i="10"/>
  <c r="EI33" i="10" s="1"/>
  <c r="EI39" i="10" s="1"/>
  <c r="EI51" i="10" s="1"/>
  <c r="EI57" i="10" s="1"/>
  <c r="DR26" i="1"/>
  <c r="DR27" i="1"/>
  <c r="EU11" i="10"/>
  <c r="EU23" i="10"/>
  <c r="EU33" i="10" s="1"/>
  <c r="EU39" i="10" s="1"/>
  <c r="EU51" i="10" s="1"/>
  <c r="EU57" i="10" s="1"/>
  <c r="AT72" i="1"/>
  <c r="AT73" i="1"/>
  <c r="BS86" i="1"/>
  <c r="BS88" i="1" s="1"/>
  <c r="BS87" i="1"/>
  <c r="BY62" i="1"/>
  <c r="CP26" i="1"/>
  <c r="CP28" i="1"/>
  <c r="DX26" i="1"/>
  <c r="DX27" i="1" s="1"/>
  <c r="DV26" i="1"/>
  <c r="DL26" i="1"/>
  <c r="DL27" i="1" s="1"/>
  <c r="DL28" i="1"/>
  <c r="DH26" i="1"/>
  <c r="DH28" i="1"/>
  <c r="CK10" i="1"/>
  <c r="CK11" i="1"/>
  <c r="CP10" i="1"/>
  <c r="CP12" i="1"/>
  <c r="CS10" i="1"/>
  <c r="CS12" i="1"/>
  <c r="DF10" i="1"/>
  <c r="DF12" i="1"/>
  <c r="DM10" i="1"/>
  <c r="DM12" i="1"/>
  <c r="DT10" i="1"/>
  <c r="DT12" i="1"/>
  <c r="DR10" i="1"/>
  <c r="DR12" i="1"/>
  <c r="EE29" i="10"/>
  <c r="EF128" i="1"/>
  <c r="EE101" i="10" s="1"/>
  <c r="FD101" i="10"/>
  <c r="EQ81" i="10"/>
  <c r="FD11" i="10"/>
  <c r="FD23" i="10"/>
  <c r="FD33" i="10" s="1"/>
  <c r="FD39" i="10" s="1"/>
  <c r="FD51" i="10" s="1"/>
  <c r="FD57" i="10" s="1"/>
  <c r="CJ87" i="1"/>
  <c r="EN128" i="1"/>
  <c r="EM101" i="10"/>
  <c r="ES11" i="10"/>
  <c r="ES23" i="10" s="1"/>
  <c r="ES33" i="10" s="1"/>
  <c r="ES39" i="10" s="1"/>
  <c r="ES51" i="10" s="1"/>
  <c r="ES57" i="10" s="1"/>
  <c r="AP72" i="1"/>
  <c r="AP74" i="1" s="1"/>
  <c r="BO86" i="1"/>
  <c r="G10" i="1"/>
  <c r="G12" i="1" s="1"/>
  <c r="FD81" i="10"/>
  <c r="EB128" i="1"/>
  <c r="EB148" i="1"/>
  <c r="EC171" i="1" s="1"/>
  <c r="CT145" i="10" s="1"/>
  <c r="BA72" i="1"/>
  <c r="EF29" i="10"/>
  <c r="CA86" i="1"/>
  <c r="CA87" i="1" s="1"/>
  <c r="CA88" i="1"/>
  <c r="BA62" i="1"/>
  <c r="BA63" i="1"/>
  <c r="AW62" i="1"/>
  <c r="AW64" i="1"/>
  <c r="AP62" i="1"/>
  <c r="AP64" i="1"/>
  <c r="CY10" i="1"/>
  <c r="CY11" i="1"/>
  <c r="CU10" i="1"/>
  <c r="CU12" i="1" s="1"/>
  <c r="CU11" i="1"/>
  <c r="DO10" i="1"/>
  <c r="DO11" i="1"/>
  <c r="DU101" i="10"/>
  <c r="EQ128" i="1"/>
  <c r="EP101" i="10" s="1"/>
  <c r="DW11" i="10"/>
  <c r="DW23" i="10"/>
  <c r="DW33" i="10"/>
  <c r="DW39" i="10" s="1"/>
  <c r="DW51" i="10" s="1"/>
  <c r="DW57" i="10" s="1"/>
  <c r="AE46" i="1"/>
  <c r="AE48" i="1" s="1"/>
  <c r="BA46" i="1"/>
  <c r="BA47" i="1"/>
  <c r="AY62" i="1"/>
  <c r="AY64" i="1"/>
  <c r="AR62" i="1"/>
  <c r="S62" i="1"/>
  <c r="S63" i="1" s="1"/>
  <c r="DP26" i="1"/>
  <c r="DP28" i="1"/>
  <c r="DA10" i="1"/>
  <c r="DA11" i="1"/>
  <c r="CW10" i="1"/>
  <c r="CW12" i="1" s="1"/>
  <c r="DX11" i="10"/>
  <c r="DX23" i="10"/>
  <c r="DX33" i="10"/>
  <c r="DX39" i="10"/>
  <c r="DX51" i="10" s="1"/>
  <c r="DX57" i="10" s="1"/>
  <c r="BV100" i="1"/>
  <c r="BV101" i="1" s="1"/>
  <c r="V86" i="1"/>
  <c r="Y86" i="1"/>
  <c r="Y88" i="1" s="1"/>
  <c r="AD86" i="1"/>
  <c r="AD88" i="1" s="1"/>
  <c r="AI86" i="1"/>
  <c r="AI88" i="1" s="1"/>
  <c r="BL86" i="1"/>
  <c r="BL87" i="1" s="1"/>
  <c r="BL88" i="1"/>
  <c r="BQ86" i="1"/>
  <c r="DR128" i="1"/>
  <c r="DQ101" i="10" s="1"/>
  <c r="DR148" i="1"/>
  <c r="DQ121" i="10" s="1"/>
  <c r="EV128" i="1"/>
  <c r="EV148" i="1"/>
  <c r="EU121" i="10" s="1"/>
  <c r="EL81" i="10"/>
  <c r="ED29" i="10"/>
  <c r="AT10" i="1"/>
  <c r="AT12" i="1" s="1"/>
  <c r="BF26" i="1"/>
  <c r="BF27" i="1"/>
  <c r="DS11" i="10"/>
  <c r="DS23" i="10"/>
  <c r="DS33" i="10"/>
  <c r="DS39" i="10"/>
  <c r="DS51" i="10" s="1"/>
  <c r="DS57" i="10" s="1"/>
  <c r="DR29" i="10"/>
  <c r="DY81" i="10"/>
  <c r="DU81" i="10"/>
  <c r="DP81" i="10"/>
  <c r="L62" i="1"/>
  <c r="L63" i="1"/>
  <c r="DV11" i="10"/>
  <c r="DV23" i="10"/>
  <c r="DV33" i="10" s="1"/>
  <c r="DV39" i="10" s="1"/>
  <c r="DV51" i="10" s="1"/>
  <c r="DV57" i="10" s="1"/>
  <c r="AK72" i="1"/>
  <c r="EO81" i="10"/>
  <c r="EP128" i="1"/>
  <c r="EP148" i="1" s="1"/>
  <c r="EO101" i="10"/>
  <c r="DV81" i="10"/>
  <c r="DW128" i="1"/>
  <c r="DV101" i="10"/>
  <c r="FB11" i="10"/>
  <c r="FB23" i="10" s="1"/>
  <c r="FB33" i="10" s="1"/>
  <c r="FB39" i="10" s="1"/>
  <c r="FB51" i="10" s="1"/>
  <c r="FB57" i="10" s="1"/>
  <c r="FB29" i="10"/>
  <c r="FB121" i="10"/>
  <c r="FB81" i="10"/>
  <c r="EO29" i="10"/>
  <c r="AF72" i="1"/>
  <c r="AF73" i="1"/>
  <c r="EC29" i="10"/>
  <c r="EC11" i="10"/>
  <c r="EC23" i="10"/>
  <c r="EC33" i="10"/>
  <c r="EC39" i="10"/>
  <c r="EC51" i="10" s="1"/>
  <c r="EC57" i="10" s="1"/>
  <c r="ET81" i="10"/>
  <c r="EU128" i="1"/>
  <c r="ET101" i="10" s="1"/>
  <c r="FB101" i="10"/>
  <c r="DY29" i="10"/>
  <c r="CC74" i="1"/>
  <c r="EH29" i="10"/>
  <c r="AF87" i="1"/>
  <c r="EN29" i="10"/>
  <c r="EF26" i="1"/>
  <c r="EF28" i="1" s="1"/>
  <c r="EF27" i="1"/>
  <c r="AB72" i="1"/>
  <c r="AX72" i="1"/>
  <c r="AX74" i="1" s="1"/>
  <c r="DX128" i="1"/>
  <c r="DW101" i="10"/>
  <c r="EI81" i="10"/>
  <c r="AQ10" i="1"/>
  <c r="AI11" i="1"/>
  <c r="BU27" i="1"/>
  <c r="AG26" i="1"/>
  <c r="AG27" i="1" s="1"/>
  <c r="CA26" i="1"/>
  <c r="CA28" i="1" s="1"/>
  <c r="DY128" i="1"/>
  <c r="DY148" i="1"/>
  <c r="ER11" i="10"/>
  <c r="ER23" i="10"/>
  <c r="ER33" i="10" s="1"/>
  <c r="ER39" i="10" s="1"/>
  <c r="ER51" i="10" s="1"/>
  <c r="ER57" i="10" s="1"/>
  <c r="AK10" i="1"/>
  <c r="EK81" i="10"/>
  <c r="N62" i="1"/>
  <c r="N63" i="1"/>
  <c r="CG102" i="1"/>
  <c r="EK121" i="10"/>
  <c r="ET128" i="1"/>
  <c r="DM128" i="1"/>
  <c r="DM148" i="1"/>
  <c r="DL121" i="10" s="1"/>
  <c r="EL11" i="10"/>
  <c r="EL23" i="10"/>
  <c r="EL33" i="10"/>
  <c r="EL39" i="10" s="1"/>
  <c r="EL51" i="10" s="1"/>
  <c r="EL57" i="10" s="1"/>
  <c r="O10" i="1"/>
  <c r="O11" i="1" s="1"/>
  <c r="DN128" i="1"/>
  <c r="EQ29" i="10"/>
  <c r="EK101" i="10"/>
  <c r="EG29" i="10"/>
  <c r="J10" i="1"/>
  <c r="J11" i="1"/>
  <c r="P10" i="1"/>
  <c r="P11" i="1" s="1"/>
  <c r="BP26" i="1"/>
  <c r="BP28" i="1"/>
  <c r="BV26" i="1"/>
  <c r="BV28" i="1" s="1"/>
  <c r="BH72" i="1"/>
  <c r="BH73" i="1"/>
  <c r="BH74" i="1"/>
  <c r="S10" i="1"/>
  <c r="S11" i="1"/>
  <c r="AF46" i="1"/>
  <c r="AF48" i="1" s="1"/>
  <c r="BJ10" i="1"/>
  <c r="BJ11" i="1" s="1"/>
  <c r="BP10" i="1"/>
  <c r="BP11" i="1"/>
  <c r="X102" i="1"/>
  <c r="V100" i="1"/>
  <c r="V101" i="1"/>
  <c r="AF100" i="1"/>
  <c r="AF102" i="1" s="1"/>
  <c r="AJ100" i="1"/>
  <c r="AJ102" i="1" s="1"/>
  <c r="CT26" i="1"/>
  <c r="CT27" i="1"/>
  <c r="CR26" i="1"/>
  <c r="CR28" i="1" s="1"/>
  <c r="CR27" i="1"/>
  <c r="DD26" i="1"/>
  <c r="DD28" i="1"/>
  <c r="DB26" i="1"/>
  <c r="DB28" i="1" s="1"/>
  <c r="DB27" i="1"/>
  <c r="CX26" i="1"/>
  <c r="CX28" i="1"/>
  <c r="CV26" i="1"/>
  <c r="CV28" i="1" s="1"/>
  <c r="CV27" i="1"/>
  <c r="ED26" i="1"/>
  <c r="ED27" i="1"/>
  <c r="EB26" i="1"/>
  <c r="EB28" i="1" s="1"/>
  <c r="EB27" i="1"/>
  <c r="AI72" i="1"/>
  <c r="AN72" i="1"/>
  <c r="AN73" i="1" s="1"/>
  <c r="AS72" i="1"/>
  <c r="EI26" i="1"/>
  <c r="CD100" i="1"/>
  <c r="CD102" i="1" s="1"/>
  <c r="CD101" i="1"/>
  <c r="BZ73" i="1"/>
  <c r="CD73" i="1"/>
  <c r="EK128" i="1"/>
  <c r="EJ101" i="10" s="1"/>
  <c r="EJ81" i="10"/>
  <c r="DZ29" i="10"/>
  <c r="DZ11" i="10"/>
  <c r="DZ23" i="10" s="1"/>
  <c r="DZ33" i="10" s="1"/>
  <c r="DZ39" i="10" s="1"/>
  <c r="DZ51" i="10" s="1"/>
  <c r="DZ57" i="10" s="1"/>
  <c r="ES148" i="1"/>
  <c r="ET171" i="1"/>
  <c r="DK145" i="10"/>
  <c r="ER101" i="10"/>
  <c r="EO128" i="1"/>
  <c r="EN81" i="10"/>
  <c r="DR101" i="10"/>
  <c r="EJ11" i="10"/>
  <c r="EJ23" i="10"/>
  <c r="EJ33" i="10"/>
  <c r="EJ39" i="10"/>
  <c r="EJ51" i="10" s="1"/>
  <c r="EJ57" i="10" s="1"/>
  <c r="ER81" i="10"/>
  <c r="DM26" i="1"/>
  <c r="CO10" i="1"/>
  <c r="CO11" i="1"/>
  <c r="DJ10" i="1"/>
  <c r="DJ12" i="1" s="1"/>
  <c r="DS81" i="10"/>
  <c r="DT128" i="1"/>
  <c r="DT148" i="1"/>
  <c r="DU171" i="1" s="1"/>
  <c r="CL145" i="10" s="1"/>
  <c r="FE121" i="10"/>
  <c r="ET29" i="10"/>
  <c r="U10" i="1"/>
  <c r="U11" i="1" s="1"/>
  <c r="Z26" i="1"/>
  <c r="Z28" i="1" s="1"/>
  <c r="BZ26" i="1"/>
  <c r="L46" i="1"/>
  <c r="L47" i="1"/>
  <c r="Z100" i="1"/>
  <c r="Z101" i="1" s="1"/>
  <c r="Z102" i="1"/>
  <c r="CH26" i="1"/>
  <c r="CH28" i="1"/>
  <c r="CM73" i="1"/>
  <c r="P64" i="1"/>
  <c r="BJ26" i="1"/>
  <c r="BJ27" i="1" s="1"/>
  <c r="Y26" i="1"/>
  <c r="Y27" i="1" s="1"/>
  <c r="I26" i="1"/>
  <c r="I28" i="1"/>
  <c r="BF72" i="1"/>
  <c r="BF73" i="1"/>
  <c r="G62" i="1"/>
  <c r="G63" i="1"/>
  <c r="BH46" i="1"/>
  <c r="BH48" i="1" s="1"/>
  <c r="BH47" i="1"/>
  <c r="BR100" i="1"/>
  <c r="BR101" i="1" s="1"/>
  <c r="BR102" i="1"/>
  <c r="BV72" i="1"/>
  <c r="N86" i="1"/>
  <c r="P86" i="1"/>
  <c r="P88" i="1" s="1"/>
  <c r="T86" i="1"/>
  <c r="R86" i="1"/>
  <c r="R88" i="1" s="1"/>
  <c r="BY86" i="1"/>
  <c r="BY88" i="1" s="1"/>
  <c r="CG10" i="1"/>
  <c r="DZ26" i="1"/>
  <c r="DZ28" i="1"/>
  <c r="DT26" i="1"/>
  <c r="BU10" i="1"/>
  <c r="BU12" i="1" s="1"/>
  <c r="AX10" i="1"/>
  <c r="AX12" i="1" s="1"/>
  <c r="BS26" i="1"/>
  <c r="BS28" i="1" s="1"/>
  <c r="BK26" i="1"/>
  <c r="BK27" i="1" s="1"/>
  <c r="L26" i="1"/>
  <c r="L27" i="1"/>
  <c r="AZ72" i="1"/>
  <c r="AZ73" i="1"/>
  <c r="I46" i="1"/>
  <c r="I47" i="1" s="1"/>
  <c r="CC46" i="1"/>
  <c r="CC48" i="1" s="1"/>
  <c r="BY46" i="1"/>
  <c r="BY47" i="1"/>
  <c r="X46" i="1"/>
  <c r="X47" i="1" s="1"/>
  <c r="AK46" i="1"/>
  <c r="AK47" i="1" s="1"/>
  <c r="AO46" i="1"/>
  <c r="AO47" i="1"/>
  <c r="AS46" i="1"/>
  <c r="AS47" i="1" s="1"/>
  <c r="AS48" i="1"/>
  <c r="BW72" i="1"/>
  <c r="BW74" i="1" s="1"/>
  <c r="BW73" i="1"/>
  <c r="BP62" i="1"/>
  <c r="BP63" i="1"/>
  <c r="BN62" i="1"/>
  <c r="CF26" i="1"/>
  <c r="CF27" i="1"/>
  <c r="DU26" i="1"/>
  <c r="DU28" i="1" s="1"/>
  <c r="DK10" i="1"/>
  <c r="DK11" i="1"/>
  <c r="DI10" i="1"/>
  <c r="DI12" i="1" s="1"/>
  <c r="CM87" i="1"/>
  <c r="FA121" i="10"/>
  <c r="FA29" i="10"/>
  <c r="FA81" i="10"/>
  <c r="FC11" i="10"/>
  <c r="FC23" i="10"/>
  <c r="FC33" i="10" s="1"/>
  <c r="FC39" i="10" s="1"/>
  <c r="FC51" i="10" s="1"/>
  <c r="FC57" i="10" s="1"/>
  <c r="R46" i="1"/>
  <c r="R47" i="1" s="1"/>
  <c r="R48" i="1"/>
  <c r="AD46" i="1"/>
  <c r="AB46" i="1"/>
  <c r="AB48" i="1" s="1"/>
  <c r="BJ46" i="1"/>
  <c r="BJ47" i="1"/>
  <c r="FC29" i="10"/>
  <c r="CP11" i="1"/>
  <c r="DO12" i="1"/>
  <c r="CK73" i="1"/>
  <c r="ER148" i="1"/>
  <c r="EQ121" i="10" s="1"/>
  <c r="ES171" i="1"/>
  <c r="DJ145" i="10" s="1"/>
  <c r="EQ101" i="10"/>
  <c r="FA11" i="10"/>
  <c r="FA23" i="10"/>
  <c r="FA33" i="10" s="1"/>
  <c r="FA39" i="10" s="1"/>
  <c r="FA51" i="10" s="1"/>
  <c r="FA57" i="10" s="1"/>
  <c r="AH10" i="1"/>
  <c r="AH11" i="1"/>
  <c r="AT46" i="1"/>
  <c r="AT47" i="1" s="1"/>
  <c r="CO27" i="1"/>
  <c r="CK12" i="1"/>
  <c r="CR11" i="1"/>
  <c r="FC101" i="10"/>
  <c r="BL26" i="1"/>
  <c r="BL27" i="1" s="1"/>
  <c r="CD46" i="1"/>
  <c r="AU10" i="1"/>
  <c r="AU11" i="1" s="1"/>
  <c r="AL10" i="1"/>
  <c r="AL12" i="1" s="1"/>
  <c r="AY26" i="1"/>
  <c r="AY28" i="1" s="1"/>
  <c r="J26" i="1"/>
  <c r="J27" i="1" s="1"/>
  <c r="BZ10" i="1"/>
  <c r="BZ12" i="1" s="1"/>
  <c r="CE46" i="1"/>
  <c r="CE48" i="1" s="1"/>
  <c r="BY100" i="1"/>
  <c r="BW100" i="1"/>
  <c r="BW101" i="1" s="1"/>
  <c r="BU100" i="1"/>
  <c r="BU102" i="1" s="1"/>
  <c r="BU101" i="1"/>
  <c r="BS100" i="1"/>
  <c r="BS101" i="1" s="1"/>
  <c r="BG10" i="1"/>
  <c r="BE10" i="1"/>
  <c r="N46" i="1"/>
  <c r="N48" i="1" s="1"/>
  <c r="N47" i="1"/>
  <c r="Q46" i="1"/>
  <c r="T46" i="1"/>
  <c r="AZ46" i="1"/>
  <c r="AZ47" i="1" s="1"/>
  <c r="BW46" i="1"/>
  <c r="X72" i="1"/>
  <c r="X73" i="1"/>
  <c r="Z72" i="1"/>
  <c r="AE72" i="1"/>
  <c r="AE74" i="1" s="1"/>
  <c r="AG72" i="1"/>
  <c r="AG73" i="1" s="1"/>
  <c r="BM72" i="1"/>
  <c r="BM74" i="1" s="1"/>
  <c r="BQ72" i="1"/>
  <c r="BQ73" i="1" s="1"/>
  <c r="AA100" i="1"/>
  <c r="AA101" i="1"/>
  <c r="CE62" i="1"/>
  <c r="CE63" i="1"/>
  <c r="DC26" i="1"/>
  <c r="DC27" i="1" s="1"/>
  <c r="V10" i="1"/>
  <c r="V12" i="1" s="1"/>
  <c r="AF26" i="1"/>
  <c r="AF28" i="1" s="1"/>
  <c r="BX100" i="1"/>
  <c r="BX101" i="1" s="1"/>
  <c r="BX102" i="1"/>
  <c r="S26" i="1"/>
  <c r="S27" i="1"/>
  <c r="BW86" i="1"/>
  <c r="BW87" i="1"/>
  <c r="CZ26" i="1"/>
  <c r="CZ28" i="1" s="1"/>
  <c r="AH46" i="1"/>
  <c r="AH48" i="1" s="1"/>
  <c r="AL46" i="1"/>
  <c r="AW46" i="1"/>
  <c r="AW47" i="1" s="1"/>
  <c r="BK46" i="1"/>
  <c r="BK47" i="1" s="1"/>
  <c r="BC72" i="1"/>
  <c r="BC74" i="1" s="1"/>
  <c r="BP72" i="1"/>
  <c r="BP73" i="1"/>
  <c r="BN72" i="1"/>
  <c r="BN73" i="1" s="1"/>
  <c r="BN74" i="1"/>
  <c r="BX72" i="1"/>
  <c r="BU72" i="1"/>
  <c r="BZ86" i="1"/>
  <c r="BZ88" i="1" s="1"/>
  <c r="AH100" i="1"/>
  <c r="AM62" i="1"/>
  <c r="AI62" i="1"/>
  <c r="AI63" i="1"/>
  <c r="Q62" i="1"/>
  <c r="Q63" i="1" s="1"/>
  <c r="CM62" i="1"/>
  <c r="CM64" i="1" s="1"/>
  <c r="P26" i="1"/>
  <c r="CQ26" i="1"/>
  <c r="CQ28" i="1" s="1"/>
  <c r="DN26" i="1"/>
  <c r="DN27" i="1" s="1"/>
  <c r="EJ96" i="10"/>
  <c r="EV29" i="10"/>
  <c r="EV11" i="10"/>
  <c r="EV23" i="10" s="1"/>
  <c r="EV33" i="10" s="1"/>
  <c r="EV39" i="10" s="1"/>
  <c r="EV51" i="10" s="1"/>
  <c r="EV57" i="10" s="1"/>
  <c r="FE101" i="10"/>
  <c r="BB72" i="1"/>
  <c r="BB74" i="1" s="1"/>
  <c r="CI73" i="1"/>
  <c r="CJ101" i="1"/>
  <c r="CJ102" i="1"/>
  <c r="ED148" i="1"/>
  <c r="EC101" i="10"/>
  <c r="EN148" i="1"/>
  <c r="AK64" i="1"/>
  <c r="AK63" i="1"/>
  <c r="EC81" i="10"/>
  <c r="BS62" i="1"/>
  <c r="BS63" i="1"/>
  <c r="AH62" i="1"/>
  <c r="AH64" i="1" s="1"/>
  <c r="V62" i="1"/>
  <c r="V63" i="1" s="1"/>
  <c r="R62" i="1"/>
  <c r="CK26" i="1"/>
  <c r="CK27" i="1"/>
  <c r="CI101" i="1"/>
  <c r="DG10" i="1"/>
  <c r="EH26" i="1"/>
  <c r="EH28" i="1" s="1"/>
  <c r="CL11" i="10"/>
  <c r="CL23" i="10"/>
  <c r="CL33" i="10"/>
  <c r="CL39" i="10" s="1"/>
  <c r="CL51" i="10" s="1"/>
  <c r="CL57" i="10" s="1"/>
  <c r="CK68" i="10" s="1"/>
  <c r="DM11" i="1"/>
  <c r="AI73" i="1"/>
  <c r="AV72" i="1"/>
  <c r="AV73" i="1" s="1"/>
  <c r="CC86" i="1"/>
  <c r="AC100" i="1"/>
  <c r="AC101" i="1"/>
  <c r="CL63" i="1"/>
  <c r="EN98" i="10"/>
  <c r="FE11" i="10"/>
  <c r="FE23" i="10"/>
  <c r="FE33" i="10"/>
  <c r="FE39" i="10" s="1"/>
  <c r="FE51" i="10" s="1"/>
  <c r="FE57" i="10" s="1"/>
  <c r="FE81" i="10"/>
  <c r="EH128" i="1"/>
  <c r="EG101" i="10"/>
  <c r="BK10" i="1"/>
  <c r="BK12" i="1" s="1"/>
  <c r="BK11" i="1"/>
  <c r="BD26" i="1"/>
  <c r="BD27" i="1"/>
  <c r="CB73" i="1"/>
  <c r="CG73" i="1"/>
  <c r="CG74" i="1"/>
  <c r="CJ73" i="1"/>
  <c r="EM148" i="1"/>
  <c r="EN171" i="1"/>
  <c r="DE145" i="10" s="1"/>
  <c r="EL101" i="10"/>
  <c r="EN96" i="10"/>
  <c r="BT26" i="1"/>
  <c r="BT27" i="1"/>
  <c r="H46" i="1"/>
  <c r="H47" i="1" s="1"/>
  <c r="BX10" i="1"/>
  <c r="CA46" i="1"/>
  <c r="AC46" i="1"/>
  <c r="AC47" i="1" s="1"/>
  <c r="AS62" i="1"/>
  <c r="AS63" i="1"/>
  <c r="AQ72" i="1"/>
  <c r="AA86" i="1"/>
  <c r="CC62" i="1"/>
  <c r="CC63" i="1" s="1"/>
  <c r="BI62" i="1"/>
  <c r="BI64" i="1" s="1"/>
  <c r="BE62" i="1"/>
  <c r="BE64" i="1" s="1"/>
  <c r="BE63" i="1"/>
  <c r="EF148" i="1"/>
  <c r="EE121" i="10" s="1"/>
  <c r="AK26" i="1"/>
  <c r="AK28" i="1"/>
  <c r="AI26" i="1"/>
  <c r="U46" i="1"/>
  <c r="U48" i="1" s="1"/>
  <c r="AW72" i="1"/>
  <c r="AW74" i="1" s="1"/>
  <c r="BC62" i="1"/>
  <c r="BC63" i="1"/>
  <c r="EJ93" i="10"/>
  <c r="ER93" i="10"/>
  <c r="DA12" i="1"/>
  <c r="AJ47" i="1"/>
  <c r="O12" i="1"/>
  <c r="BD12" i="1"/>
  <c r="EA101" i="10"/>
  <c r="DX28" i="1"/>
  <c r="V87" i="1"/>
  <c r="BA73" i="1"/>
  <c r="DP27" i="1"/>
  <c r="DR28" i="1"/>
  <c r="BQ87" i="1"/>
  <c r="AT74" i="1"/>
  <c r="AP63" i="1"/>
  <c r="CP27" i="1"/>
  <c r="CT11" i="1"/>
  <c r="DR11" i="1"/>
  <c r="AY63" i="1"/>
  <c r="CS11" i="1"/>
  <c r="DF11" i="1"/>
  <c r="DT11" i="1"/>
  <c r="AP73" i="1"/>
  <c r="CE47" i="1"/>
  <c r="BN12" i="1"/>
  <c r="X101" i="1"/>
  <c r="BW12" i="1"/>
  <c r="G27" i="1"/>
  <c r="BA64" i="1"/>
  <c r="CY12" i="1"/>
  <c r="EU101" i="10"/>
  <c r="Y87" i="1"/>
  <c r="DL101" i="10"/>
  <c r="AK73" i="1"/>
  <c r="CF28" i="1"/>
  <c r="AW63" i="1"/>
  <c r="AZ28" i="1"/>
  <c r="DD27" i="1"/>
  <c r="AX73" i="1"/>
  <c r="BF28" i="1"/>
  <c r="AH12" i="1"/>
  <c r="DX101" i="10"/>
  <c r="BF74" i="1"/>
  <c r="AI12" i="1"/>
  <c r="DI11" i="1"/>
  <c r="CX27" i="1"/>
  <c r="BP64" i="1"/>
  <c r="BH11" i="1"/>
  <c r="S101" i="1"/>
  <c r="BP27" i="1"/>
  <c r="DS101" i="10"/>
  <c r="CT28" i="1"/>
  <c r="L28" i="1"/>
  <c r="R28" i="1"/>
  <c r="BP12" i="1"/>
  <c r="CO12" i="1"/>
  <c r="CI12" i="1"/>
  <c r="I48" i="1"/>
  <c r="M47" i="1"/>
  <c r="T47" i="1"/>
  <c r="BF12" i="1"/>
  <c r="S12" i="1"/>
  <c r="CU28" i="1"/>
  <c r="DM101" i="10"/>
  <c r="DN148" i="1"/>
  <c r="DM121" i="10"/>
  <c r="ET148" i="1"/>
  <c r="EU171" i="1"/>
  <c r="DL145" i="10"/>
  <c r="ES101" i="10"/>
  <c r="ED28" i="1"/>
  <c r="AS73" i="1"/>
  <c r="J12" i="1"/>
  <c r="DT101" i="10"/>
  <c r="EH121" i="10"/>
  <c r="T87" i="1"/>
  <c r="BJ28" i="1"/>
  <c r="EN101" i="10"/>
  <c r="EO148" i="1"/>
  <c r="BY48" i="1"/>
  <c r="CC47" i="1"/>
  <c r="AJ27" i="1"/>
  <c r="CH27" i="1"/>
  <c r="DO28" i="1"/>
  <c r="P63" i="1"/>
  <c r="DK12" i="1"/>
  <c r="Z73" i="1"/>
  <c r="AL47" i="1"/>
  <c r="CD47" i="1"/>
  <c r="BN63" i="1"/>
  <c r="BN64" i="1"/>
  <c r="DT28" i="1"/>
  <c r="DT27" i="1"/>
  <c r="EK148" i="1"/>
  <c r="EL171" i="1" s="1"/>
  <c r="DC145" i="10" s="1"/>
  <c r="BS11" i="1"/>
  <c r="BJ48" i="1"/>
  <c r="S47" i="1"/>
  <c r="AA28" i="1"/>
  <c r="BX73" i="1"/>
  <c r="S28" i="1"/>
  <c r="I27" i="1"/>
  <c r="BO73" i="1"/>
  <c r="X48" i="1"/>
  <c r="CG12" i="1"/>
  <c r="CG11" i="1"/>
  <c r="R87" i="1"/>
  <c r="BV73" i="1"/>
  <c r="CL12" i="1"/>
  <c r="BM63" i="1"/>
  <c r="DG28" i="1"/>
  <c r="BE11" i="1"/>
  <c r="BE12" i="1"/>
  <c r="DS121" i="10"/>
  <c r="DW27" i="1"/>
  <c r="CZ27" i="1"/>
  <c r="DX121" i="10"/>
  <c r="DZ171" i="1"/>
  <c r="CQ145" i="10"/>
  <c r="EW171" i="1"/>
  <c r="DN145" i="10" s="1"/>
  <c r="AI64" i="1"/>
  <c r="BM73" i="1"/>
  <c r="BS102" i="1"/>
  <c r="BW102" i="1"/>
  <c r="BF47" i="1"/>
  <c r="BF48" i="1"/>
  <c r="BY101" i="1"/>
  <c r="P28" i="1"/>
  <c r="P27" i="1"/>
  <c r="AM63" i="1"/>
  <c r="AM64" i="1"/>
  <c r="AH101" i="1"/>
  <c r="CE64" i="1"/>
  <c r="AE73" i="1"/>
  <c r="BA12" i="1"/>
  <c r="BA11" i="1"/>
  <c r="J28" i="1"/>
  <c r="BD73" i="1"/>
  <c r="DL12" i="1"/>
  <c r="AK27" i="1"/>
  <c r="CK28" i="1"/>
  <c r="EG171" i="1"/>
  <c r="CX145" i="10" s="1"/>
  <c r="BT28" i="1"/>
  <c r="R63" i="1"/>
  <c r="R64" i="1"/>
  <c r="AV28" i="1"/>
  <c r="AV27" i="1"/>
  <c r="BX12" i="1"/>
  <c r="BX11" i="1"/>
  <c r="V64" i="1"/>
  <c r="AQ73" i="1"/>
  <c r="AV74" i="1"/>
  <c r="BX64" i="1"/>
  <c r="BC64" i="1"/>
  <c r="EL121" i="10"/>
  <c r="EH148" i="1"/>
  <c r="EG121" i="10" s="1"/>
  <c r="BS64" i="1"/>
  <c r="EO171" i="1"/>
  <c r="DF145" i="10"/>
  <c r="EM121" i="10"/>
  <c r="BU63" i="1"/>
  <c r="DV171" i="1"/>
  <c r="CM145" i="10"/>
  <c r="ES121" i="10"/>
  <c r="EP171" i="1"/>
  <c r="DG145" i="10"/>
  <c r="EN121" i="10"/>
  <c r="EI171" i="1"/>
  <c r="CZ145" i="10"/>
  <c r="AI101" i="1"/>
  <c r="EJ121" i="10"/>
  <c r="EE171" i="1"/>
  <c r="CV145" i="10"/>
  <c r="EC121" i="10"/>
  <c r="DV28" i="1"/>
  <c r="DV27" i="1"/>
  <c r="CF101" i="1"/>
  <c r="CJ63" i="1"/>
  <c r="DQ148" i="1"/>
  <c r="DP121" i="10"/>
  <c r="DP101" i="10"/>
  <c r="ER121" i="10"/>
  <c r="V102" i="1"/>
  <c r="BY87" i="1"/>
  <c r="CL73" i="1"/>
  <c r="BO87" i="1"/>
  <c r="BO88" i="1"/>
  <c r="CS28" i="1"/>
  <c r="CS27" i="1"/>
  <c r="EC27" i="1"/>
  <c r="EC28" i="1"/>
  <c r="CV12" i="1"/>
  <c r="CV11" i="1"/>
  <c r="DE12" i="1"/>
  <c r="DE11" i="1"/>
  <c r="DN11" i="1"/>
  <c r="DN12" i="1"/>
  <c r="T63" i="1"/>
  <c r="N87" i="1"/>
  <c r="Q48" i="1"/>
  <c r="Q47" i="1"/>
  <c r="I11" i="1"/>
  <c r="AX63" i="1"/>
  <c r="AX64" i="1"/>
  <c r="AN64" i="1"/>
  <c r="AN63" i="1"/>
  <c r="AL63" i="1"/>
  <c r="AL64" i="1"/>
  <c r="AD64" i="1"/>
  <c r="AD63" i="1"/>
  <c r="CH101" i="1"/>
  <c r="CJ12" i="1"/>
  <c r="CJ11" i="1"/>
  <c r="Q12" i="1"/>
  <c r="Q11" i="1"/>
  <c r="CI48" i="1"/>
  <c r="AI27" i="1"/>
  <c r="AI28" i="1"/>
  <c r="CC87" i="1"/>
  <c r="CC88" i="1"/>
  <c r="EI28" i="1"/>
  <c r="EI27" i="1"/>
  <c r="CB28" i="1"/>
  <c r="CB27" i="1"/>
  <c r="CM88" i="1"/>
  <c r="CM47" i="1"/>
  <c r="CM11" i="1"/>
  <c r="CM12" i="1"/>
  <c r="AW73" i="1"/>
  <c r="BU74" i="1"/>
  <c r="BU73" i="1"/>
  <c r="BZ27" i="1"/>
  <c r="BZ28" i="1"/>
  <c r="AR63" i="1"/>
  <c r="AR64" i="1"/>
  <c r="DK28" i="1"/>
  <c r="DK27" i="1"/>
  <c r="CQ12" i="1"/>
  <c r="CQ11" i="1"/>
  <c r="CA47" i="1"/>
  <c r="DI28" i="1"/>
  <c r="DC12" i="1"/>
  <c r="DG12" i="1"/>
  <c r="DG11" i="1"/>
  <c r="CX11" i="1"/>
  <c r="BG11" i="1"/>
  <c r="BG12" i="1"/>
  <c r="Z27" i="1"/>
  <c r="AK12" i="1"/>
  <c r="AK11" i="1"/>
  <c r="AQ11" i="1"/>
  <c r="AQ12" i="1"/>
  <c r="W11" i="1"/>
  <c r="CA73" i="1"/>
  <c r="CA74" i="1"/>
  <c r="CE73" i="1"/>
  <c r="X74" i="1"/>
  <c r="AF88" i="1"/>
  <c r="BD28" i="1"/>
  <c r="AD47" i="1"/>
  <c r="DF28" i="1"/>
  <c r="BT63" i="1"/>
  <c r="DB11" i="1"/>
  <c r="BQ63" i="1"/>
  <c r="AA88" i="1"/>
  <c r="AA87" i="1"/>
  <c r="BF63" i="1"/>
  <c r="BW48" i="1"/>
  <c r="BW47" i="1"/>
  <c r="AK48" i="1"/>
  <c r="DM28" i="1"/>
  <c r="DM27" i="1"/>
  <c r="Y63" i="1"/>
  <c r="AB73" i="1"/>
  <c r="CK88" i="1"/>
  <c r="AX48" i="1"/>
  <c r="Y73" i="1"/>
  <c r="BY73" i="1"/>
  <c r="U86" i="1"/>
  <c r="AD100" i="1"/>
  <c r="AD102" i="1" s="1"/>
  <c r="AQ62" i="1"/>
  <c r="AQ63" i="1" s="1"/>
  <c r="CG62" i="1"/>
  <c r="CK101" i="1"/>
  <c r="DT171" i="1"/>
  <c r="CK145" i="10"/>
  <c r="DR121" i="10"/>
  <c r="DW171" i="1"/>
  <c r="CN145" i="10"/>
  <c r="DU121" i="10"/>
  <c r="DP12" i="1"/>
  <c r="DH12" i="1"/>
  <c r="BY64" i="1"/>
  <c r="BY63" i="1"/>
  <c r="DY28" i="1"/>
  <c r="Q86" i="1"/>
  <c r="O86" i="1"/>
  <c r="O88" i="1" s="1"/>
  <c r="W86" i="1"/>
  <c r="AH86" i="1"/>
  <c r="BK86" i="1"/>
  <c r="AB100" i="1"/>
  <c r="AB101" i="1" s="1"/>
  <c r="BK62" i="1"/>
  <c r="BK63" i="1" s="1"/>
  <c r="AV62" i="1"/>
  <c r="CH87" i="1"/>
  <c r="CH88" i="1"/>
  <c r="CJ88" i="1"/>
  <c r="ED81" i="10"/>
  <c r="EE128" i="1"/>
  <c r="EM29" i="10"/>
  <c r="EM11" i="10"/>
  <c r="EM23" i="10"/>
  <c r="EM33" i="10" s="1"/>
  <c r="EM39" i="10" s="1"/>
  <c r="EM51" i="10" s="1"/>
  <c r="EM57" i="10"/>
  <c r="EN94" i="10"/>
  <c r="Q64" i="1"/>
  <c r="AO48" i="1"/>
  <c r="BW88" i="1"/>
  <c r="BV27" i="1"/>
  <c r="DW148" i="1"/>
  <c r="DV121" i="10" s="1"/>
  <c r="AP48" i="1"/>
  <c r="K47" i="1"/>
  <c r="DZ27" i="1"/>
  <c r="DH27" i="1"/>
  <c r="DX148" i="1"/>
  <c r="DY171" i="1" s="1"/>
  <c r="CP145" i="10" s="1"/>
  <c r="P12" i="1"/>
  <c r="EG148" i="1"/>
  <c r="CI88" i="1"/>
  <c r="DZ101" i="10"/>
  <c r="AP26" i="1"/>
  <c r="AP27" i="1" s="1"/>
  <c r="H62" i="1"/>
  <c r="H63" i="1" s="1"/>
  <c r="CD10" i="1"/>
  <c r="CB10" i="1"/>
  <c r="CB12" i="1" s="1"/>
  <c r="CD26" i="1"/>
  <c r="CD28" i="1" s="1"/>
  <c r="BX26" i="1"/>
  <c r="CB100" i="1"/>
  <c r="CB101" i="1" s="1"/>
  <c r="BT100" i="1"/>
  <c r="AU72" i="1"/>
  <c r="CG26" i="1"/>
  <c r="BA74" i="1"/>
  <c r="EE27" i="1"/>
  <c r="EE28" i="1"/>
  <c r="DO108" i="1"/>
  <c r="DT81" i="10"/>
  <c r="EC128" i="1"/>
  <c r="EC148" i="1" s="1"/>
  <c r="EB81" i="10"/>
  <c r="EJ148" i="1"/>
  <c r="EI101" i="10"/>
  <c r="DP128" i="1"/>
  <c r="DO81" i="10"/>
  <c r="EH101" i="10"/>
  <c r="CG88" i="1"/>
  <c r="CG87" i="1"/>
  <c r="CD27" i="1"/>
  <c r="DW121" i="10"/>
  <c r="DX171" i="1"/>
  <c r="CO145" i="10" s="1"/>
  <c r="BK87" i="1"/>
  <c r="BK88" i="1"/>
  <c r="U87" i="1"/>
  <c r="DO101" i="10"/>
  <c r="DP148" i="1"/>
  <c r="DO121" i="10" s="1"/>
  <c r="CB11" i="1"/>
  <c r="EH171" i="1"/>
  <c r="CY145" i="10"/>
  <c r="EF121" i="10"/>
  <c r="BK64" i="1"/>
  <c r="Q87" i="1"/>
  <c r="AA74" i="1"/>
  <c r="CD12" i="1"/>
  <c r="CD11" i="1"/>
  <c r="ED101" i="10"/>
  <c r="EE148" i="1"/>
  <c r="Z88" i="1"/>
  <c r="AQ64" i="1"/>
  <c r="AP28" i="1"/>
  <c r="BB64" i="1"/>
  <c r="O87" i="1"/>
  <c r="EB101" i="10"/>
  <c r="AT28" i="1"/>
  <c r="AH88" i="1"/>
  <c r="AH87" i="1"/>
  <c r="EI121" i="10"/>
  <c r="EK171" i="1"/>
  <c r="DB145" i="10"/>
  <c r="DO128" i="1"/>
  <c r="DN81" i="10"/>
  <c r="CG28" i="1"/>
  <c r="CG27" i="1"/>
  <c r="BT101" i="1"/>
  <c r="BT102" i="1"/>
  <c r="BX28" i="1"/>
  <c r="BX27" i="1"/>
  <c r="X87" i="1"/>
  <c r="EF171" i="1"/>
  <c r="CW145" i="10" s="1"/>
  <c r="ED121" i="10"/>
  <c r="DO148" i="1"/>
  <c r="DN121" i="10"/>
  <c r="DN101" i="10"/>
  <c r="EB29" i="10"/>
  <c r="EB11" i="10"/>
  <c r="EB23" i="10"/>
  <c r="EB33" i="10" s="1"/>
  <c r="EB39" i="10" s="1"/>
  <c r="EB51" i="10" s="1"/>
  <c r="EB57" i="10"/>
  <c r="EP29" i="10"/>
  <c r="EP11" i="10"/>
  <c r="EP23" i="10" s="1"/>
  <c r="EP33" i="10" s="1"/>
  <c r="EP39" i="10" s="1"/>
  <c r="EP51" i="10"/>
  <c r="EP57" i="10" s="1"/>
  <c r="FC81" i="10"/>
  <c r="EN95" i="10"/>
  <c r="EG94" i="10"/>
  <c r="EJ97" i="10"/>
  <c r="EG95" i="10"/>
  <c r="ER95" i="10"/>
  <c r="EJ95" i="10"/>
  <c r="EJ94" i="10"/>
  <c r="EJ98" i="10"/>
  <c r="EA29" i="10"/>
  <c r="DU11" i="10"/>
  <c r="DU23" i="10"/>
  <c r="DU33" i="10"/>
  <c r="DU39" i="10"/>
  <c r="DU51" i="10" s="1"/>
  <c r="DU57" i="10" s="1"/>
  <c r="ER97" i="10"/>
  <c r="AM11" i="1" l="1"/>
  <c r="AM12" i="1"/>
  <c r="H11" i="1"/>
  <c r="H12" i="1"/>
  <c r="BA27" i="1"/>
  <c r="BA28" i="1"/>
  <c r="BZ47" i="1"/>
  <c r="BZ48" i="1"/>
  <c r="CA102" i="1"/>
  <c r="CA101" i="1"/>
  <c r="BT88" i="1"/>
  <c r="BT87" i="1"/>
  <c r="AG102" i="1"/>
  <c r="AG101" i="1"/>
  <c r="BJ63" i="1"/>
  <c r="BJ64" i="1"/>
  <c r="AO64" i="1"/>
  <c r="AO63" i="1"/>
  <c r="DJ27" i="1"/>
  <c r="DJ28" i="1"/>
  <c r="EQ171" i="1"/>
  <c r="DH145" i="10" s="1"/>
  <c r="EO121" i="10"/>
  <c r="AP12" i="1"/>
  <c r="AP11" i="1"/>
  <c r="Z12" i="1"/>
  <c r="Z11" i="1"/>
  <c r="R11" i="1"/>
  <c r="R12" i="1"/>
  <c r="X11" i="1"/>
  <c r="X12" i="1"/>
  <c r="N11" i="1"/>
  <c r="N12" i="1"/>
  <c r="AL28" i="1"/>
  <c r="AL27" i="1"/>
  <c r="AE27" i="1"/>
  <c r="AE28" i="1"/>
  <c r="X27" i="1"/>
  <c r="X28" i="1"/>
  <c r="AU27" i="1"/>
  <c r="AU28" i="1"/>
  <c r="AN27" i="1"/>
  <c r="AN28" i="1"/>
  <c r="AD28" i="1"/>
  <c r="AD27" i="1"/>
  <c r="K27" i="1"/>
  <c r="K28" i="1"/>
  <c r="BO28" i="1"/>
  <c r="BO27" i="1"/>
  <c r="BG47" i="1"/>
  <c r="BG48" i="1"/>
  <c r="J48" i="1"/>
  <c r="J47" i="1"/>
  <c r="CE11" i="1"/>
  <c r="CE12" i="1"/>
  <c r="CC11" i="1"/>
  <c r="CC12" i="1"/>
  <c r="CA11" i="1"/>
  <c r="CA12" i="1"/>
  <c r="BY11" i="1"/>
  <c r="BY12" i="1"/>
  <c r="CE28" i="1"/>
  <c r="CE27" i="1"/>
  <c r="CC28" i="1"/>
  <c r="CC27" i="1"/>
  <c r="BY28" i="1"/>
  <c r="BY27" i="1"/>
  <c r="BI11" i="1"/>
  <c r="BI12" i="1"/>
  <c r="W47" i="1"/>
  <c r="W48" i="1"/>
  <c r="AQ48" i="1"/>
  <c r="AQ47" i="1"/>
  <c r="AU47" i="1"/>
  <c r="AU48" i="1"/>
  <c r="AH74" i="1"/>
  <c r="AH73" i="1"/>
  <c r="AJ74" i="1"/>
  <c r="AJ73" i="1"/>
  <c r="AL73" i="1"/>
  <c r="AL74" i="1"/>
  <c r="AO73" i="1"/>
  <c r="AO74" i="1"/>
  <c r="AM73" i="1"/>
  <c r="AM74" i="1"/>
  <c r="AR73" i="1"/>
  <c r="AR74" i="1"/>
  <c r="BM87" i="1"/>
  <c r="BM88" i="1"/>
  <c r="BR88" i="1"/>
  <c r="BR87" i="1"/>
  <c r="U101" i="1"/>
  <c r="U102" i="1"/>
  <c r="T101" i="1"/>
  <c r="T102" i="1"/>
  <c r="AB64" i="1"/>
  <c r="AB63" i="1"/>
  <c r="CG48" i="1"/>
  <c r="CG47" i="1"/>
  <c r="CL28" i="1"/>
  <c r="CL27" i="1"/>
  <c r="CK63" i="1"/>
  <c r="CK64" i="1"/>
  <c r="T12" i="1"/>
  <c r="T11" i="1"/>
  <c r="AJ11" i="1"/>
  <c r="AJ12" i="1"/>
  <c r="BH28" i="1"/>
  <c r="BH27" i="1"/>
  <c r="CB47" i="1"/>
  <c r="CB48" i="1"/>
  <c r="CC102" i="1"/>
  <c r="CC101" i="1"/>
  <c r="Y47" i="1"/>
  <c r="Y48" i="1"/>
  <c r="BG63" i="1"/>
  <c r="BG64" i="1"/>
  <c r="AO12" i="1"/>
  <c r="AO11" i="1"/>
  <c r="AB11" i="1"/>
  <c r="AB12" i="1"/>
  <c r="M12" i="1"/>
  <c r="M11" i="1"/>
  <c r="BN27" i="1"/>
  <c r="BN28" i="1"/>
  <c r="U27" i="1"/>
  <c r="U28" i="1"/>
  <c r="BQ12" i="1"/>
  <c r="BQ11" i="1"/>
  <c r="BO11" i="1"/>
  <c r="BO12" i="1"/>
  <c r="AN48" i="1"/>
  <c r="AN47" i="1"/>
  <c r="AR47" i="1"/>
  <c r="AR48" i="1"/>
  <c r="BC48" i="1"/>
  <c r="BC47" i="1"/>
  <c r="AC73" i="1"/>
  <c r="AC74" i="1"/>
  <c r="AD74" i="1"/>
  <c r="AD73" i="1"/>
  <c r="AB88" i="1"/>
  <c r="AB87" i="1"/>
  <c r="AE88" i="1"/>
  <c r="AE87" i="1"/>
  <c r="AG87" i="1"/>
  <c r="AG88" i="1"/>
  <c r="BN87" i="1"/>
  <c r="BN88" i="1"/>
  <c r="CB87" i="1"/>
  <c r="CB88" i="1"/>
  <c r="BD64" i="1"/>
  <c r="BD63" i="1"/>
  <c r="AC63" i="1"/>
  <c r="AC64" i="1"/>
  <c r="CF11" i="1"/>
  <c r="CF12" i="1"/>
  <c r="CH48" i="1"/>
  <c r="CH47" i="1"/>
  <c r="CH63" i="1"/>
  <c r="CH64" i="1"/>
  <c r="CJ47" i="1"/>
  <c r="CJ48" i="1"/>
  <c r="AU74" i="1"/>
  <c r="AU73" i="1"/>
  <c r="EB171" i="1"/>
  <c r="CS145" i="10" s="1"/>
  <c r="DZ121" i="10"/>
  <c r="AY11" i="1"/>
  <c r="AY12" i="1"/>
  <c r="AF11" i="1"/>
  <c r="AF12" i="1"/>
  <c r="AN11" i="1"/>
  <c r="AN12" i="1"/>
  <c r="AR27" i="1"/>
  <c r="AR28" i="1"/>
  <c r="BG73" i="1"/>
  <c r="BG74" i="1"/>
  <c r="BX47" i="1"/>
  <c r="BX48" i="1"/>
  <c r="BB12" i="1"/>
  <c r="BB11" i="1"/>
  <c r="Y102" i="1"/>
  <c r="Y101" i="1"/>
  <c r="BL64" i="1"/>
  <c r="BL63" i="1"/>
  <c r="AJ63" i="1"/>
  <c r="AJ64" i="1"/>
  <c r="CN28" i="1"/>
  <c r="CN27" i="1"/>
  <c r="EB121" i="10"/>
  <c r="ED171" i="1"/>
  <c r="CU145" i="10" s="1"/>
  <c r="AV64" i="1"/>
  <c r="AV63" i="1"/>
  <c r="CG64" i="1"/>
  <c r="CG63" i="1"/>
  <c r="BV11" i="1"/>
  <c r="BV12" i="1"/>
  <c r="BL12" i="1"/>
  <c r="BL11" i="1"/>
  <c r="AQ28" i="1"/>
  <c r="AQ27" i="1"/>
  <c r="W27" i="1"/>
  <c r="W28" i="1"/>
  <c r="BR27" i="1"/>
  <c r="BR28" i="1"/>
  <c r="AC28" i="1"/>
  <c r="AC27" i="1"/>
  <c r="N28" i="1"/>
  <c r="N27" i="1"/>
  <c r="AB102" i="1"/>
  <c r="AD101" i="1"/>
  <c r="CB102" i="1"/>
  <c r="Y11" i="1"/>
  <c r="W87" i="1"/>
  <c r="W88" i="1"/>
  <c r="BM11" i="1"/>
  <c r="BM12" i="1"/>
  <c r="AV11" i="1"/>
  <c r="AV12" i="1"/>
  <c r="AR12" i="1"/>
  <c r="AR11" i="1"/>
  <c r="AG11" i="1"/>
  <c r="AG12" i="1"/>
  <c r="AW11" i="1"/>
  <c r="AW12" i="1"/>
  <c r="AS11" i="1"/>
  <c r="AS12" i="1"/>
  <c r="BW28" i="1"/>
  <c r="BW27" i="1"/>
  <c r="BG27" i="1"/>
  <c r="BG28" i="1"/>
  <c r="BC28" i="1"/>
  <c r="BC27" i="1"/>
  <c r="V27" i="1"/>
  <c r="V28" i="1"/>
  <c r="O27" i="1"/>
  <c r="O28" i="1"/>
  <c r="BQ27" i="1"/>
  <c r="BQ28" i="1"/>
  <c r="BM27" i="1"/>
  <c r="BM28" i="1"/>
  <c r="BI27" i="1"/>
  <c r="BI28" i="1"/>
  <c r="BB28" i="1"/>
  <c r="BB27" i="1"/>
  <c r="AW28" i="1"/>
  <c r="AW27" i="1"/>
  <c r="AS28" i="1"/>
  <c r="AS27" i="1"/>
  <c r="AB27" i="1"/>
  <c r="AB28" i="1"/>
  <c r="T27" i="1"/>
  <c r="T28" i="1"/>
  <c r="M28" i="1"/>
  <c r="M27" i="1"/>
  <c r="G48" i="1"/>
  <c r="G47" i="1"/>
  <c r="BI47" i="1"/>
  <c r="BI48" i="1"/>
  <c r="AA48" i="1"/>
  <c r="AA47" i="1"/>
  <c r="AG48" i="1"/>
  <c r="AG47" i="1"/>
  <c r="AI47" i="1"/>
  <c r="AI48" i="1"/>
  <c r="M87" i="1"/>
  <c r="M88" i="1"/>
  <c r="BU88" i="1"/>
  <c r="BU87" i="1"/>
  <c r="AK102" i="1"/>
  <c r="AK101" i="1"/>
  <c r="CD64" i="1"/>
  <c r="CD63" i="1"/>
  <c r="CB63" i="1"/>
  <c r="CB64" i="1"/>
  <c r="W64" i="1"/>
  <c r="W63" i="1"/>
  <c r="U64" i="1"/>
  <c r="U63" i="1"/>
  <c r="DD11" i="1"/>
  <c r="DD12" i="1"/>
  <c r="AY27" i="1"/>
  <c r="BV88" i="1"/>
  <c r="BV64" i="1"/>
  <c r="BK48" i="1"/>
  <c r="CF102" i="1"/>
  <c r="AC102" i="1"/>
  <c r="AW48" i="1"/>
  <c r="DU27" i="1"/>
  <c r="AN74" i="1"/>
  <c r="BS27" i="1"/>
  <c r="EQ148" i="1"/>
  <c r="S64" i="1"/>
  <c r="BR12" i="1"/>
  <c r="T48" i="1"/>
  <c r="BY102" i="1"/>
  <c r="AI74" i="1"/>
  <c r="BS12" i="1"/>
  <c r="BO74" i="1"/>
  <c r="S86" i="1"/>
  <c r="BP86" i="1"/>
  <c r="AE100" i="1"/>
  <c r="BO62" i="1"/>
  <c r="Q26" i="1"/>
  <c r="CD74" i="1"/>
  <c r="BC73" i="1"/>
  <c r="T88" i="1"/>
  <c r="AG28" i="1"/>
  <c r="BZ87" i="1"/>
  <c r="V11" i="1"/>
  <c r="BC11" i="1"/>
  <c r="AJ101" i="1"/>
  <c r="EU148" i="1"/>
  <c r="AD87" i="1"/>
  <c r="CA27" i="1"/>
  <c r="CA48" i="1"/>
  <c r="N88" i="1"/>
  <c r="CZ11" i="1"/>
  <c r="CA63" i="1"/>
  <c r="CM63" i="1"/>
  <c r="BX87" i="1"/>
  <c r="AC88" i="1"/>
  <c r="AO27" i="1"/>
  <c r="DJ11" i="1"/>
  <c r="CM48" i="1"/>
  <c r="CW11" i="1"/>
  <c r="AC11" i="1"/>
  <c r="CQ27" i="1"/>
  <c r="DQ27" i="1"/>
  <c r="CY27" i="1"/>
  <c r="AE64" i="1"/>
  <c r="AI87" i="1"/>
  <c r="AI102" i="1"/>
  <c r="H48" i="1"/>
  <c r="U47" i="1"/>
  <c r="AC48" i="1"/>
  <c r="CC64" i="1"/>
  <c r="AH102" i="1"/>
  <c r="AL11" i="1"/>
  <c r="AB47" i="1"/>
  <c r="AG74" i="1"/>
  <c r="AF27" i="1"/>
  <c r="DN28" i="1"/>
  <c r="BV74" i="1"/>
  <c r="P87" i="1"/>
  <c r="BT12" i="1"/>
  <c r="AF101" i="1"/>
  <c r="BJ12" i="1"/>
  <c r="H28" i="1"/>
  <c r="AF47" i="1"/>
  <c r="BK28" i="1"/>
  <c r="AA12" i="1"/>
  <c r="AX27" i="1"/>
  <c r="AG63" i="1"/>
  <c r="CJ74" i="1"/>
  <c r="CB74" i="1"/>
  <c r="CI74" i="1"/>
  <c r="G11" i="1"/>
  <c r="BX74" i="1"/>
  <c r="AL48" i="1"/>
  <c r="Z74" i="1"/>
  <c r="M48" i="1"/>
  <c r="Y28" i="1"/>
  <c r="AJ48" i="1"/>
  <c r="BZ74" i="1"/>
  <c r="FF101" i="10"/>
  <c r="CL48" i="1"/>
  <c r="BZ100" i="1"/>
  <c r="AV46" i="1"/>
  <c r="BZ62" i="1"/>
  <c r="AF62" i="1"/>
  <c r="X62" i="1"/>
  <c r="CI62" i="1"/>
  <c r="CL74" i="1"/>
  <c r="EA26" i="1"/>
  <c r="DZ148" i="1"/>
  <c r="DY101" i="10"/>
  <c r="CK74" i="1"/>
  <c r="Q88" i="1"/>
  <c r="CW28" i="1"/>
  <c r="AE47" i="1"/>
  <c r="AL101" i="1"/>
  <c r="AQ74" i="1"/>
  <c r="AU12" i="1"/>
  <c r="V48" i="1"/>
  <c r="AA102" i="1"/>
  <c r="AT11" i="1"/>
  <c r="BP74" i="1"/>
  <c r="BA48" i="1"/>
  <c r="CD48" i="1"/>
  <c r="AD12" i="1"/>
  <c r="AD48" i="1"/>
  <c r="L48" i="1"/>
  <c r="FF11" i="10"/>
  <c r="FF23" i="10" s="1"/>
  <c r="FF33" i="10" s="1"/>
  <c r="FF39" i="10" s="1"/>
  <c r="FF51" i="10" s="1"/>
  <c r="FF57" i="10" s="1"/>
  <c r="CH74" i="1"/>
  <c r="AT48" i="1"/>
  <c r="BZ11" i="1"/>
  <c r="L12" i="1"/>
  <c r="AB74" i="1"/>
  <c r="BI63" i="1"/>
  <c r="V88" i="1"/>
  <c r="CE74" i="1"/>
  <c r="BE28" i="1"/>
  <c r="AH27" i="1"/>
  <c r="BQ74" i="1"/>
  <c r="DA28" i="1"/>
  <c r="AH47" i="1"/>
  <c r="BB73" i="1"/>
  <c r="EH27" i="1"/>
  <c r="AH63" i="1"/>
  <c r="CH102" i="1"/>
  <c r="CI27" i="1"/>
  <c r="AE12" i="1"/>
  <c r="DC28" i="1"/>
  <c r="C1" i="10"/>
  <c r="U88" i="1"/>
  <c r="AK74" i="1"/>
  <c r="CK48" i="1"/>
  <c r="BV102" i="1"/>
  <c r="DS27" i="1"/>
  <c r="CL88" i="1"/>
  <c r="K11" i="1"/>
  <c r="BL28" i="1"/>
  <c r="BU11" i="1"/>
  <c r="AS74" i="1"/>
  <c r="U12" i="1"/>
  <c r="AZ48" i="1"/>
  <c r="AX11" i="1"/>
  <c r="AZ74" i="1"/>
  <c r="AY47" i="1"/>
  <c r="AF74" i="1"/>
  <c r="EA121" i="10"/>
  <c r="CH11" i="1"/>
  <c r="W101" i="1"/>
  <c r="FF29" i="10"/>
  <c r="DS12" i="1"/>
  <c r="FF81" i="10"/>
  <c r="EK29" i="10"/>
  <c r="DB12" i="1"/>
  <c r="AZ10" i="1"/>
  <c r="Z46" i="1"/>
  <c r="AM46" i="1"/>
  <c r="BB46" i="1"/>
  <c r="BS46" i="1"/>
  <c r="AJ86" i="1"/>
  <c r="AZ62" i="1"/>
  <c r="AA62" i="1"/>
  <c r="CM26" i="1"/>
  <c r="CJ26" i="1"/>
  <c r="EN93" i="10"/>
  <c r="EG97" i="10"/>
  <c r="AJ87" i="1" l="1"/>
  <c r="AJ88" i="1"/>
  <c r="CI64" i="1"/>
  <c r="CI63" i="1"/>
  <c r="AZ12" i="1"/>
  <c r="AZ11" i="1"/>
  <c r="EA171" i="1"/>
  <c r="CR145" i="10" s="1"/>
  <c r="DY121" i="10"/>
  <c r="BZ102" i="1"/>
  <c r="BZ101" i="1"/>
  <c r="Q28" i="1"/>
  <c r="Q27" i="1"/>
  <c r="S87" i="1"/>
  <c r="S88" i="1"/>
  <c r="EP121" i="10"/>
  <c r="ER171" i="1"/>
  <c r="DI145" i="10" s="1"/>
  <c r="CJ27" i="1"/>
  <c r="CJ28" i="1"/>
  <c r="EV171" i="1"/>
  <c r="DM145" i="10" s="1"/>
  <c r="ET121" i="10"/>
  <c r="CM27" i="1"/>
  <c r="CM28" i="1"/>
  <c r="U1" i="17176"/>
  <c r="U1" i="17163"/>
  <c r="U1" i="17162"/>
  <c r="U1" i="17158"/>
  <c r="U1" i="17166"/>
  <c r="U1" i="17157"/>
  <c r="U1" i="17168"/>
  <c r="U1" i="17171"/>
  <c r="U1" i="17156"/>
  <c r="U1" i="32"/>
  <c r="U1" i="17153"/>
  <c r="U1" i="17173"/>
  <c r="U1" i="17175"/>
  <c r="U1" i="17155"/>
  <c r="U1" i="17164"/>
  <c r="U1" i="17174"/>
  <c r="U1" i="17172"/>
  <c r="U1" i="17169"/>
  <c r="U1" i="17154"/>
  <c r="U1" i="17165"/>
  <c r="EA28" i="1"/>
  <c r="EA27" i="1"/>
  <c r="Z47" i="1"/>
  <c r="Z48" i="1"/>
  <c r="AV48" i="1"/>
  <c r="AV47" i="1"/>
  <c r="BP88" i="1"/>
  <c r="BP87" i="1"/>
  <c r="BS47" i="1"/>
  <c r="BS48" i="1"/>
  <c r="X63" i="1"/>
  <c r="X64" i="1"/>
  <c r="AA64" i="1"/>
  <c r="AA63" i="1"/>
  <c r="BB48" i="1"/>
  <c r="BB47" i="1"/>
  <c r="AF63" i="1"/>
  <c r="AF64" i="1"/>
  <c r="BO64" i="1"/>
  <c r="BO63" i="1"/>
  <c r="AZ63" i="1"/>
  <c r="AZ64" i="1"/>
  <c r="AM48" i="1"/>
  <c r="AM47" i="1"/>
  <c r="BZ63" i="1"/>
  <c r="BZ64" i="1"/>
  <c r="AE102" i="1"/>
  <c r="AE101" i="1"/>
</calcChain>
</file>

<file path=xl/comments1.xml><?xml version="1.0" encoding="utf-8"?>
<comments xmlns="http://schemas.openxmlformats.org/spreadsheetml/2006/main">
  <authors>
    <author>Pigage, Justin</author>
    <author>J. Richard Trimble</author>
  </authors>
  <commentList>
    <comment ref="ES3" authorId="0">
      <text>
        <r>
          <rPr>
            <b/>
            <sz val="9"/>
            <color indexed="81"/>
            <rFont val="Tahoma"/>
            <family val="2"/>
          </rPr>
          <t>Pigage, Justin:</t>
        </r>
        <r>
          <rPr>
            <sz val="9"/>
            <color indexed="81"/>
            <rFont val="Tahoma"/>
            <family val="2"/>
          </rPr>
          <t xml:space="preserve">
July 6, 2010
July 26, 2011
August 31, 2011
September 9, 2011
Values entered manually on "Filtered Temp_data" tab.</t>
        </r>
      </text>
    </comment>
    <comment ref="FB153" authorId="1">
      <text>
        <r>
          <rPr>
            <b/>
            <sz val="9"/>
            <color indexed="81"/>
            <rFont val="Tahoma"/>
            <charset val="1"/>
          </rPr>
          <t>J. Richard Trimble:</t>
        </r>
        <r>
          <rPr>
            <sz val="9"/>
            <color indexed="81"/>
            <rFont val="Tahoma"/>
            <charset val="1"/>
          </rPr>
          <t xml:space="preserve">
Readings were BS, changed to reality by JRT
</t>
        </r>
      </text>
    </comment>
  </commentList>
</comments>
</file>

<file path=xl/sharedStrings.xml><?xml version="1.0" encoding="utf-8"?>
<sst xmlns="http://schemas.openxmlformats.org/spreadsheetml/2006/main" count="734" uniqueCount="384">
  <si>
    <t>Ground Temperature Data</t>
  </si>
  <si>
    <t>Dam Elev. =</t>
  </si>
  <si>
    <t>Elevation</t>
  </si>
  <si>
    <t>Depth</t>
  </si>
  <si>
    <t>1138.6 - sand fill</t>
  </si>
  <si>
    <t>1136.6 - native organics</t>
  </si>
  <si>
    <t>1134.6 - native sand</t>
  </si>
  <si>
    <t>Slope</t>
  </si>
  <si>
    <t>Permafrost Elevation</t>
  </si>
  <si>
    <t>Permafrost Depth</t>
  </si>
  <si>
    <t>1139.1 - sand fill</t>
  </si>
  <si>
    <t>1136.6 - sand fill</t>
  </si>
  <si>
    <t>1133.6 - sand fill</t>
  </si>
  <si>
    <t>1131.6 - native organics</t>
  </si>
  <si>
    <t>1130.6 - native sand</t>
  </si>
  <si>
    <t>1129.6 - native sand</t>
  </si>
  <si>
    <t>1128.6 - native sand</t>
  </si>
  <si>
    <t>1127.6 - native sand</t>
  </si>
  <si>
    <t>1126.1 - native sand</t>
  </si>
  <si>
    <t>1151.5 - sand fill</t>
  </si>
  <si>
    <t xml:space="preserve"> -</t>
  </si>
  <si>
    <t>1151.2 - sand fill</t>
  </si>
  <si>
    <t>1147.2 - sand fill</t>
  </si>
  <si>
    <t>1132.7 - sand fill</t>
  </si>
  <si>
    <t>1130.7 - native sand</t>
  </si>
  <si>
    <t>1126.7 - native sand</t>
  </si>
  <si>
    <t>1135.4 - sand fill</t>
  </si>
  <si>
    <t>1133.1 - sand fill</t>
  </si>
  <si>
    <t>1131.1 - sand fill</t>
  </si>
  <si>
    <t>1129.1 - native organics</t>
  </si>
  <si>
    <t>1128.1 - native sand</t>
  </si>
  <si>
    <t>1127.1 - native sand</t>
  </si>
  <si>
    <t>1125.1 - native sand</t>
  </si>
  <si>
    <t>1123.1 - native sand</t>
  </si>
  <si>
    <t>1139.1 - native sand</t>
  </si>
  <si>
    <t>1137.1 - native sand</t>
  </si>
  <si>
    <t>1133.1 - native sand</t>
  </si>
  <si>
    <t>1131.9 - sand fill</t>
  </si>
  <si>
    <t>1131.4 - sand fill</t>
  </si>
  <si>
    <t>1130.4 - sand fill</t>
  </si>
  <si>
    <t>1128.4 - native organics</t>
  </si>
  <si>
    <t>1124.4 - native sand</t>
  </si>
  <si>
    <t>1120.4 - native sand</t>
  </si>
  <si>
    <t>1117.4 - native sand</t>
  </si>
  <si>
    <t>1128.6 - sand fill</t>
  </si>
  <si>
    <t>1128.1 - sand fill</t>
  </si>
  <si>
    <t>1121.1 - native sand</t>
  </si>
  <si>
    <t>1117.1 - native sand</t>
  </si>
  <si>
    <t>1114.1 - native sand</t>
  </si>
  <si>
    <t>Bead #</t>
  </si>
  <si>
    <t>BH 12861-10: Cable # 1144</t>
  </si>
  <si>
    <t>BH 12861-08: Cable #1143</t>
  </si>
  <si>
    <t>BH 12861-07: Cable #1183</t>
  </si>
  <si>
    <t>BH 12861-06: Cable #1182</t>
  </si>
  <si>
    <t>BH 12861-05: Cable #1181</t>
  </si>
  <si>
    <t>BH 12861-03: Cable #1180</t>
  </si>
  <si>
    <t>BH 12861-02: Cable #1179</t>
  </si>
  <si>
    <t>BH 12861-01: Cable # 1178</t>
  </si>
  <si>
    <t>Calibration (deg C)</t>
  </si>
  <si>
    <t>DH95-04</t>
  </si>
  <si>
    <t>Ground Elevation:</t>
  </si>
  <si>
    <t>EBA Cables - Installed in '98</t>
  </si>
  <si>
    <t>EBA Cables - Installed in '01</t>
  </si>
  <si>
    <t>01-01</t>
  </si>
  <si>
    <t>01-03</t>
  </si>
  <si>
    <t>01-04</t>
  </si>
  <si>
    <t>BH 12861-04: Single Bead</t>
  </si>
  <si>
    <t>01-01: Cable # 1385</t>
  </si>
  <si>
    <t>01-03: Cable # 1383</t>
  </si>
  <si>
    <t>01-04: Cable # 1384</t>
  </si>
  <si>
    <t>no reading</t>
  </si>
  <si>
    <t>All Postive Readings from Bead 3 down switch to Negative</t>
  </si>
  <si>
    <t>Ground Temperature Profiles</t>
  </si>
  <si>
    <t>NO READING</t>
  </si>
  <si>
    <t>Last Edit:</t>
  </si>
  <si>
    <t>Last Edit</t>
  </si>
  <si>
    <t>Last Updated:</t>
  </si>
  <si>
    <t xml:space="preserve">GT09-01 Cable #1 </t>
  </si>
  <si>
    <t>GT09-02 Cable #5</t>
  </si>
  <si>
    <t>GT09-03 Cable #4</t>
  </si>
  <si>
    <t>GT09-04 Cable #3</t>
  </si>
  <si>
    <t>GT09-05 Cable #2</t>
  </si>
  <si>
    <t>GT09-01 Cable #1</t>
  </si>
  <si>
    <t xml:space="preserve"> </t>
  </si>
  <si>
    <t>1074.2 m - native sand</t>
  </si>
  <si>
    <t>1099.6 m - sand fill</t>
  </si>
  <si>
    <t>1099.3 m - sand fill</t>
  </si>
  <si>
    <t>1095.3 m - sand fill</t>
  </si>
  <si>
    <t>1080.8 m - sand fill</t>
  </si>
  <si>
    <t>1078.8 m - native sand</t>
  </si>
  <si>
    <t>1074.8 m - native sand</t>
  </si>
  <si>
    <t>1083.5 m - sand fill</t>
  </si>
  <si>
    <t>1081.2 m - sand fill</t>
  </si>
  <si>
    <t>1079.2 m - sand fill</t>
  </si>
  <si>
    <t>1077.2 m - native organics</t>
  </si>
  <si>
    <t>1076.2 m - native sand</t>
  </si>
  <si>
    <t>1075.2 m - native sand</t>
  </si>
  <si>
    <t>1073.2 m - native sand</t>
  </si>
  <si>
    <t>1071.2 m - native sand</t>
  </si>
  <si>
    <t>1087.2 m - native sand</t>
  </si>
  <si>
    <t>1085.2 m - native sand</t>
  </si>
  <si>
    <t>1081.2 m - native sand</t>
  </si>
  <si>
    <t>1080.0 m - sand fill</t>
  </si>
  <si>
    <t>1079.5 m - sand fill</t>
  </si>
  <si>
    <t>1078.5 m - sand fill</t>
  </si>
  <si>
    <t>1076.5 m - native organics</t>
  </si>
  <si>
    <t>1072.5 m - native sand</t>
  </si>
  <si>
    <t>1068.5 m - native sand</t>
  </si>
  <si>
    <t>1065.5 m - native sand</t>
  </si>
  <si>
    <t>1076.7 m - sand fill</t>
  </si>
  <si>
    <t>1076.2 m - sand fill</t>
  </si>
  <si>
    <t>1069.2 m - native sand</t>
  </si>
  <si>
    <t>1065.2 m - native sand</t>
  </si>
  <si>
    <t>1062.2 m - native sand</t>
  </si>
  <si>
    <t>Bead #1 @ 1078.1 m</t>
  </si>
  <si>
    <t>Bead #2 @ 1077.1 m</t>
  </si>
  <si>
    <t>Bead #3 @ 1076.1 m</t>
  </si>
  <si>
    <t>Bead #4 @ 1075.1 m</t>
  </si>
  <si>
    <t>Bead #5 @ 1074.1 m</t>
  </si>
  <si>
    <t>Bead #6 @ 1073.6 m</t>
  </si>
  <si>
    <t>Bead #7 @ 1073.1 m</t>
  </si>
  <si>
    <t>Bead #8 @ 1072.6 m</t>
  </si>
  <si>
    <t>Bead #9 @ 1072.1 m</t>
  </si>
  <si>
    <t>Bead #10 @ 1071.6 m</t>
  </si>
  <si>
    <t>Bead #11 @ 1071.1 m</t>
  </si>
  <si>
    <t>Bead #12 @ 1070.6 m</t>
  </si>
  <si>
    <t>Bead #13 @ 1069.6 m</t>
  </si>
  <si>
    <t>Bead #14 @ 1068.6 m</t>
  </si>
  <si>
    <t>Bead #15 @ 1067.6 m</t>
  </si>
  <si>
    <t>Bead #16 @ 1066.6 m</t>
  </si>
  <si>
    <t>Bead #1 @ 1075.6 m</t>
  </si>
  <si>
    <t>Bead #2 @ 1074.6 m</t>
  </si>
  <si>
    <t>Bead #3 @ 1074.1 m</t>
  </si>
  <si>
    <t>Bead #4 @ 1073.6 m</t>
  </si>
  <si>
    <t>Bead #5 @ 1073.1 m</t>
  </si>
  <si>
    <t>Bead #6 @ 1072.6 m</t>
  </si>
  <si>
    <t>Bead #7 @ 1072.1 m</t>
  </si>
  <si>
    <t>Bead #8 @ 1071.6 m</t>
  </si>
  <si>
    <t>Bead #9 @ 1071.1 m</t>
  </si>
  <si>
    <t>Bead #10 @ 1070.6 m</t>
  </si>
  <si>
    <t>Bead #11 @ 1070.1 m</t>
  </si>
  <si>
    <t>Bead #12 @ 1069.6 m</t>
  </si>
  <si>
    <t>Bead #13 @ 1069.1 m</t>
  </si>
  <si>
    <t>Bead #14 @ 1068.1 m</t>
  </si>
  <si>
    <t>Bead #15 @ 1067.1 m</t>
  </si>
  <si>
    <t>Bead #1 @ 1075.1 m</t>
  </si>
  <si>
    <t>Bead #2 @ 1074.1 m</t>
  </si>
  <si>
    <t>Bead #3 @ 1073.6 m</t>
  </si>
  <si>
    <t>Bead #4 @ 1073.1 m</t>
  </si>
  <si>
    <t>Bead #5 @ 1072.6 m</t>
  </si>
  <si>
    <t>Bead #6 @ 1072.1 m</t>
  </si>
  <si>
    <t>Bead #8 @ 1071.1 m</t>
  </si>
  <si>
    <t>Bead #9 @ 1070.6 m</t>
  </si>
  <si>
    <t>Bead #10 @ 1070.1 m</t>
  </si>
  <si>
    <t>Bead #11 @ 1069.6 m</t>
  </si>
  <si>
    <t>Bead #12 @ 1069.1 m</t>
  </si>
  <si>
    <t>Bead #13 @ 1068.6 m</t>
  </si>
  <si>
    <t>Bead #14 @ 1067.6 m</t>
  </si>
  <si>
    <t>Bead #15 @ 1066.6 m</t>
  </si>
  <si>
    <t>1096.3 m - native sand</t>
  </si>
  <si>
    <t>1095.3 m - native sand</t>
  </si>
  <si>
    <t xml:space="preserve">1094.3 m - native sand </t>
  </si>
  <si>
    <t xml:space="preserve">1092.3 m - native sand </t>
  </si>
  <si>
    <t>1089.8 m - native sand</t>
  </si>
  <si>
    <t>1087.3 m - native sand</t>
  </si>
  <si>
    <t>1086.8 m - native sand</t>
  </si>
  <si>
    <t>1082.3 m - native sand</t>
  </si>
  <si>
    <t>1081.8 m - native sand</t>
  </si>
  <si>
    <t>1077.3 m - native sand</t>
  </si>
  <si>
    <t>Bead #6 @ 1079.9 m</t>
  </si>
  <si>
    <t>Bead #1 @ 1076.7 m</t>
  </si>
  <si>
    <t>Figure TD-1</t>
  </si>
  <si>
    <t>Figure TD-2</t>
  </si>
  <si>
    <t>Figure TD-3</t>
  </si>
  <si>
    <t>Figure TD-4</t>
  </si>
  <si>
    <t>Figure TB-5</t>
  </si>
  <si>
    <t>Figure TB-6</t>
  </si>
  <si>
    <t>Figure TB-7</t>
  </si>
  <si>
    <t>Figure TB-8</t>
  </si>
  <si>
    <t>Figure TB-9</t>
  </si>
  <si>
    <t>Figure SC-11</t>
  </si>
  <si>
    <t>Figure SC-12</t>
  </si>
  <si>
    <t>Figure SC-13</t>
  </si>
  <si>
    <t>Figure SC-14</t>
  </si>
  <si>
    <t>Bead #1 @ 1086.7 m</t>
  </si>
  <si>
    <t>Bead #2 @ 1032.8 m</t>
  </si>
  <si>
    <t>Bead #3 @ 1030.8 m</t>
  </si>
  <si>
    <t>Bead #1 @ 1087.2 m</t>
  </si>
  <si>
    <t>Bead #2 @ 1084.7 m</t>
  </si>
  <si>
    <t>Bead #3 @ 1081.7 m</t>
  </si>
  <si>
    <t>Bead #4 @ 1079.7m</t>
  </si>
  <si>
    <t>Bead #5 @ 1078.7 m</t>
  </si>
  <si>
    <t>Bead #6 @ 1077.7 m</t>
  </si>
  <si>
    <t>Bead #7 @ 1076.7 m</t>
  </si>
  <si>
    <t>Bead #8 @ 1075.7m</t>
  </si>
  <si>
    <t>Bead #9 @ 1074.2 m</t>
  </si>
  <si>
    <t>Bead #1 @ 1099.6 m</t>
  </si>
  <si>
    <t>Bead #2 @ 1099.3 m</t>
  </si>
  <si>
    <t>Bead #3 @ 1095.3 m</t>
  </si>
  <si>
    <t>Bead #1 @ 1084.7 m</t>
  </si>
  <si>
    <t>Bead #1 @ 1080.8 m</t>
  </si>
  <si>
    <t>Bead #2 @ 1078.8 m</t>
  </si>
  <si>
    <t>Bead #3 @ 1074.8 m</t>
  </si>
  <si>
    <t>Bead #1 @ 1083.5 m</t>
  </si>
  <si>
    <t>Bead #2 @ 1081.2 m</t>
  </si>
  <si>
    <t>Bead #3 @ 1079.2 m</t>
  </si>
  <si>
    <t>Bead #4 @ 1077.2 m</t>
  </si>
  <si>
    <t>Bead #5 @ 1076.2 m</t>
  </si>
  <si>
    <t>Bead #6 @ 1075.2 m</t>
  </si>
  <si>
    <t>Bead #7 @ 1074.2 m</t>
  </si>
  <si>
    <t>Bead #8 @ 1073.2 m</t>
  </si>
  <si>
    <t>Bead #9 @ 1071.2 m</t>
  </si>
  <si>
    <t>Bead #2 @ 1085.2 m</t>
  </si>
  <si>
    <t>Bead #3 @ 1081.2 m</t>
  </si>
  <si>
    <t>Bead #1 @ 1080 m</t>
  </si>
  <si>
    <t>Bead #2 @ 1079.5 m</t>
  </si>
  <si>
    <t>Bead #3 @ 1078.5 m</t>
  </si>
  <si>
    <t>Bead #4 @ 1076.5 m</t>
  </si>
  <si>
    <t>Bead #5 @ 1072.5 m</t>
  </si>
  <si>
    <t>Bead #6 @ 1068.5 m</t>
  </si>
  <si>
    <t>Bead #7 @ 1065.5 m</t>
  </si>
  <si>
    <t>Bead #2 @ 1076.2 m</t>
  </si>
  <si>
    <t>Bead #3 @ 1075.2 m</t>
  </si>
  <si>
    <t>Bead #4 @ 1073.2 m</t>
  </si>
  <si>
    <t>Bead #5 @ 1069.2 m</t>
  </si>
  <si>
    <t>Bead #6 @ 1065.2 m</t>
  </si>
  <si>
    <t>Bead #7 @ 1062.2 m</t>
  </si>
  <si>
    <t>Bead #16 @ 1066.1 m</t>
  </si>
  <si>
    <t>Bead #7 @ 1071.6 m</t>
  </si>
  <si>
    <t>Bead #16 @1065.6 m</t>
  </si>
  <si>
    <t>W14103083 BH01</t>
  </si>
  <si>
    <t>W14103083 BH02</t>
  </si>
  <si>
    <t>W14103083 BH03</t>
  </si>
  <si>
    <t>W14103083 BH04</t>
  </si>
  <si>
    <t>Bead #1 @ 1094.2 m</t>
  </si>
  <si>
    <t>Bead #1 @ 1089.9 m</t>
  </si>
  <si>
    <t>Bead #2 @ 1093.2 m</t>
  </si>
  <si>
    <t>Bead #3 @ 1091.2 m</t>
  </si>
  <si>
    <t>Bead #4 @ 1089.2 m</t>
  </si>
  <si>
    <t>Bead #5 @ 1087.2 m</t>
  </si>
  <si>
    <t>Bead #6 @ 1085.2 m</t>
  </si>
  <si>
    <t>Bead #7 @ 1083.2 m</t>
  </si>
  <si>
    <t>Bead #8 @ 1080.2 m</t>
  </si>
  <si>
    <t>Bead #2 @ 1087.9 m</t>
  </si>
  <si>
    <t>Bead #3 @ 1085.9 m</t>
  </si>
  <si>
    <t>Bead #4 @ 1083.9 m</t>
  </si>
  <si>
    <t>Bead #5 @ 1081.9 m</t>
  </si>
  <si>
    <t>Bead #7 @ 1077.9 m</t>
  </si>
  <si>
    <t>Bead #1 @ 1090.5 m</t>
  </si>
  <si>
    <t>Bead #2 @ 1088.5 m</t>
  </si>
  <si>
    <t>Bead #3 @ 1086.5 m</t>
  </si>
  <si>
    <t>Bead #4 @ 1084.5 m</t>
  </si>
  <si>
    <t>Bead #5 @ 1082.5 m</t>
  </si>
  <si>
    <t>Bead #6 @ 1080.5 m</t>
  </si>
  <si>
    <t>Bead #7 @ 1078.5 m</t>
  </si>
  <si>
    <t>Bead #10 @ 1075.5 m</t>
  </si>
  <si>
    <t>Figure NA-16</t>
  </si>
  <si>
    <t>Figure NA-17</t>
  </si>
  <si>
    <t>Bead #9 @ 1074.5 m</t>
  </si>
  <si>
    <t>Bead #8 @ 1076.5 m</t>
  </si>
  <si>
    <t>Bead #11 @ 1077.5 m</t>
  </si>
  <si>
    <t>BH 12861-01</t>
  </si>
  <si>
    <t>BH 12861-02</t>
  </si>
  <si>
    <t>BH 12861-03</t>
  </si>
  <si>
    <t>BH 12861-05</t>
  </si>
  <si>
    <t>BH 12861-06</t>
  </si>
  <si>
    <t>BH 12861-07</t>
  </si>
  <si>
    <t>BH 12861-08</t>
  </si>
  <si>
    <t>14618-BH01</t>
  </si>
  <si>
    <t>14618-BH03</t>
  </si>
  <si>
    <t>14618-BH04</t>
  </si>
  <si>
    <t>W14103083-01 BH01</t>
  </si>
  <si>
    <t>W14103083-01 BH02</t>
  </si>
  <si>
    <t>W14103083-01 BH04</t>
  </si>
  <si>
    <t>W14103083-01 BH03</t>
  </si>
  <si>
    <t>Figure TB-10</t>
  </si>
  <si>
    <t>Figure SC-15</t>
  </si>
  <si>
    <t>Figure NA-18</t>
  </si>
  <si>
    <t>BH 12861-04</t>
  </si>
  <si>
    <t>Figure NA-19</t>
  </si>
  <si>
    <t>Figure TP-20</t>
  </si>
  <si>
    <t>1087.1 m - sand fill</t>
  </si>
  <si>
    <t>1084.6 m - sand fill</t>
  </si>
  <si>
    <t>1081.6 m - sand fill</t>
  </si>
  <si>
    <t>1079.6 m - native organics</t>
  </si>
  <si>
    <t>1078.6 m - native sand</t>
  </si>
  <si>
    <t>1077.6 m - native sand</t>
  </si>
  <si>
    <t>1076.6 m - native sand</t>
  </si>
  <si>
    <t>1074.1 m - native sand</t>
  </si>
  <si>
    <t>1075.6 m - native sand</t>
  </si>
  <si>
    <t>Bead #1 @ 1086.5 m</t>
  </si>
  <si>
    <t>Bead #2 @ 1085.5 m</t>
  </si>
  <si>
    <t>Bead #3 @ 1084.5 m</t>
  </si>
  <si>
    <t>Bead #4 @ 1083.5 m</t>
  </si>
  <si>
    <t>Bead #6 @ 1079.1 m</t>
  </si>
  <si>
    <t>Bead #7 @ 1075.1 m</t>
  </si>
  <si>
    <t>Bead #8 @ 1071.8 m</t>
  </si>
  <si>
    <t>Bead #1 @ 1088.5 m</t>
  </si>
  <si>
    <t>Bead #2 @ 1086.5 m</t>
  </si>
  <si>
    <t>Bead #4 @ 1082.5 m</t>
  </si>
  <si>
    <t>Bead #5 @ 1080.5 m</t>
  </si>
  <si>
    <t>Bead #6 @ 1078.5 m</t>
  </si>
  <si>
    <t>Bead #7 @ 1076.5 m</t>
  </si>
  <si>
    <t>Bead #8 @ 1074.5 m</t>
  </si>
  <si>
    <t>Bead #9 @ 1072.5 m</t>
  </si>
  <si>
    <t>Bead #10 @ 1070.7 m</t>
  </si>
  <si>
    <t>Bead #1 @ 1077.9 m</t>
  </si>
  <si>
    <t>Bead #2 @ 1076.9 m</t>
  </si>
  <si>
    <t>Bead #3 @ 1075.9 m</t>
  </si>
  <si>
    <t>Bead #4 @ 1074.9 m</t>
  </si>
  <si>
    <t>Bead #5 @ 1073.9 m</t>
  </si>
  <si>
    <t>Bead #6 @ 1073.4 m</t>
  </si>
  <si>
    <t>Bead #7 @ 1072.9 m</t>
  </si>
  <si>
    <t>Bead #8 @ 1072.4 m</t>
  </si>
  <si>
    <t>Bead #9 @ 1071.9 m</t>
  </si>
  <si>
    <t>Bead #10 @ 1071.4 m</t>
  </si>
  <si>
    <t>Bead #11 @ 1070.9 m</t>
  </si>
  <si>
    <t>Bead #12 @ 1070.4 m</t>
  </si>
  <si>
    <t>Bead #13 @ 1069.4 m</t>
  </si>
  <si>
    <t>Bead #14 @ 1068.4 m</t>
  </si>
  <si>
    <t>Bead #15 @ 1067.4 m</t>
  </si>
  <si>
    <t>Bead #16 @ 1066.4 m</t>
  </si>
  <si>
    <t>Bead #1 @ 1074.2 m</t>
  </si>
  <si>
    <t>Bead #2 @ 1073.2 m</t>
  </si>
  <si>
    <t>Bead #3 @ 1072.7 m</t>
  </si>
  <si>
    <t>Bead #4 @ 1072.2 m</t>
  </si>
  <si>
    <t>Bead #5 @ 1071.7 m</t>
  </si>
  <si>
    <t>Bead #6 @ 1071.2 m</t>
  </si>
  <si>
    <t>Bead #7 @ 1070.7 m</t>
  </si>
  <si>
    <t>Bead #8 @ 1070.2 m</t>
  </si>
  <si>
    <t>Bead #9 @ 1069.7 m</t>
  </si>
  <si>
    <t>Bead #10 @ 1069.2 m</t>
  </si>
  <si>
    <t>Bead #11 @ 1068.7 m</t>
  </si>
  <si>
    <t>Bead #12 @ 1068.2 m</t>
  </si>
  <si>
    <t>Bead #13 @ 1067.7 m</t>
  </si>
  <si>
    <t>Bead #14 @ 1066.4 m</t>
  </si>
  <si>
    <t>Bead #15 @ 1065.7 m</t>
  </si>
  <si>
    <t>Bead #16 @ 1064.7m</t>
  </si>
  <si>
    <t>Bead #1 @ 1076.9 m</t>
  </si>
  <si>
    <t>Bead #2 @ 1075.9 m</t>
  </si>
  <si>
    <t>Bead #3 @ 1074.9 m</t>
  </si>
  <si>
    <t>Bead #4 @ 1073.9 m</t>
  </si>
  <si>
    <t>Bead #5 @ 1072.9 m</t>
  </si>
  <si>
    <t>Bead #6 @ 1069.4 m</t>
  </si>
  <si>
    <t>Bead #7 @ 1065.4 m</t>
  </si>
  <si>
    <t>Bead #8 @ 1062.7 m</t>
  </si>
  <si>
    <t>Bead #1 @ 1085.8 m</t>
  </si>
  <si>
    <t>Bead #2 @ 1083.8 m</t>
  </si>
  <si>
    <t>Bead #3 @ 1081.8 m</t>
  </si>
  <si>
    <t>Bead #4 @ 1079.8 m</t>
  </si>
  <si>
    <t>Bead #5 @ 1077.8 m</t>
  </si>
  <si>
    <t>Bead #6 @ 1075.8 m</t>
  </si>
  <si>
    <t>Bead #7 @ 1073.8 m</t>
  </si>
  <si>
    <t>Bead #9 @ 1069.8 m</t>
  </si>
  <si>
    <t>Bead #10 @ 1068.0 m</t>
  </si>
  <si>
    <t>Bead #1 @ 1098 m</t>
  </si>
  <si>
    <t>Bead #2 @ 1086 m</t>
  </si>
  <si>
    <t>Bead #3 @ 1094 m</t>
  </si>
  <si>
    <t>Bead #11 @ 1093 m</t>
  </si>
  <si>
    <t>Bead #4 @ 1092 m</t>
  </si>
  <si>
    <t>Bead #10 @ 1091 m</t>
  </si>
  <si>
    <t>Bead #5 @ 1090 m</t>
  </si>
  <si>
    <t>Bead #9 @ 1089 m</t>
  </si>
  <si>
    <t>Bead #6 @ 1088 m</t>
  </si>
  <si>
    <t>Bead #8 @ 1087 m</t>
  </si>
  <si>
    <t>Bead #7 @ 1086 m</t>
  </si>
  <si>
    <t>1086.3 m - sand fill</t>
  </si>
  <si>
    <t>1084.3 m - native organics</t>
  </si>
  <si>
    <t>1081.9 m - native sand</t>
  </si>
  <si>
    <t>Bead #2 @ 1090.6 m</t>
  </si>
  <si>
    <t>Bead #3 @ 1087.6 m</t>
  </si>
  <si>
    <t>Bead #4 @ 1084.6 m</t>
  </si>
  <si>
    <t>Bead #5 @ 1081.6 m</t>
  </si>
  <si>
    <t>Bead #6 @ 1080.1 m</t>
  </si>
  <si>
    <t>Bead #7 @ 1079.1 m</t>
  </si>
  <si>
    <t>Bead #8 @ 1078.1 m</t>
  </si>
  <si>
    <t>Bead #9 @ 1077.1 m</t>
  </si>
  <si>
    <t>Bead #10 @ 1076.1 m</t>
  </si>
  <si>
    <t>Bead #11 @ 1074.6 m</t>
  </si>
  <si>
    <t>Bead #12 @ 1072.1 m</t>
  </si>
  <si>
    <t>Bead #15 @ 1067.1m</t>
  </si>
  <si>
    <t>1084.8 m -native sand</t>
  </si>
  <si>
    <t>KLOHN Cable - ALREADY IN DEGREES C</t>
  </si>
  <si>
    <t>KLOHN INSTRUMENTION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</si>
</sst>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_);[Red]\(0.00\)"/>
    <numFmt numFmtId="165" formatCode="0.000_);[Red]\(0.000\)"/>
    <numFmt numFmtId="166" formatCode="0.0"/>
    <numFmt numFmtId="167" formatCode="0.000"/>
    <numFmt numFmtId="168" formatCode="0_);[Red]\(0\)"/>
    <numFmt numFmtId="169" formatCode="dd\-mmm\-yy"/>
  </numFmts>
  <fonts count="1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color indexed="5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0" borderId="0" xfId="0" applyNumberFormat="1"/>
    <xf numFmtId="0" fontId="0" fillId="0" borderId="0" xfId="0" applyBorder="1"/>
    <xf numFmtId="0" fontId="1" fillId="0" borderId="0" xfId="0" applyFont="1"/>
    <xf numFmtId="0" fontId="2" fillId="0" borderId="0" xfId="0" applyFont="1"/>
    <xf numFmtId="15" fontId="0" fillId="0" borderId="0" xfId="0" applyNumberForma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8" fontId="0" fillId="0" borderId="0" xfId="0" applyNumberFormat="1"/>
    <xf numFmtId="1" fontId="2" fillId="0" borderId="0" xfId="0" applyNumberFormat="1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/>
    <xf numFmtId="166" fontId="0" fillId="0" borderId="0" xfId="0" applyNumberFormat="1"/>
    <xf numFmtId="1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169" fontId="0" fillId="0" borderId="0" xfId="0" applyNumberFormat="1" applyAlignment="1">
      <alignment horizontal="center"/>
    </xf>
    <xf numFmtId="169" fontId="0" fillId="0" borderId="0" xfId="0" applyNumberFormat="1"/>
    <xf numFmtId="2" fontId="0" fillId="0" borderId="0" xfId="0" applyNumberForma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left"/>
    </xf>
    <xf numFmtId="2" fontId="6" fillId="0" borderId="0" xfId="0" applyNumberFormat="1" applyFont="1"/>
    <xf numFmtId="169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16" fontId="0" fillId="0" borderId="0" xfId="0" applyNumberFormat="1"/>
    <xf numFmtId="15" fontId="7" fillId="0" borderId="0" xfId="0" applyNumberFormat="1" applyFont="1"/>
    <xf numFmtId="0" fontId="0" fillId="0" borderId="2" xfId="0" applyBorder="1"/>
    <xf numFmtId="15" fontId="0" fillId="0" borderId="1" xfId="0" applyNumberFormat="1" applyBorder="1"/>
    <xf numFmtId="0" fontId="0" fillId="0" borderId="1" xfId="0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16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38427099114279E-2"/>
          <c:y val="3.4704391960801911E-2"/>
          <c:w val="0.92023666863686182"/>
          <c:h val="0.871465842571248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Temp_data'!$F$6</c:f>
              <c:strCache>
                <c:ptCount val="1"/>
                <c:pt idx="0">
                  <c:v>1086.3 m - sand fill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Temp_data'!$G$6:$FK$6</c:f>
              <c:numCache>
                <c:formatCode>0.00</c:formatCode>
                <c:ptCount val="161"/>
                <c:pt idx="0">
                  <c:v>0.41104756599565917</c:v>
                </c:pt>
                <c:pt idx="2">
                  <c:v>0.36148851165296492</c:v>
                </c:pt>
                <c:pt idx="3">
                  <c:v>0.33676140216959993</c:v>
                </c:pt>
                <c:pt idx="4">
                  <c:v>0.29973599914796978</c:v>
                </c:pt>
                <c:pt idx="5">
                  <c:v>0.27509577004371977</c:v>
                </c:pt>
                <c:pt idx="6">
                  <c:v>0.21364633360082053</c:v>
                </c:pt>
                <c:pt idx="7">
                  <c:v>0.18912677416176393</c:v>
                </c:pt>
                <c:pt idx="9">
                  <c:v>0.15241166789388672</c:v>
                </c:pt>
                <c:pt idx="14">
                  <c:v>5.4879408723195411E-2</c:v>
                </c:pt>
                <c:pt idx="15">
                  <c:v>6.3163188509633983E-3</c:v>
                </c:pt>
                <c:pt idx="16">
                  <c:v>3.0581017630709084E-2</c:v>
                </c:pt>
                <c:pt idx="18">
                  <c:v>-5.8034234309616295E-3</c:v>
                </c:pt>
                <c:pt idx="19">
                  <c:v>7.9211580455535113E-2</c:v>
                </c:pt>
                <c:pt idx="20">
                  <c:v>-5.8034234309616295E-3</c:v>
                </c:pt>
                <c:pt idx="21">
                  <c:v>-9.0407307838063389E-2</c:v>
                </c:pt>
                <c:pt idx="22">
                  <c:v>-1.7914775603685484E-2</c:v>
                </c:pt>
                <c:pt idx="23">
                  <c:v>-3.0017748612806372E-2</c:v>
                </c:pt>
                <c:pt idx="24">
                  <c:v>-5.4198600818494924E-2</c:v>
                </c:pt>
                <c:pt idx="25">
                  <c:v>-5.4198600818494924E-2</c:v>
                </c:pt>
                <c:pt idx="26">
                  <c:v>-6.6276501801553422E-2</c:v>
                </c:pt>
                <c:pt idx="27">
                  <c:v>-5.8034234309616295E-3</c:v>
                </c:pt>
                <c:pt idx="28">
                  <c:v>6.3163188509633983E-3</c:v>
                </c:pt>
                <c:pt idx="29">
                  <c:v>3.0581017630709084E-2</c:v>
                </c:pt>
                <c:pt idx="30">
                  <c:v>4.2725996125454913E-2</c:v>
                </c:pt>
                <c:pt idx="31">
                  <c:v>5.4879408723195411E-2</c:v>
                </c:pt>
                <c:pt idx="32">
                  <c:v>4.2725996125454913E-2</c:v>
                </c:pt>
                <c:pt idx="33">
                  <c:v>0.11577337081007499</c:v>
                </c:pt>
                <c:pt idx="34">
                  <c:v>0.10357762149635619</c:v>
                </c:pt>
                <c:pt idx="35">
                  <c:v>0.15241166789388672</c:v>
                </c:pt>
                <c:pt idx="36">
                  <c:v>0.17687985230958247</c:v>
                </c:pt>
                <c:pt idx="37">
                  <c:v>0.22591899383172631</c:v>
                </c:pt>
                <c:pt idx="38">
                  <c:v>0.23820025620324259</c:v>
                </c:pt>
                <c:pt idx="39">
                  <c:v>0.25049013209240911</c:v>
                </c:pt>
                <c:pt idx="40">
                  <c:v>0.26278863289871879</c:v>
                </c:pt>
                <c:pt idx="41">
                  <c:v>0.28741155497141335</c:v>
                </c:pt>
                <c:pt idx="42">
                  <c:v>0.31206911406206927</c:v>
                </c:pt>
                <c:pt idx="43">
                  <c:v>0.29973599914796978</c:v>
                </c:pt>
                <c:pt idx="44">
                  <c:v>0.29973599914796978</c:v>
                </c:pt>
                <c:pt idx="45">
                  <c:v>0.31206911406206927</c:v>
                </c:pt>
                <c:pt idx="46">
                  <c:v>0.31206911406206927</c:v>
                </c:pt>
                <c:pt idx="47">
                  <c:v>0.32441091122467469</c:v>
                </c:pt>
                <c:pt idx="48">
                  <c:v>0.29973599914796978</c:v>
                </c:pt>
                <c:pt idx="49">
                  <c:v>0.28741155497141335</c:v>
                </c:pt>
                <c:pt idx="50">
                  <c:v>0.23820025620324259</c:v>
                </c:pt>
                <c:pt idx="51">
                  <c:v>0.23820025620324259</c:v>
                </c:pt>
                <c:pt idx="52">
                  <c:v>0.23820025620324259</c:v>
                </c:pt>
                <c:pt idx="53">
                  <c:v>0.21364633360082053</c:v>
                </c:pt>
                <c:pt idx="54">
                  <c:v>0.20138226415514282</c:v>
                </c:pt>
                <c:pt idx="55">
                  <c:v>0.20138226415514282</c:v>
                </c:pt>
                <c:pt idx="56">
                  <c:v>0.18912677416176393</c:v>
                </c:pt>
                <c:pt idx="57">
                  <c:v>0.16464148730938177</c:v>
                </c:pt>
                <c:pt idx="58">
                  <c:v>0.16464148730938177</c:v>
                </c:pt>
                <c:pt idx="59">
                  <c:v>0.15241166789388672</c:v>
                </c:pt>
                <c:pt idx="60">
                  <c:v>0.14019038281765006</c:v>
                </c:pt>
                <c:pt idx="61">
                  <c:v>-6.6276501801553422E-2</c:v>
                </c:pt>
                <c:pt idx="62">
                  <c:v>4.2725996125454913E-2</c:v>
                </c:pt>
                <c:pt idx="63">
                  <c:v>4.2725996125454913E-2</c:v>
                </c:pt>
                <c:pt idx="64">
                  <c:v>9.1390361757248684E-2</c:v>
                </c:pt>
                <c:pt idx="65">
                  <c:v>9.1390361757248684E-2</c:v>
                </c:pt>
                <c:pt idx="66">
                  <c:v>0.10357762149635619</c:v>
                </c:pt>
                <c:pt idx="67">
                  <c:v>5.4879408723195411E-2</c:v>
                </c:pt>
                <c:pt idx="68">
                  <c:v>7.9211580455535113E-2</c:v>
                </c:pt>
                <c:pt idx="69">
                  <c:v>4.2725996125454913E-2</c:v>
                </c:pt>
                <c:pt idx="70">
                  <c:v>5.4879408723195411E-2</c:v>
                </c:pt>
                <c:pt idx="71">
                  <c:v>4.2725996125454913E-2</c:v>
                </c:pt>
                <c:pt idx="72">
                  <c:v>3.0581017630709084E-2</c:v>
                </c:pt>
                <c:pt idx="73">
                  <c:v>4.2725996125454913E-2</c:v>
                </c:pt>
                <c:pt idx="74">
                  <c:v>5.4879408723195411E-2</c:v>
                </c:pt>
                <c:pt idx="75">
                  <c:v>-5.4198600818494924E-2</c:v>
                </c:pt>
                <c:pt idx="76">
                  <c:v>0.12797762085705244</c:v>
                </c:pt>
                <c:pt idx="77">
                  <c:v>0.12797762085705244</c:v>
                </c:pt>
                <c:pt idx="78">
                  <c:v>6.7041266475598604E-2</c:v>
                </c:pt>
                <c:pt idx="79">
                  <c:v>4.2725996125454913E-2</c:v>
                </c:pt>
                <c:pt idx="80">
                  <c:v>6.7041266475598604E-2</c:v>
                </c:pt>
                <c:pt idx="81">
                  <c:v>6.3163188509633983E-3</c:v>
                </c:pt>
                <c:pt idx="82">
                  <c:v>-9.0407307838063389E-2</c:v>
                </c:pt>
                <c:pt idx="83">
                  <c:v>0.11577337081007499</c:v>
                </c:pt>
                <c:pt idx="84">
                  <c:v>7.9211580455535113E-2</c:v>
                </c:pt>
                <c:pt idx="86">
                  <c:v>0.11577337081007499</c:v>
                </c:pt>
                <c:pt idx="87">
                  <c:v>0.11577337081007499</c:v>
                </c:pt>
                <c:pt idx="88">
                  <c:v>0.11577337081007499</c:v>
                </c:pt>
                <c:pt idx="89">
                  <c:v>0.10357762149635619</c:v>
                </c:pt>
                <c:pt idx="91">
                  <c:v>9.1390361757248684E-2</c:v>
                </c:pt>
                <c:pt idx="93">
                  <c:v>7.9211580455535113E-2</c:v>
                </c:pt>
                <c:pt idx="94">
                  <c:v>9.1390361757248684E-2</c:v>
                </c:pt>
                <c:pt idx="95">
                  <c:v>6.7041266475598604E-2</c:v>
                </c:pt>
                <c:pt idx="96">
                  <c:v>1.8444462208947243E-2</c:v>
                </c:pt>
                <c:pt idx="97">
                  <c:v>1.8444462208947243E-2</c:v>
                </c:pt>
                <c:pt idx="98">
                  <c:v>5.4879408723195411E-2</c:v>
                </c:pt>
                <c:pt idx="99">
                  <c:v>4.2725996125454913E-2</c:v>
                </c:pt>
                <c:pt idx="100">
                  <c:v>4.2725996125454913E-2</c:v>
                </c:pt>
                <c:pt idx="101">
                  <c:v>1.8444462208947243E-2</c:v>
                </c:pt>
                <c:pt idx="102">
                  <c:v>1.8444462208947243E-2</c:v>
                </c:pt>
                <c:pt idx="103">
                  <c:v>6.3163188509633983E-3</c:v>
                </c:pt>
                <c:pt idx="104">
                  <c:v>1.8444462208947243E-2</c:v>
                </c:pt>
                <c:pt idx="105">
                  <c:v>6.3163188509633983E-3</c:v>
                </c:pt>
                <c:pt idx="106">
                  <c:v>1.8444462208947243E-2</c:v>
                </c:pt>
                <c:pt idx="107">
                  <c:v>4.2725996125454913E-2</c:v>
                </c:pt>
                <c:pt idx="108">
                  <c:v>6.7041266475598604E-2</c:v>
                </c:pt>
                <c:pt idx="109">
                  <c:v>0.11577337081007499</c:v>
                </c:pt>
                <c:pt idx="110">
                  <c:v>0.11577337081007499</c:v>
                </c:pt>
                <c:pt idx="111">
                  <c:v>0.14019038281765006</c:v>
                </c:pt>
                <c:pt idx="112">
                  <c:v>0.17687985230958247</c:v>
                </c:pt>
                <c:pt idx="115">
                  <c:v>0.12797762085705244</c:v>
                </c:pt>
                <c:pt idx="116">
                  <c:v>0.11577337081007499</c:v>
                </c:pt>
                <c:pt idx="117">
                  <c:v>9.1390361757248684E-2</c:v>
                </c:pt>
                <c:pt idx="118">
                  <c:v>7.9211580455535113E-2</c:v>
                </c:pt>
                <c:pt idx="119">
                  <c:v>6.7041266475598604E-2</c:v>
                </c:pt>
                <c:pt idx="120">
                  <c:v>5.4879408723195411E-2</c:v>
                </c:pt>
                <c:pt idx="121">
                  <c:v>4.2725996125454913E-2</c:v>
                </c:pt>
                <c:pt idx="122">
                  <c:v>1.8444462208947243E-2</c:v>
                </c:pt>
                <c:pt idx="123">
                  <c:v>6.3163188509633983E-3</c:v>
                </c:pt>
                <c:pt idx="124">
                  <c:v>-5.8034234309616295E-3</c:v>
                </c:pt>
                <c:pt idx="125">
                  <c:v>-1.7914775603685484E-2</c:v>
                </c:pt>
                <c:pt idx="126">
                  <c:v>-1.7914775603685484E-2</c:v>
                </c:pt>
                <c:pt idx="128">
                  <c:v>-3.0017748612806372E-2</c:v>
                </c:pt>
                <c:pt idx="129">
                  <c:v>-1.7914775603685484E-2</c:v>
                </c:pt>
                <c:pt idx="130">
                  <c:v>1.8444462208947243E-2</c:v>
                </c:pt>
                <c:pt idx="131">
                  <c:v>-5.8034234309616295E-3</c:v>
                </c:pt>
                <c:pt idx="133">
                  <c:v>-3.0017748612806372E-2</c:v>
                </c:pt>
                <c:pt idx="134">
                  <c:v>-5.4198600818494924E-2</c:v>
                </c:pt>
                <c:pt idx="136">
                  <c:v>-7.8346067194331681E-2</c:v>
                </c:pt>
                <c:pt idx="137">
                  <c:v>-0.13856923902136487</c:v>
                </c:pt>
                <c:pt idx="138">
                  <c:v>-9.0407307838063389E-2</c:v>
                </c:pt>
                <c:pt idx="139">
                  <c:v>-0.1024602345531207</c:v>
                </c:pt>
                <c:pt idx="140">
                  <c:v>-0.13856923902136487</c:v>
                </c:pt>
                <c:pt idx="141">
                  <c:v>-0.19858563849629718</c:v>
                </c:pt>
                <c:pt idx="142">
                  <c:v>-0.12654118937592784</c:v>
                </c:pt>
                <c:pt idx="143">
                  <c:v>-0.34178932590077693</c:v>
                </c:pt>
                <c:pt idx="144">
                  <c:v>-7.8346067194331681E-2</c:v>
                </c:pt>
                <c:pt idx="145">
                  <c:v>-0.16260053647039285</c:v>
                </c:pt>
                <c:pt idx="146">
                  <c:v>-9.0407307838063389E-2</c:v>
                </c:pt>
                <c:pt idx="147">
                  <c:v>-0.12654118937592784</c:v>
                </c:pt>
                <c:pt idx="148">
                  <c:v>-0.16260053647039285</c:v>
                </c:pt>
                <c:pt idx="149">
                  <c:v>-0.28226375889755673</c:v>
                </c:pt>
                <c:pt idx="151">
                  <c:v>0</c:v>
                </c:pt>
                <c:pt idx="152">
                  <c:v>-0.11450485813941214</c:v>
                </c:pt>
                <c:pt idx="153">
                  <c:v>-0.15058901781372924</c:v>
                </c:pt>
                <c:pt idx="154">
                  <c:v>-0.17460380568866185</c:v>
                </c:pt>
                <c:pt idx="155">
                  <c:v>-0.18659883614515138</c:v>
                </c:pt>
                <c:pt idx="156">
                  <c:v>-0.13856923902136487</c:v>
                </c:pt>
                <c:pt idx="157">
                  <c:v>-0.13856923902136487</c:v>
                </c:pt>
                <c:pt idx="158">
                  <c:v>-0.11450485813941214</c:v>
                </c:pt>
                <c:pt idx="159">
                  <c:v>-9.0407307838063389E-2</c:v>
                </c:pt>
                <c:pt idx="160">
                  <c:v>-9.0407307838063389E-2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Temp_data'!$F$7</c:f>
              <c:strCache>
                <c:ptCount val="1"/>
                <c:pt idx="0">
                  <c:v>1084.3 m - native organics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Temp_data'!$G$7:$FK$7</c:f>
              <c:numCache>
                <c:formatCode>0.00</c:formatCode>
                <c:ptCount val="161"/>
                <c:pt idx="0">
                  <c:v>-0.36842645472717095</c:v>
                </c:pt>
                <c:pt idx="2">
                  <c:v>-0.48615258615143375</c:v>
                </c:pt>
                <c:pt idx="3">
                  <c:v>-0.48615258615143375</c:v>
                </c:pt>
                <c:pt idx="4">
                  <c:v>-0.49788159670470122</c:v>
                </c:pt>
                <c:pt idx="5">
                  <c:v>-0.50960271973713134</c:v>
                </c:pt>
                <c:pt idx="6">
                  <c:v>-0.50960271973713134</c:v>
                </c:pt>
                <c:pt idx="7">
                  <c:v>-0.50960271973713134</c:v>
                </c:pt>
                <c:pt idx="8">
                  <c:v>-0.50960271973713134</c:v>
                </c:pt>
                <c:pt idx="9">
                  <c:v>-0.50960271973713134</c:v>
                </c:pt>
                <c:pt idx="14">
                  <c:v>-0.50960271973713134</c:v>
                </c:pt>
                <c:pt idx="16">
                  <c:v>-0.49788159670470122</c:v>
                </c:pt>
                <c:pt idx="18">
                  <c:v>-0.50960271973713134</c:v>
                </c:pt>
                <c:pt idx="19">
                  <c:v>-0.49788159670470122</c:v>
                </c:pt>
                <c:pt idx="20">
                  <c:v>-0.50960271973713134</c:v>
                </c:pt>
                <c:pt idx="21">
                  <c:v>-0.55640853627329534</c:v>
                </c:pt>
                <c:pt idx="22">
                  <c:v>-0.49788159670470122</c:v>
                </c:pt>
                <c:pt idx="23">
                  <c:v>-0.50960271973713134</c:v>
                </c:pt>
                <c:pt idx="24">
                  <c:v>-0.55640853627329534</c:v>
                </c:pt>
                <c:pt idx="25">
                  <c:v>-0.52131596524350243</c:v>
                </c:pt>
                <c:pt idx="26">
                  <c:v>-0.50960271973713134</c:v>
                </c:pt>
                <c:pt idx="27">
                  <c:v>-0.61473953158923678</c:v>
                </c:pt>
                <c:pt idx="28">
                  <c:v>-0.49788159670470122</c:v>
                </c:pt>
                <c:pt idx="29">
                  <c:v>-0.63801734193981474</c:v>
                </c:pt>
                <c:pt idx="30">
                  <c:v>-0.49788159670470122</c:v>
                </c:pt>
                <c:pt idx="31">
                  <c:v>-0.48615258615143375</c:v>
                </c:pt>
                <c:pt idx="32">
                  <c:v>-0.49788159670470122</c:v>
                </c:pt>
                <c:pt idx="33">
                  <c:v>-0.48615258615143375</c:v>
                </c:pt>
                <c:pt idx="34">
                  <c:v>-0.52131596524350243</c:v>
                </c:pt>
                <c:pt idx="35">
                  <c:v>-0.52131596524350243</c:v>
                </c:pt>
                <c:pt idx="36">
                  <c:v>-0.48615258615143375</c:v>
                </c:pt>
                <c:pt idx="37">
                  <c:v>-0.48615258615143375</c:v>
                </c:pt>
                <c:pt idx="38">
                  <c:v>-0.48615258615143375</c:v>
                </c:pt>
                <c:pt idx="39">
                  <c:v>-0.54471886356327559</c:v>
                </c:pt>
                <c:pt idx="40">
                  <c:v>-0.48615258615143375</c:v>
                </c:pt>
                <c:pt idx="41">
                  <c:v>-0.45091812913915419</c:v>
                </c:pt>
                <c:pt idx="42">
                  <c:v>-0.47441567806396279</c:v>
                </c:pt>
                <c:pt idx="43">
                  <c:v>-0.48615258615143375</c:v>
                </c:pt>
                <c:pt idx="44">
                  <c:v>-0.47441567806396279</c:v>
                </c:pt>
                <c:pt idx="45">
                  <c:v>-0.47441567806396279</c:v>
                </c:pt>
                <c:pt idx="46">
                  <c:v>-0.47441567806396279</c:v>
                </c:pt>
                <c:pt idx="47">
                  <c:v>-0.46267086241010702</c:v>
                </c:pt>
                <c:pt idx="48">
                  <c:v>-0.47441567806396279</c:v>
                </c:pt>
                <c:pt idx="49">
                  <c:v>-0.47441567806396279</c:v>
                </c:pt>
                <c:pt idx="50">
                  <c:v>-0.47441567806396279</c:v>
                </c:pt>
                <c:pt idx="52">
                  <c:v>-0.46267086241010702</c:v>
                </c:pt>
                <c:pt idx="53">
                  <c:v>-0.46267086241010702</c:v>
                </c:pt>
                <c:pt idx="54">
                  <c:v>-0.26178932590079285</c:v>
                </c:pt>
                <c:pt idx="55">
                  <c:v>-0.22609834322668121</c:v>
                </c:pt>
                <c:pt idx="56">
                  <c:v>-0.26178932590079285</c:v>
                </c:pt>
                <c:pt idx="57">
                  <c:v>-0.46267086241010702</c:v>
                </c:pt>
                <c:pt idx="58">
                  <c:v>-0.38023489432850965</c:v>
                </c:pt>
                <c:pt idx="59">
                  <c:v>-0.20226375889757264</c:v>
                </c:pt>
                <c:pt idx="60">
                  <c:v>-0.46267086241010702</c:v>
                </c:pt>
                <c:pt idx="61">
                  <c:v>-0.46267086241010702</c:v>
                </c:pt>
                <c:pt idx="62">
                  <c:v>-0.45091812913915419</c:v>
                </c:pt>
                <c:pt idx="63">
                  <c:v>-0.55640853627329534</c:v>
                </c:pt>
                <c:pt idx="64">
                  <c:v>-0.46267086241010702</c:v>
                </c:pt>
                <c:pt idx="65">
                  <c:v>-0.48615258615143375</c:v>
                </c:pt>
                <c:pt idx="66">
                  <c:v>-0.45091812913915419</c:v>
                </c:pt>
                <c:pt idx="68">
                  <c:v>-0.43915746818146317</c:v>
                </c:pt>
                <c:pt idx="69">
                  <c:v>-0.47441567806396279</c:v>
                </c:pt>
                <c:pt idx="70">
                  <c:v>-0.43915746818146317</c:v>
                </c:pt>
                <c:pt idx="71">
                  <c:v>-0.43915746818146317</c:v>
                </c:pt>
                <c:pt idx="72">
                  <c:v>-0.45091812913915419</c:v>
                </c:pt>
                <c:pt idx="73">
                  <c:v>-0.43915746818146317</c:v>
                </c:pt>
                <c:pt idx="74">
                  <c:v>-0.42738886944823662</c:v>
                </c:pt>
                <c:pt idx="75">
                  <c:v>-0.47441567806396279</c:v>
                </c:pt>
                <c:pt idx="76">
                  <c:v>-0.38023489432850965</c:v>
                </c:pt>
                <c:pt idx="77">
                  <c:v>-0.36842645472717095</c:v>
                </c:pt>
                <c:pt idx="78">
                  <c:v>-0.43915746818146317</c:v>
                </c:pt>
                <c:pt idx="79">
                  <c:v>-0.46267086241010702</c:v>
                </c:pt>
                <c:pt idx="80">
                  <c:v>-0.45091812913915419</c:v>
                </c:pt>
                <c:pt idx="81">
                  <c:v>-0.49788159670470122</c:v>
                </c:pt>
                <c:pt idx="82">
                  <c:v>-0.6496445890128939</c:v>
                </c:pt>
                <c:pt idx="83">
                  <c:v>-0.48615258615143375</c:v>
                </c:pt>
                <c:pt idx="84">
                  <c:v>-0.42738886944823662</c:v>
                </c:pt>
                <c:pt idx="85">
                  <c:v>-0.45091812913915419</c:v>
                </c:pt>
                <c:pt idx="86">
                  <c:v>-0.42738886944823662</c:v>
                </c:pt>
                <c:pt idx="87">
                  <c:v>-0.42738886944823662</c:v>
                </c:pt>
                <c:pt idx="88">
                  <c:v>-0.42738886944823662</c:v>
                </c:pt>
                <c:pt idx="89">
                  <c:v>-0.42738886944823662</c:v>
                </c:pt>
                <c:pt idx="91">
                  <c:v>-0.42738886944823662</c:v>
                </c:pt>
                <c:pt idx="93">
                  <c:v>-0.41561232283225991</c:v>
                </c:pt>
                <c:pt idx="94">
                  <c:v>-0.41561232283225991</c:v>
                </c:pt>
                <c:pt idx="95">
                  <c:v>-0.42738886944823662</c:v>
                </c:pt>
                <c:pt idx="96">
                  <c:v>-0.41561232283225991</c:v>
                </c:pt>
                <c:pt idx="97">
                  <c:v>-0.42738886944823662</c:v>
                </c:pt>
                <c:pt idx="98">
                  <c:v>-0.41561232283225991</c:v>
                </c:pt>
                <c:pt idx="99">
                  <c:v>-0.40382781820710534</c:v>
                </c:pt>
                <c:pt idx="100">
                  <c:v>-0.40382781820710534</c:v>
                </c:pt>
                <c:pt idx="101">
                  <c:v>-0.40382781820710534</c:v>
                </c:pt>
                <c:pt idx="102">
                  <c:v>-0.40382781820710534</c:v>
                </c:pt>
                <c:pt idx="103">
                  <c:v>-0.40382781820710534</c:v>
                </c:pt>
                <c:pt idx="104">
                  <c:v>-0.40382781820710534</c:v>
                </c:pt>
                <c:pt idx="105">
                  <c:v>-0.41561232283225991</c:v>
                </c:pt>
                <c:pt idx="106">
                  <c:v>-0.40382781820710534</c:v>
                </c:pt>
                <c:pt idx="107">
                  <c:v>-0.40382781820710534</c:v>
                </c:pt>
                <c:pt idx="108">
                  <c:v>-0.40382781820710534</c:v>
                </c:pt>
                <c:pt idx="109">
                  <c:v>-0.38023489432850965</c:v>
                </c:pt>
                <c:pt idx="110">
                  <c:v>-0.41561232283225991</c:v>
                </c:pt>
                <c:pt idx="111">
                  <c:v>-0.40382781820710534</c:v>
                </c:pt>
                <c:pt idx="112">
                  <c:v>-0.38023489432850965</c:v>
                </c:pt>
                <c:pt idx="113">
                  <c:v>-0.39203534542741636</c:v>
                </c:pt>
                <c:pt idx="114">
                  <c:v>-0.40382781820710534</c:v>
                </c:pt>
                <c:pt idx="115">
                  <c:v>-0.39203534542741636</c:v>
                </c:pt>
                <c:pt idx="116">
                  <c:v>-0.39203534542741636</c:v>
                </c:pt>
                <c:pt idx="117">
                  <c:v>-0.40382781820710534</c:v>
                </c:pt>
                <c:pt idx="118">
                  <c:v>-0.40382781820710534</c:v>
                </c:pt>
                <c:pt idx="119">
                  <c:v>-0.39203534542741636</c:v>
                </c:pt>
                <c:pt idx="120">
                  <c:v>-0.39203534542741636</c:v>
                </c:pt>
                <c:pt idx="121">
                  <c:v>-0.38023489432850965</c:v>
                </c:pt>
                <c:pt idx="122">
                  <c:v>-0.39203534542741636</c:v>
                </c:pt>
                <c:pt idx="124">
                  <c:v>-0.38023489432850965</c:v>
                </c:pt>
                <c:pt idx="125">
                  <c:v>-0.38023489432850965</c:v>
                </c:pt>
                <c:pt idx="126">
                  <c:v>-0.36842645472717095</c:v>
                </c:pt>
                <c:pt idx="127">
                  <c:v>-0.36842645472717095</c:v>
                </c:pt>
                <c:pt idx="128">
                  <c:v>-0.38023489432850965</c:v>
                </c:pt>
                <c:pt idx="129">
                  <c:v>-0.38023489432850965</c:v>
                </c:pt>
                <c:pt idx="130">
                  <c:v>-0.38023489432850965</c:v>
                </c:pt>
                <c:pt idx="131">
                  <c:v>-0.38023489432850965</c:v>
                </c:pt>
                <c:pt idx="133">
                  <c:v>-0.35661001642051815</c:v>
                </c:pt>
                <c:pt idx="134">
                  <c:v>-0.36842645472717095</c:v>
                </c:pt>
                <c:pt idx="135">
                  <c:v>-0.35661001642051815</c:v>
                </c:pt>
                <c:pt idx="136">
                  <c:v>-0.35661001642051815</c:v>
                </c:pt>
                <c:pt idx="137">
                  <c:v>-0.40382781820710534</c:v>
                </c:pt>
                <c:pt idx="138">
                  <c:v>-0.35661001642051815</c:v>
                </c:pt>
                <c:pt idx="139">
                  <c:v>-0.35661001642051815</c:v>
                </c:pt>
                <c:pt idx="140">
                  <c:v>-0.38023489432850965</c:v>
                </c:pt>
                <c:pt idx="141">
                  <c:v>-0.43915746818146317</c:v>
                </c:pt>
                <c:pt idx="142">
                  <c:v>-0.3447855691867403</c:v>
                </c:pt>
                <c:pt idx="143">
                  <c:v>-0.57976437839556638</c:v>
                </c:pt>
                <c:pt idx="144">
                  <c:v>-0.33295310278469969</c:v>
                </c:pt>
                <c:pt idx="145">
                  <c:v>-0.32111260695404553</c:v>
                </c:pt>
                <c:pt idx="146">
                  <c:v>-0.33295310278469969</c:v>
                </c:pt>
                <c:pt idx="147">
                  <c:v>-0.32111260695404553</c:v>
                </c:pt>
                <c:pt idx="148">
                  <c:v>-0.32111260695404553</c:v>
                </c:pt>
                <c:pt idx="149">
                  <c:v>-0.43915746818146317</c:v>
                </c:pt>
                <c:pt idx="150">
                  <c:v>-0.59143056759353385</c:v>
                </c:pt>
                <c:pt idx="151">
                  <c:v>0</c:v>
                </c:pt>
                <c:pt idx="152">
                  <c:v>-0.32111260695404553</c:v>
                </c:pt>
                <c:pt idx="153">
                  <c:v>-0.32111260695404553</c:v>
                </c:pt>
                <c:pt idx="154">
                  <c:v>-0.32111260695404553</c:v>
                </c:pt>
                <c:pt idx="155">
                  <c:v>-0.33295310278469969</c:v>
                </c:pt>
                <c:pt idx="156">
                  <c:v>-0.30926407141492973</c:v>
                </c:pt>
                <c:pt idx="157">
                  <c:v>-0.32111260695404553</c:v>
                </c:pt>
                <c:pt idx="158">
                  <c:v>-0.30926407141492973</c:v>
                </c:pt>
                <c:pt idx="159">
                  <c:v>-0.30926407141492973</c:v>
                </c:pt>
                <c:pt idx="160">
                  <c:v>-0.32111260695404553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Temp_data'!$F$8</c:f>
              <c:strCache>
                <c:ptCount val="1"/>
                <c:pt idx="0">
                  <c:v>1081.9 m - native sand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Temp_data'!$G$8:$FK$8</c:f>
              <c:numCache>
                <c:formatCode>0.00</c:formatCode>
                <c:ptCount val="161"/>
                <c:pt idx="0">
                  <c:v>-0.90009626246938979</c:v>
                </c:pt>
                <c:pt idx="2">
                  <c:v>-0.94612856377614207</c:v>
                </c:pt>
                <c:pt idx="3">
                  <c:v>-0.95761762639602921</c:v>
                </c:pt>
                <c:pt idx="4">
                  <c:v>-0.969099102869734</c:v>
                </c:pt>
                <c:pt idx="5">
                  <c:v>-0.969099102869734</c:v>
                </c:pt>
                <c:pt idx="6">
                  <c:v>-0.969099102869734</c:v>
                </c:pt>
                <c:pt idx="7">
                  <c:v>-0.969099102869734</c:v>
                </c:pt>
                <c:pt idx="8">
                  <c:v>-0.969099102869734</c:v>
                </c:pt>
                <c:pt idx="9">
                  <c:v>-0.969099102869734</c:v>
                </c:pt>
                <c:pt idx="14">
                  <c:v>-0.95761762639602921</c:v>
                </c:pt>
                <c:pt idx="16">
                  <c:v>-0.969099102869734</c:v>
                </c:pt>
                <c:pt idx="18">
                  <c:v>-0.95761762639602921</c:v>
                </c:pt>
                <c:pt idx="19">
                  <c:v>-1.0149493358010773</c:v>
                </c:pt>
                <c:pt idx="20">
                  <c:v>-1.0606789423245004</c:v>
                </c:pt>
                <c:pt idx="21">
                  <c:v>-1.0034981097059585</c:v>
                </c:pt>
                <c:pt idx="22">
                  <c:v>-0.94612856377614207</c:v>
                </c:pt>
                <c:pt idx="23">
                  <c:v>-0.94612856377614207</c:v>
                </c:pt>
                <c:pt idx="24">
                  <c:v>-1.0034981097059585</c:v>
                </c:pt>
                <c:pt idx="25">
                  <c:v>-0.969099102869734</c:v>
                </c:pt>
                <c:pt idx="26">
                  <c:v>-0.9346319055547383</c:v>
                </c:pt>
                <c:pt idx="27">
                  <c:v>-0.9346319055547383</c:v>
                </c:pt>
                <c:pt idx="28">
                  <c:v>-0.9346319055547383</c:v>
                </c:pt>
                <c:pt idx="29">
                  <c:v>-0.92312764225937372</c:v>
                </c:pt>
                <c:pt idx="30">
                  <c:v>-0.9346319055547383</c:v>
                </c:pt>
                <c:pt idx="31">
                  <c:v>-0.92312764225937372</c:v>
                </c:pt>
                <c:pt idx="32">
                  <c:v>-0.9346319055547383</c:v>
                </c:pt>
                <c:pt idx="33">
                  <c:v>-0.92312764225937372</c:v>
                </c:pt>
                <c:pt idx="34">
                  <c:v>-0.92312764225937372</c:v>
                </c:pt>
                <c:pt idx="35">
                  <c:v>-1.0034981097059585</c:v>
                </c:pt>
                <c:pt idx="36">
                  <c:v>-0.92312764225937372</c:v>
                </c:pt>
                <c:pt idx="37">
                  <c:v>-0.91161576440003955</c:v>
                </c:pt>
                <c:pt idx="38">
                  <c:v>-0.91161576440003955</c:v>
                </c:pt>
                <c:pt idx="39">
                  <c:v>-0.90009626246938979</c:v>
                </c:pt>
                <c:pt idx="40">
                  <c:v>-0.91161576440003955</c:v>
                </c:pt>
                <c:pt idx="41">
                  <c:v>-0.91161576440003955</c:v>
                </c:pt>
                <c:pt idx="42">
                  <c:v>-0.88856912694251378</c:v>
                </c:pt>
                <c:pt idx="43">
                  <c:v>-0.91161576440003955</c:v>
                </c:pt>
                <c:pt idx="44">
                  <c:v>-0.90009626246938979</c:v>
                </c:pt>
                <c:pt idx="45">
                  <c:v>-0.90009626246938979</c:v>
                </c:pt>
                <c:pt idx="46">
                  <c:v>-0.88856912694251378</c:v>
                </c:pt>
                <c:pt idx="47">
                  <c:v>-0.88856912694251378</c:v>
                </c:pt>
                <c:pt idx="48">
                  <c:v>-0.88856912694251378</c:v>
                </c:pt>
                <c:pt idx="49">
                  <c:v>-0.88856912694251378</c:v>
                </c:pt>
                <c:pt idx="50">
                  <c:v>-0.87703434827699311</c:v>
                </c:pt>
                <c:pt idx="51">
                  <c:v>-0.87703434827699311</c:v>
                </c:pt>
                <c:pt idx="52">
                  <c:v>-0.87703434827699311</c:v>
                </c:pt>
                <c:pt idx="53">
                  <c:v>-0.8654919169130153</c:v>
                </c:pt>
                <c:pt idx="54">
                  <c:v>-0.87703434827699311</c:v>
                </c:pt>
                <c:pt idx="55">
                  <c:v>-0.8654919169130153</c:v>
                </c:pt>
                <c:pt idx="56">
                  <c:v>-0.8654919169130153</c:v>
                </c:pt>
                <c:pt idx="57">
                  <c:v>-0.87703434827699311</c:v>
                </c:pt>
                <c:pt idx="58">
                  <c:v>-0.95761762639602921</c:v>
                </c:pt>
                <c:pt idx="59">
                  <c:v>-0.8654919169130153</c:v>
                </c:pt>
                <c:pt idx="60">
                  <c:v>-0.8654919169130153</c:v>
                </c:pt>
                <c:pt idx="61">
                  <c:v>-0.92312764225937372</c:v>
                </c:pt>
                <c:pt idx="62">
                  <c:v>-0.8654919169130153</c:v>
                </c:pt>
                <c:pt idx="63">
                  <c:v>-0.88856912694251378</c:v>
                </c:pt>
                <c:pt idx="64">
                  <c:v>-0.8654919169130153</c:v>
                </c:pt>
                <c:pt idx="66">
                  <c:v>-0.84238405776119407</c:v>
                </c:pt>
                <c:pt idx="68">
                  <c:v>-0.84238405776119407</c:v>
                </c:pt>
                <c:pt idx="69">
                  <c:v>-0.85394182327274848</c:v>
                </c:pt>
                <c:pt idx="70">
                  <c:v>-0.84238405776119407</c:v>
                </c:pt>
                <c:pt idx="71">
                  <c:v>-0.83081861076539099</c:v>
                </c:pt>
                <c:pt idx="72">
                  <c:v>-0.83081861076539099</c:v>
                </c:pt>
                <c:pt idx="73">
                  <c:v>-0.83081861076539099</c:v>
                </c:pt>
                <c:pt idx="74">
                  <c:v>-0.81924547265458614</c:v>
                </c:pt>
                <c:pt idx="75">
                  <c:v>-0.84238405776119407</c:v>
                </c:pt>
                <c:pt idx="76">
                  <c:v>-0.7844798150588872</c:v>
                </c:pt>
                <c:pt idx="77">
                  <c:v>-0.7844798150588872</c:v>
                </c:pt>
                <c:pt idx="78">
                  <c:v>-0.80766463378040498</c:v>
                </c:pt>
                <c:pt idx="79">
                  <c:v>-0.83081861076539099</c:v>
                </c:pt>
                <c:pt idx="80">
                  <c:v>-0.81924547265458614</c:v>
                </c:pt>
                <c:pt idx="81">
                  <c:v>-0.90009626246938979</c:v>
                </c:pt>
                <c:pt idx="82">
                  <c:v>-0.8654919169130153</c:v>
                </c:pt>
                <c:pt idx="83">
                  <c:v>-0.8654919169130153</c:v>
                </c:pt>
                <c:pt idx="84">
                  <c:v>-0.79607608447651046</c:v>
                </c:pt>
                <c:pt idx="85">
                  <c:v>-0.85394182327274848</c:v>
                </c:pt>
                <c:pt idx="86">
                  <c:v>-0.7844798150588872</c:v>
                </c:pt>
                <c:pt idx="87">
                  <c:v>-0.7844798150588872</c:v>
                </c:pt>
                <c:pt idx="88">
                  <c:v>-0.7844798150588872</c:v>
                </c:pt>
                <c:pt idx="89">
                  <c:v>-0.7844798150588872</c:v>
                </c:pt>
                <c:pt idx="91">
                  <c:v>-0.7844798150588872</c:v>
                </c:pt>
                <c:pt idx="92">
                  <c:v>-0.80766463378040498</c:v>
                </c:pt>
                <c:pt idx="93">
                  <c:v>-0.7844798150588872</c:v>
                </c:pt>
                <c:pt idx="94">
                  <c:v>-0.7844798150588872</c:v>
                </c:pt>
                <c:pt idx="95">
                  <c:v>-0.7844798150588872</c:v>
                </c:pt>
                <c:pt idx="96">
                  <c:v>-0.7844798150588872</c:v>
                </c:pt>
                <c:pt idx="97">
                  <c:v>-0.7844798150588872</c:v>
                </c:pt>
                <c:pt idx="98">
                  <c:v>-0.77287581582532994</c:v>
                </c:pt>
                <c:pt idx="99">
                  <c:v>-0.7612640770560688</c:v>
                </c:pt>
                <c:pt idx="100">
                  <c:v>-0.7612640770560688</c:v>
                </c:pt>
                <c:pt idx="101">
                  <c:v>-0.7612640770560688</c:v>
                </c:pt>
                <c:pt idx="102">
                  <c:v>-0.7496445890128598</c:v>
                </c:pt>
                <c:pt idx="103">
                  <c:v>-0.7612640770560688</c:v>
                </c:pt>
                <c:pt idx="104">
                  <c:v>-0.7496445890128598</c:v>
                </c:pt>
                <c:pt idx="105">
                  <c:v>-0.7612640770560688</c:v>
                </c:pt>
                <c:pt idx="106">
                  <c:v>-0.7496445890128598</c:v>
                </c:pt>
                <c:pt idx="107">
                  <c:v>-0.7496445890128598</c:v>
                </c:pt>
                <c:pt idx="108">
                  <c:v>-0.7496445890128598</c:v>
                </c:pt>
                <c:pt idx="109">
                  <c:v>-0.72638232606266229</c:v>
                </c:pt>
                <c:pt idx="110">
                  <c:v>-0.7612640770560688</c:v>
                </c:pt>
                <c:pt idx="111">
                  <c:v>-0.73801734193978064</c:v>
                </c:pt>
                <c:pt idx="112">
                  <c:v>-0.72638232606266229</c:v>
                </c:pt>
                <c:pt idx="113">
                  <c:v>-0.73801734193978064</c:v>
                </c:pt>
                <c:pt idx="114">
                  <c:v>-0.73801734193978064</c:v>
                </c:pt>
                <c:pt idx="115">
                  <c:v>-0.72638232606266229</c:v>
                </c:pt>
                <c:pt idx="116">
                  <c:v>-0.72638232606266229</c:v>
                </c:pt>
                <c:pt idx="117">
                  <c:v>-0.73801734193978064</c:v>
                </c:pt>
                <c:pt idx="118">
                  <c:v>-0.73801734193978064</c:v>
                </c:pt>
                <c:pt idx="119">
                  <c:v>-0.72638232606266229</c:v>
                </c:pt>
                <c:pt idx="120">
                  <c:v>-0.72638232606266229</c:v>
                </c:pt>
                <c:pt idx="121">
                  <c:v>-0.71473953158920267</c:v>
                </c:pt>
                <c:pt idx="122">
                  <c:v>-0.71473953158920267</c:v>
                </c:pt>
                <c:pt idx="124">
                  <c:v>-0.7030889487090235</c:v>
                </c:pt>
                <c:pt idx="125">
                  <c:v>-0.7030889487090235</c:v>
                </c:pt>
                <c:pt idx="126">
                  <c:v>-0.7030889487090235</c:v>
                </c:pt>
                <c:pt idx="127">
                  <c:v>-0.69143056759349975</c:v>
                </c:pt>
                <c:pt idx="128">
                  <c:v>-0.7030889487090235</c:v>
                </c:pt>
                <c:pt idx="129">
                  <c:v>-0.7030889487090235</c:v>
                </c:pt>
                <c:pt idx="130">
                  <c:v>-0.7030889487090235</c:v>
                </c:pt>
                <c:pt idx="131">
                  <c:v>-0.69143056759349975</c:v>
                </c:pt>
                <c:pt idx="133">
                  <c:v>-0.65640853627326123</c:v>
                </c:pt>
                <c:pt idx="134">
                  <c:v>-0.65640853627326123</c:v>
                </c:pt>
                <c:pt idx="135">
                  <c:v>-0.64471886356324148</c:v>
                </c:pt>
                <c:pt idx="136">
                  <c:v>-0.63302134319962988</c:v>
                </c:pt>
                <c:pt idx="137">
                  <c:v>-0.67976437839553228</c:v>
                </c:pt>
                <c:pt idx="138">
                  <c:v>-0.63302134319962988</c:v>
                </c:pt>
                <c:pt idx="139">
                  <c:v>-0.63302134319962988</c:v>
                </c:pt>
                <c:pt idx="140">
                  <c:v>-0.64471886356324148</c:v>
                </c:pt>
                <c:pt idx="141">
                  <c:v>-0.7030889487090235</c:v>
                </c:pt>
                <c:pt idx="142">
                  <c:v>-0.60960271973709723</c:v>
                </c:pt>
                <c:pt idx="143">
                  <c:v>-0.83081861076539099</c:v>
                </c:pt>
                <c:pt idx="144">
                  <c:v>-0.56267086241007291</c:v>
                </c:pt>
                <c:pt idx="145">
                  <c:v>-0.55091812913912008</c:v>
                </c:pt>
                <c:pt idx="146">
                  <c:v>-0.62131596524346833</c:v>
                </c:pt>
                <c:pt idx="147">
                  <c:v>-0.52738886944820251</c:v>
                </c:pt>
                <c:pt idx="148">
                  <c:v>-0.52738886944820251</c:v>
                </c:pt>
                <c:pt idx="149">
                  <c:v>-0.64471886356324148</c:v>
                </c:pt>
                <c:pt idx="150">
                  <c:v>-0.77287581582532994</c:v>
                </c:pt>
                <c:pt idx="151">
                  <c:v>0</c:v>
                </c:pt>
                <c:pt idx="152">
                  <c:v>-0.5156123228322258</c:v>
                </c:pt>
                <c:pt idx="153">
                  <c:v>-0.5156123228322258</c:v>
                </c:pt>
                <c:pt idx="154">
                  <c:v>-0.52738886944820251</c:v>
                </c:pt>
                <c:pt idx="155">
                  <c:v>-0.52738886944820251</c:v>
                </c:pt>
                <c:pt idx="156">
                  <c:v>-0.50382781820707123</c:v>
                </c:pt>
                <c:pt idx="157">
                  <c:v>-0.5156123228322258</c:v>
                </c:pt>
                <c:pt idx="158">
                  <c:v>-0.5156123228322258</c:v>
                </c:pt>
                <c:pt idx="159">
                  <c:v>-0.50382781820707123</c:v>
                </c:pt>
                <c:pt idx="160">
                  <c:v>-0.5156123228322258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Temp_data'!$F$6</c:f>
              <c:strCache>
                <c:ptCount val="1"/>
                <c:pt idx="0">
                  <c:v>1086.3 m - sand fill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Temp_data'!$EE$6:$FK$6</c:f>
              <c:numCache>
                <c:formatCode>0.00</c:formatCode>
                <c:ptCount val="33"/>
                <c:pt idx="0">
                  <c:v>-3.0017748612806372E-2</c:v>
                </c:pt>
                <c:pt idx="1">
                  <c:v>-1.7914775603685484E-2</c:v>
                </c:pt>
                <c:pt idx="2">
                  <c:v>1.8444462208947243E-2</c:v>
                </c:pt>
                <c:pt idx="3">
                  <c:v>-5.8034234309616295E-3</c:v>
                </c:pt>
                <c:pt idx="5">
                  <c:v>-3.0017748612806372E-2</c:v>
                </c:pt>
                <c:pt idx="6">
                  <c:v>-5.4198600818494924E-2</c:v>
                </c:pt>
                <c:pt idx="8">
                  <c:v>-7.8346067194331681E-2</c:v>
                </c:pt>
                <c:pt idx="9">
                  <c:v>-0.13856923902136487</c:v>
                </c:pt>
                <c:pt idx="10">
                  <c:v>-9.0407307838063389E-2</c:v>
                </c:pt>
                <c:pt idx="11">
                  <c:v>-0.1024602345531207</c:v>
                </c:pt>
                <c:pt idx="12">
                  <c:v>-0.13856923902136487</c:v>
                </c:pt>
                <c:pt idx="13">
                  <c:v>-0.19858563849629718</c:v>
                </c:pt>
                <c:pt idx="14">
                  <c:v>-0.12654118937592784</c:v>
                </c:pt>
                <c:pt idx="15">
                  <c:v>-0.34178932590077693</c:v>
                </c:pt>
                <c:pt idx="16">
                  <c:v>-7.8346067194331681E-2</c:v>
                </c:pt>
                <c:pt idx="17">
                  <c:v>-0.16260053647039285</c:v>
                </c:pt>
                <c:pt idx="18">
                  <c:v>-9.0407307838063389E-2</c:v>
                </c:pt>
                <c:pt idx="19">
                  <c:v>-0.12654118937592784</c:v>
                </c:pt>
                <c:pt idx="20">
                  <c:v>-0.16260053647039285</c:v>
                </c:pt>
                <c:pt idx="21">
                  <c:v>-0.28226375889755673</c:v>
                </c:pt>
                <c:pt idx="23">
                  <c:v>0</c:v>
                </c:pt>
                <c:pt idx="24">
                  <c:v>-0.11450485813941214</c:v>
                </c:pt>
                <c:pt idx="25">
                  <c:v>-0.15058901781372924</c:v>
                </c:pt>
                <c:pt idx="26">
                  <c:v>-0.17460380568866185</c:v>
                </c:pt>
                <c:pt idx="27">
                  <c:v>-0.18659883614515138</c:v>
                </c:pt>
                <c:pt idx="28">
                  <c:v>-0.13856923902136487</c:v>
                </c:pt>
                <c:pt idx="29">
                  <c:v>-0.13856923902136487</c:v>
                </c:pt>
                <c:pt idx="30">
                  <c:v>-0.11450485813941214</c:v>
                </c:pt>
                <c:pt idx="31">
                  <c:v>-9.0407307838063389E-2</c:v>
                </c:pt>
                <c:pt idx="32">
                  <c:v>-9.0407307838063389E-2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Temp_data'!$F$7</c:f>
              <c:strCache>
                <c:ptCount val="1"/>
                <c:pt idx="0">
                  <c:v>1084.3 m - native organics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Temp_data'!$EE$7:$FK$7</c:f>
              <c:numCache>
                <c:formatCode>0.00</c:formatCode>
                <c:ptCount val="33"/>
                <c:pt idx="0">
                  <c:v>-0.38023489432850965</c:v>
                </c:pt>
                <c:pt idx="1">
                  <c:v>-0.38023489432850965</c:v>
                </c:pt>
                <c:pt idx="2">
                  <c:v>-0.38023489432850965</c:v>
                </c:pt>
                <c:pt idx="3">
                  <c:v>-0.38023489432850965</c:v>
                </c:pt>
                <c:pt idx="5">
                  <c:v>-0.35661001642051815</c:v>
                </c:pt>
                <c:pt idx="6">
                  <c:v>-0.36842645472717095</c:v>
                </c:pt>
                <c:pt idx="7">
                  <c:v>-0.35661001642051815</c:v>
                </c:pt>
                <c:pt idx="8">
                  <c:v>-0.35661001642051815</c:v>
                </c:pt>
                <c:pt idx="9">
                  <c:v>-0.40382781820710534</c:v>
                </c:pt>
                <c:pt idx="10">
                  <c:v>-0.35661001642051815</c:v>
                </c:pt>
                <c:pt idx="11">
                  <c:v>-0.35661001642051815</c:v>
                </c:pt>
                <c:pt idx="12">
                  <c:v>-0.38023489432850965</c:v>
                </c:pt>
                <c:pt idx="13">
                  <c:v>-0.43915746818146317</c:v>
                </c:pt>
                <c:pt idx="14">
                  <c:v>-0.3447855691867403</c:v>
                </c:pt>
                <c:pt idx="15">
                  <c:v>-0.57976437839556638</c:v>
                </c:pt>
                <c:pt idx="16">
                  <c:v>-0.33295310278469969</c:v>
                </c:pt>
                <c:pt idx="17">
                  <c:v>-0.32111260695404553</c:v>
                </c:pt>
                <c:pt idx="18">
                  <c:v>-0.33295310278469969</c:v>
                </c:pt>
                <c:pt idx="19">
                  <c:v>-0.32111260695404553</c:v>
                </c:pt>
                <c:pt idx="20">
                  <c:v>-0.32111260695404553</c:v>
                </c:pt>
                <c:pt idx="21">
                  <c:v>-0.43915746818146317</c:v>
                </c:pt>
                <c:pt idx="22">
                  <c:v>-0.59143056759353385</c:v>
                </c:pt>
                <c:pt idx="23">
                  <c:v>0</c:v>
                </c:pt>
                <c:pt idx="24">
                  <c:v>-0.32111260695404553</c:v>
                </c:pt>
                <c:pt idx="25">
                  <c:v>-0.32111260695404553</c:v>
                </c:pt>
                <c:pt idx="26">
                  <c:v>-0.32111260695404553</c:v>
                </c:pt>
                <c:pt idx="27">
                  <c:v>-0.33295310278469969</c:v>
                </c:pt>
                <c:pt idx="28">
                  <c:v>-0.30926407141492973</c:v>
                </c:pt>
                <c:pt idx="29">
                  <c:v>-0.32111260695404553</c:v>
                </c:pt>
                <c:pt idx="30">
                  <c:v>-0.30926407141492973</c:v>
                </c:pt>
                <c:pt idx="31">
                  <c:v>-0.30926407141492973</c:v>
                </c:pt>
                <c:pt idx="32">
                  <c:v>-0.32111260695404553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Temp_data'!$F$8</c:f>
              <c:strCache>
                <c:ptCount val="1"/>
                <c:pt idx="0">
                  <c:v>1081.9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Temp_data'!$EE$8:$FK$8</c:f>
              <c:numCache>
                <c:formatCode>0.00</c:formatCode>
                <c:ptCount val="33"/>
                <c:pt idx="0">
                  <c:v>-0.7030889487090235</c:v>
                </c:pt>
                <c:pt idx="1">
                  <c:v>-0.7030889487090235</c:v>
                </c:pt>
                <c:pt idx="2">
                  <c:v>-0.7030889487090235</c:v>
                </c:pt>
                <c:pt idx="3">
                  <c:v>-0.69143056759349975</c:v>
                </c:pt>
                <c:pt idx="5">
                  <c:v>-0.65640853627326123</c:v>
                </c:pt>
                <c:pt idx="6">
                  <c:v>-0.65640853627326123</c:v>
                </c:pt>
                <c:pt idx="7">
                  <c:v>-0.64471886356324148</c:v>
                </c:pt>
                <c:pt idx="8">
                  <c:v>-0.63302134319962988</c:v>
                </c:pt>
                <c:pt idx="9">
                  <c:v>-0.67976437839553228</c:v>
                </c:pt>
                <c:pt idx="10">
                  <c:v>-0.63302134319962988</c:v>
                </c:pt>
                <c:pt idx="11">
                  <c:v>-0.63302134319962988</c:v>
                </c:pt>
                <c:pt idx="12">
                  <c:v>-0.64471886356324148</c:v>
                </c:pt>
                <c:pt idx="13">
                  <c:v>-0.7030889487090235</c:v>
                </c:pt>
                <c:pt idx="14">
                  <c:v>-0.60960271973709723</c:v>
                </c:pt>
                <c:pt idx="15">
                  <c:v>-0.83081861076539099</c:v>
                </c:pt>
                <c:pt idx="16">
                  <c:v>-0.56267086241007291</c:v>
                </c:pt>
                <c:pt idx="17">
                  <c:v>-0.55091812913912008</c:v>
                </c:pt>
                <c:pt idx="18">
                  <c:v>-0.62131596524346833</c:v>
                </c:pt>
                <c:pt idx="19">
                  <c:v>-0.52738886944820251</c:v>
                </c:pt>
                <c:pt idx="20">
                  <c:v>-0.52738886944820251</c:v>
                </c:pt>
                <c:pt idx="21">
                  <c:v>-0.64471886356324148</c:v>
                </c:pt>
                <c:pt idx="22">
                  <c:v>-0.77287581582532994</c:v>
                </c:pt>
                <c:pt idx="23">
                  <c:v>0</c:v>
                </c:pt>
                <c:pt idx="24">
                  <c:v>-0.5156123228322258</c:v>
                </c:pt>
                <c:pt idx="25">
                  <c:v>-0.5156123228322258</c:v>
                </c:pt>
                <c:pt idx="26">
                  <c:v>-0.52738886944820251</c:v>
                </c:pt>
                <c:pt idx="27">
                  <c:v>-0.52738886944820251</c:v>
                </c:pt>
                <c:pt idx="28">
                  <c:v>-0.50382781820707123</c:v>
                </c:pt>
                <c:pt idx="29">
                  <c:v>-0.5156123228322258</c:v>
                </c:pt>
                <c:pt idx="30">
                  <c:v>-0.5156123228322258</c:v>
                </c:pt>
                <c:pt idx="31">
                  <c:v>-0.50382781820707123</c:v>
                </c:pt>
                <c:pt idx="32">
                  <c:v>-0.5156123228322258</c:v>
                </c:pt>
              </c:numCache>
            </c:numRef>
          </c:yVal>
          <c:smooth val="0"/>
        </c:ser>
        <c:ser>
          <c:idx val="6"/>
          <c:order val="6"/>
          <c:tx>
            <c:v>7/6/2010</c:v>
          </c:tx>
          <c:marker>
            <c:symbol val="none"/>
          </c:marker>
          <c:xVal>
            <c:numLit>
              <c:formatCode>General</c:formatCode>
              <c:ptCount val="1"/>
              <c:pt idx="0">
                <c:v>0.1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350528"/>
        <c:axId val="133352448"/>
      </c:scatterChart>
      <c:valAx>
        <c:axId val="133350528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73857342064324"/>
              <c:y val="0.94087462947728551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352448"/>
        <c:crossesAt val="-5"/>
        <c:crossBetween val="midCat"/>
        <c:majorUnit val="181"/>
        <c:minorUnit val="30.5"/>
      </c:valAx>
      <c:valAx>
        <c:axId val="133352448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1020516633374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350528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7191754081081162"/>
          <c:y val="0.14901790261291964"/>
          <c:w val="0.13769875395268427"/>
          <c:h val="0.101536412426058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7241952822781E-2"/>
          <c:y val="3.4704391960801911E-2"/>
          <c:w val="0.92983785378315331"/>
          <c:h val="0.87275119042164806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'Filtered Temp_data'!$F$189</c:f>
              <c:strCache>
                <c:ptCount val="1"/>
                <c:pt idx="0">
                  <c:v>Bead #2 @ 1086.5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Temp_data'!$FB$187:$FK$187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Temp_data'!$FB$189:$FK$189</c:f>
              <c:numCache>
                <c:formatCode>0.00</c:formatCode>
                <c:ptCount val="10"/>
                <c:pt idx="1">
                  <c:v>-2.0564223378187307E-2</c:v>
                </c:pt>
                <c:pt idx="2">
                  <c:v>-5.6450779266924656E-2</c:v>
                </c:pt>
                <c:pt idx="3">
                  <c:v>2.6374531958735474</c:v>
                </c:pt>
                <c:pt idx="4">
                  <c:v>3.6250837513294982</c:v>
                </c:pt>
                <c:pt idx="5">
                  <c:v>3.3331427630221242</c:v>
                </c:pt>
                <c:pt idx="6">
                  <c:v>2.72119340865612</c:v>
                </c:pt>
                <c:pt idx="7">
                  <c:v>1.5309477144283505</c:v>
                </c:pt>
                <c:pt idx="8">
                  <c:v>0.57625053523338465</c:v>
                </c:pt>
                <c:pt idx="9">
                  <c:v>0.15998225138719135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'Filtered Temp_data'!$F$190</c:f>
              <c:strCache>
                <c:ptCount val="1"/>
                <c:pt idx="0">
                  <c:v>Bead #3 @ 1084.5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Temp_data'!$FB$187:$FK$187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Temp_data'!$FB$190:$FK$190</c:f>
              <c:numCache>
                <c:formatCode>0.00</c:formatCode>
                <c:ptCount val="10"/>
                <c:pt idx="1">
                  <c:v>0.57625053523338465</c:v>
                </c:pt>
                <c:pt idx="2">
                  <c:v>0.56386515337175069</c:v>
                </c:pt>
                <c:pt idx="3">
                  <c:v>0.85096401129015931</c:v>
                </c:pt>
                <c:pt idx="4">
                  <c:v>1.5833478926343787</c:v>
                </c:pt>
                <c:pt idx="5">
                  <c:v>1.8077995767576454</c:v>
                </c:pt>
                <c:pt idx="6">
                  <c:v>1.8610285888030944</c:v>
                </c:pt>
                <c:pt idx="7">
                  <c:v>1.2454964857132609</c:v>
                </c:pt>
                <c:pt idx="8">
                  <c:v>-0.38788159670468758</c:v>
                </c:pt>
                <c:pt idx="9">
                  <c:v>0.62587969739053051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'Filtered Temp_data'!$F$191</c:f>
              <c:strCache>
                <c:ptCount val="1"/>
                <c:pt idx="0">
                  <c:v>Bead #4 @ 1082.5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Temp_data'!$FB$187:$FK$187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Temp_data'!$FB$191:$FK$191</c:f>
              <c:numCache>
                <c:formatCode>0.00</c:formatCode>
                <c:ptCount val="10"/>
                <c:pt idx="1">
                  <c:v>0.88876010168070252</c:v>
                </c:pt>
                <c:pt idx="2">
                  <c:v>0.76308805502418409</c:v>
                </c:pt>
                <c:pt idx="3">
                  <c:v>0.63830895512904817</c:v>
                </c:pt>
                <c:pt idx="4">
                  <c:v>0.71306993259639739</c:v>
                </c:pt>
                <c:pt idx="5">
                  <c:v>0.68811420773801046</c:v>
                </c:pt>
                <c:pt idx="6">
                  <c:v>0.66319391349748003</c:v>
                </c:pt>
                <c:pt idx="7">
                  <c:v>0.55148851165296264</c:v>
                </c:pt>
                <c:pt idx="8">
                  <c:v>0.57625053523338465</c:v>
                </c:pt>
                <c:pt idx="9">
                  <c:v>0.66319391349748003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'Filtered Temp_data'!$F$192</c:f>
              <c:strCache>
                <c:ptCount val="1"/>
                <c:pt idx="0">
                  <c:v>Bead #5 @ 1080.5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Temp_data'!$FB$187:$FK$187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Temp_data'!$FB$192:$FK$192</c:f>
              <c:numCache>
                <c:formatCode>0.00</c:formatCode>
                <c:ptCount val="10"/>
                <c:pt idx="1">
                  <c:v>0.86355367791406934</c:v>
                </c:pt>
                <c:pt idx="2">
                  <c:v>0.67564963772093733</c:v>
                </c:pt>
                <c:pt idx="3">
                  <c:v>0.51441091122467242</c:v>
                </c:pt>
                <c:pt idx="4">
                  <c:v>0.40364633360081825</c:v>
                </c:pt>
                <c:pt idx="5">
                  <c:v>0.29357762149635391</c:v>
                </c:pt>
                <c:pt idx="6">
                  <c:v>0.26921158045553284</c:v>
                </c:pt>
                <c:pt idx="7">
                  <c:v>0.25704126647559633</c:v>
                </c:pt>
                <c:pt idx="8">
                  <c:v>0.42820025620324031</c:v>
                </c:pt>
                <c:pt idx="9">
                  <c:v>0.61345923825899717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'Filtered Temp_data'!$F$193</c:f>
              <c:strCache>
                <c:ptCount val="1"/>
                <c:pt idx="0">
                  <c:v>Bead #6 @ 1078.5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Temp_data'!$FB$187:$FK$187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Temp_data'!$FB$193:$FK$193</c:f>
              <c:numCache>
                <c:formatCode>0.00</c:formatCode>
                <c:ptCount val="10"/>
                <c:pt idx="1">
                  <c:v>0.53912059845271187</c:v>
                </c:pt>
                <c:pt idx="2">
                  <c:v>0.39138226415514055</c:v>
                </c:pt>
                <c:pt idx="3">
                  <c:v>0.26921158045553284</c:v>
                </c:pt>
                <c:pt idx="4">
                  <c:v>0.1841965765690361</c:v>
                </c:pt>
                <c:pt idx="5">
                  <c:v>8.7539765446877027E-2</c:v>
                </c:pt>
                <c:pt idx="6">
                  <c:v>7.5495141860585591E-2</c:v>
                </c:pt>
                <c:pt idx="7">
                  <c:v>7.5495141860585591E-2</c:v>
                </c:pt>
                <c:pt idx="8">
                  <c:v>0.23272599612545264</c:v>
                </c:pt>
                <c:pt idx="9">
                  <c:v>0.37912677416176166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'Filtered Temp_data'!$F$194</c:f>
              <c:strCache>
                <c:ptCount val="1"/>
                <c:pt idx="0">
                  <c:v>Bead #7 @ 1076.5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Temp_data'!$FB$187:$FK$187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Temp_data'!$FB$194:$FK$194</c:f>
              <c:numCache>
                <c:formatCode>0.00</c:formatCode>
                <c:ptCount val="10"/>
                <c:pt idx="1">
                  <c:v>0.28139036175724641</c:v>
                </c:pt>
                <c:pt idx="2">
                  <c:v>0.20844446220894497</c:v>
                </c:pt>
                <c:pt idx="3">
                  <c:v>0.1358013991815028</c:v>
                </c:pt>
                <c:pt idx="4">
                  <c:v>8.7539765446877027E-2</c:v>
                </c:pt>
                <c:pt idx="5">
                  <c:v>2.7399463529604873E-2</c:v>
                </c:pt>
                <c:pt idx="6">
                  <c:v>3.9410982186268484E-2</c:v>
                </c:pt>
                <c:pt idx="7">
                  <c:v>2.7399463529604873E-2</c:v>
                </c:pt>
                <c:pt idx="8">
                  <c:v>0.1358013991815028</c:v>
                </c:pt>
                <c:pt idx="9">
                  <c:v>0.22058101763070681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'Filtered Temp_data'!$F$195</c:f>
              <c:strCache>
                <c:ptCount val="1"/>
                <c:pt idx="0">
                  <c:v>Bead #8 @ 1074.5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Temp_data'!$FB$187:$FK$187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Temp_data'!$FB$195:$FK$195</c:f>
              <c:numCache>
                <c:formatCode>0.00</c:formatCode>
                <c:ptCount val="10"/>
                <c:pt idx="1">
                  <c:v>1.5396194311335876E-2</c:v>
                </c:pt>
                <c:pt idx="2">
                  <c:v>3.4011638548463452E-3</c:v>
                </c:pt>
                <c:pt idx="3">
                  <c:v>-2.0564223378187307E-2</c:v>
                </c:pt>
                <c:pt idx="4">
                  <c:v>3.9818208621779263</c:v>
                </c:pt>
                <c:pt idx="5">
                  <c:v>-6.8396600229505111E-2</c:v>
                </c:pt>
                <c:pt idx="6">
                  <c:v>-5.6450779266924656E-2</c:v>
                </c:pt>
                <c:pt idx="7">
                  <c:v>-5.6450779266924656E-2</c:v>
                </c:pt>
                <c:pt idx="8">
                  <c:v>-2.0564223378187307E-2</c:v>
                </c:pt>
                <c:pt idx="9">
                  <c:v>3.4011638548463452E-3</c:v>
                </c:pt>
              </c:numCache>
            </c:numRef>
          </c:yVal>
          <c:smooth val="0"/>
        </c:ser>
        <c:ser>
          <c:idx val="8"/>
          <c:order val="7"/>
          <c:tx>
            <c:strRef>
              <c:f>'Filtered Temp_data'!$F$196</c:f>
              <c:strCache>
                <c:ptCount val="1"/>
                <c:pt idx="0">
                  <c:v>Bead #9 @ 1072.5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Temp_data'!$FB$187:$FK$187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Temp_data'!$FB$196:$FK$196</c:f>
              <c:numCache>
                <c:formatCode>0.00</c:formatCode>
                <c:ptCount val="10"/>
                <c:pt idx="1">
                  <c:v>-0.13990043694377619</c:v>
                </c:pt>
                <c:pt idx="2">
                  <c:v>-0.13990043694377619</c:v>
                </c:pt>
                <c:pt idx="3">
                  <c:v>-0.13990043694377619</c:v>
                </c:pt>
                <c:pt idx="4">
                  <c:v>-0.13990043694377619</c:v>
                </c:pt>
                <c:pt idx="5">
                  <c:v>-0.1517893259007792</c:v>
                </c:pt>
                <c:pt idx="6">
                  <c:v>-0.18740748586833433</c:v>
                </c:pt>
                <c:pt idx="7">
                  <c:v>-0.12800344619114412</c:v>
                </c:pt>
                <c:pt idx="8">
                  <c:v>-0.12800344619114412</c:v>
                </c:pt>
                <c:pt idx="9">
                  <c:v>-0.1517893259007792</c:v>
                </c:pt>
              </c:numCache>
            </c:numRef>
          </c:yVal>
          <c:smooth val="0"/>
        </c:ser>
        <c:ser>
          <c:idx val="9"/>
          <c:order val="8"/>
          <c:tx>
            <c:strRef>
              <c:f>'Filtered Temp_data'!$F$197</c:f>
              <c:strCache>
                <c:ptCount val="1"/>
                <c:pt idx="0">
                  <c:v>Bead #10 @ 1070.7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Temp_data'!$FB$187:$FK$187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Temp_data'!$FB$197:$FK$197</c:f>
              <c:numCache>
                <c:formatCode>0.00</c:formatCode>
                <c:ptCount val="10"/>
                <c:pt idx="1">
                  <c:v>-0.1636701234590987</c:v>
                </c:pt>
                <c:pt idx="3">
                  <c:v>-0.1636701234590987</c:v>
                </c:pt>
                <c:pt idx="4">
                  <c:v>8.7539765446877027E-2</c:v>
                </c:pt>
                <c:pt idx="5">
                  <c:v>-0.17554283999572817</c:v>
                </c:pt>
                <c:pt idx="6">
                  <c:v>-0.13990043694377619</c:v>
                </c:pt>
                <c:pt idx="7">
                  <c:v>-0.1517893259007792</c:v>
                </c:pt>
                <c:pt idx="8">
                  <c:v>-0.1517893259007792</c:v>
                </c:pt>
                <c:pt idx="9">
                  <c:v>-0.17554283999572817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962816"/>
        <c:axId val="158964736"/>
      </c:scatterChart>
      <c:valAx>
        <c:axId val="15896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221583452636598"/>
              <c:y val="0.94215993523197661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964736"/>
        <c:crossesAt val="-5"/>
        <c:crossBetween val="midCat"/>
        <c:majorUnit val="181"/>
        <c:minorUnit val="30.5"/>
      </c:valAx>
      <c:valAx>
        <c:axId val="158964736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37723693629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962816"/>
        <c:crossesAt val="35886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41639823431165"/>
          <c:y val="0.56250414593698173"/>
          <c:w val="0.15639614650441425"/>
          <c:h val="0.2984719447382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Yukon&amp;RJune 2009</c:oddHeader>
    </c:headerFooter>
    <c:pageMargins b="1" l="0.75" r="0.75" t="1" header="0.5" footer="0.5"/>
    <c:pageSetup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7241952822781E-2"/>
          <c:y val="3.4704391960801911E-2"/>
          <c:w val="0.92983785378315331"/>
          <c:h val="0.87275119042164806"/>
        </c:manualLayout>
      </c:layout>
      <c:scatterChart>
        <c:scatterStyle val="lineMarker"/>
        <c:varyColors val="0"/>
        <c:ser>
          <c:idx val="2"/>
          <c:order val="0"/>
          <c:tx>
            <c:strRef>
              <c:f>'Filtered Temp_data'!$F$84</c:f>
              <c:strCache>
                <c:ptCount val="1"/>
                <c:pt idx="0">
                  <c:v>Bead #3 @ 1075.9 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Temp_data'!$G$84:$FK$84</c:f>
              <c:numCache>
                <c:formatCode>General</c:formatCode>
                <c:ptCount val="161"/>
                <c:pt idx="109" formatCode="0.00">
                  <c:v>-8.4496783177883117E-2</c:v>
                </c:pt>
                <c:pt idx="110" formatCode="0.00">
                  <c:v>-0.19178932590079967</c:v>
                </c:pt>
                <c:pt idx="111" formatCode="0.00">
                  <c:v>-3.6598836145174118E-2</c:v>
                </c:pt>
                <c:pt idx="112" formatCode="0.00">
                  <c:v>-0.10839660022952557</c:v>
                </c:pt>
                <c:pt idx="113" formatCode="0.00">
                  <c:v>-0.12033425660121111</c:v>
                </c:pt>
                <c:pt idx="114" formatCode="0.00">
                  <c:v>-0.10839660022952557</c:v>
                </c:pt>
                <c:pt idx="115" formatCode="0.00">
                  <c:v>-0.12033425660121111</c:v>
                </c:pt>
                <c:pt idx="116" formatCode="0.00">
                  <c:v>-0.12033425660121111</c:v>
                </c:pt>
                <c:pt idx="117" formatCode="0.00">
                  <c:v>-0.12033425660121111</c:v>
                </c:pt>
                <c:pt idx="118" formatCode="0.00">
                  <c:v>-0.10839660022952557</c:v>
                </c:pt>
                <c:pt idx="119" formatCode="0.00">
                  <c:v>-0.12033425660121111</c:v>
                </c:pt>
                <c:pt idx="120" formatCode="0.00">
                  <c:v>-5.890178137519797E-4</c:v>
                </c:pt>
                <c:pt idx="121" formatCode="0.00">
                  <c:v>-4.8585638496319916E-2</c:v>
                </c:pt>
                <c:pt idx="122" formatCode="0.00">
                  <c:v>-0.10839660022952557</c:v>
                </c:pt>
                <c:pt idx="123" formatCode="0.00">
                  <c:v>-9.6450779266945119E-2</c:v>
                </c:pt>
                <c:pt idx="124" formatCode="0.00">
                  <c:v>-9.6450779266945119E-2</c:v>
                </c:pt>
                <c:pt idx="125" formatCode="0.00">
                  <c:v>-8.4496783177883117E-2</c:v>
                </c:pt>
                <c:pt idx="126" formatCode="0.00">
                  <c:v>-8.4496783177883117E-2</c:v>
                </c:pt>
                <c:pt idx="127" formatCode="0.00">
                  <c:v>-0.10839660022952557</c:v>
                </c:pt>
                <c:pt idx="128" formatCode="0.00">
                  <c:v>-0.10839660022952557</c:v>
                </c:pt>
                <c:pt idx="129" formatCode="0.00">
                  <c:v>-0.20367012345911917</c:v>
                </c:pt>
                <c:pt idx="130" formatCode="0.00">
                  <c:v>-0.15609834322668803</c:v>
                </c:pt>
                <c:pt idx="131" formatCode="0.00">
                  <c:v>-0.12033425660121111</c:v>
                </c:pt>
                <c:pt idx="132" formatCode="0.00">
                  <c:v>-0.12033425660121111</c:v>
                </c:pt>
                <c:pt idx="133" formatCode="0.00">
                  <c:v>0.59830895512902771</c:v>
                </c:pt>
                <c:pt idx="134" formatCode="0.00">
                  <c:v>-0.12033425660121111</c:v>
                </c:pt>
                <c:pt idx="135" formatCode="0.00">
                  <c:v>-0.15609834322668803</c:v>
                </c:pt>
                <c:pt idx="136" formatCode="0.00">
                  <c:v>-0.14418511761414265</c:v>
                </c:pt>
                <c:pt idx="137" formatCode="0.00">
                  <c:v>0.37591899383170357</c:v>
                </c:pt>
                <c:pt idx="138" formatCode="0.00">
                  <c:v>0.47441091122465195</c:v>
                </c:pt>
                <c:pt idx="139" formatCode="0.00">
                  <c:v>0.19272599612543218</c:v>
                </c:pt>
                <c:pt idx="140" formatCode="0.00">
                  <c:v>-0.19178932590079967</c:v>
                </c:pt>
                <c:pt idx="142" formatCode="0.00">
                  <c:v>-1.5295620647883652</c:v>
                </c:pt>
                <c:pt idx="143" formatCode="0.00">
                  <c:v>-2.0284916078569495</c:v>
                </c:pt>
                <c:pt idx="144" formatCode="0.00">
                  <c:v>-0.2274074858683548</c:v>
                </c:pt>
                <c:pt idx="145" formatCode="0.00">
                  <c:v>-0.32382781820706441</c:v>
                </c:pt>
                <c:pt idx="146" formatCode="0.00">
                  <c:v>-0.35915746818142225</c:v>
                </c:pt>
                <c:pt idx="147" formatCode="0.00">
                  <c:v>-0.25295310278465877</c:v>
                </c:pt>
                <c:pt idx="150" formatCode="0.00">
                  <c:v>-1.2310583808119873</c:v>
                </c:pt>
                <c:pt idx="152" formatCode="0.00">
                  <c:v>-0.51143056759349292</c:v>
                </c:pt>
                <c:pt idx="153" formatCode="0.00">
                  <c:v>-0.32382781820706441</c:v>
                </c:pt>
                <c:pt idx="154" formatCode="0.00">
                  <c:v>-0.27661001642047722</c:v>
                </c:pt>
                <c:pt idx="155" formatCode="0.00">
                  <c:v>-1.3870034348565241</c:v>
                </c:pt>
                <c:pt idx="156" formatCode="0.00">
                  <c:v>-0.19367012345907142</c:v>
                </c:pt>
                <c:pt idx="157" formatCode="0.00">
                  <c:v>-0.2292640714148888</c:v>
                </c:pt>
                <c:pt idx="158" formatCode="0.00">
                  <c:v>-0.46471886356323466</c:v>
                </c:pt>
                <c:pt idx="159" formatCode="0.00">
                  <c:v>-0.72009626246938296</c:v>
                </c:pt>
                <c:pt idx="160" formatCode="0.00">
                  <c:v>-1.7273911782469327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'Filtered Temp_data'!$F$85</c:f>
              <c:strCache>
                <c:ptCount val="1"/>
                <c:pt idx="0">
                  <c:v>Bead #4 @ 1074.9 m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Temp_data'!$G$85:$FK$85</c:f>
              <c:numCache>
                <c:formatCode>General</c:formatCode>
                <c:ptCount val="161"/>
                <c:pt idx="109" formatCode="0.00">
                  <c:v>-0.17033425660116563</c:v>
                </c:pt>
                <c:pt idx="110" formatCode="0.00">
                  <c:v>-0.17033425660116563</c:v>
                </c:pt>
                <c:pt idx="111" formatCode="0.00">
                  <c:v>-0.18226375889753399</c:v>
                </c:pt>
                <c:pt idx="112" formatCode="0.00">
                  <c:v>-0.19418511761409718</c:v>
                </c:pt>
                <c:pt idx="113" formatCode="0.00">
                  <c:v>-0.19418511761409718</c:v>
                </c:pt>
                <c:pt idx="114" formatCode="0.00">
                  <c:v>-0.19418511761409718</c:v>
                </c:pt>
                <c:pt idx="115" formatCode="0.00">
                  <c:v>-0.20609834322664256</c:v>
                </c:pt>
                <c:pt idx="116" formatCode="0.00">
                  <c:v>-0.20609834322664256</c:v>
                </c:pt>
                <c:pt idx="117" formatCode="0.00">
                  <c:v>-0.19418511761409718</c:v>
                </c:pt>
                <c:pt idx="118" formatCode="0.00">
                  <c:v>-0.20609834322664256</c:v>
                </c:pt>
                <c:pt idx="119" formatCode="0.00">
                  <c:v>-0.19418511761409718</c:v>
                </c:pt>
                <c:pt idx="120" formatCode="0.00">
                  <c:v>-0.31295310278466104</c:v>
                </c:pt>
                <c:pt idx="121" formatCode="0.00">
                  <c:v>-0.20609834322664256</c:v>
                </c:pt>
                <c:pt idx="122" formatCode="0.00">
                  <c:v>-0.19418511761409718</c:v>
                </c:pt>
                <c:pt idx="123" formatCode="0.00">
                  <c:v>-0.19418511761409718</c:v>
                </c:pt>
                <c:pt idx="124" formatCode="0.00">
                  <c:v>-0.19418511761409718</c:v>
                </c:pt>
                <c:pt idx="125" formatCode="0.00">
                  <c:v>-0.18226375889753399</c:v>
                </c:pt>
                <c:pt idx="126" formatCode="0.00">
                  <c:v>-0.18226375889753399</c:v>
                </c:pt>
                <c:pt idx="127" formatCode="0.00">
                  <c:v>-0.19418511761409718</c:v>
                </c:pt>
                <c:pt idx="128" formatCode="0.00">
                  <c:v>-0.20609834322664256</c:v>
                </c:pt>
                <c:pt idx="129" formatCode="0.00">
                  <c:v>-0.28926407141489108</c:v>
                </c:pt>
                <c:pt idx="130" formatCode="0.00">
                  <c:v>-0.28926407141489108</c:v>
                </c:pt>
                <c:pt idx="131" formatCode="0.00">
                  <c:v>-0.39561232283222125</c:v>
                </c:pt>
                <c:pt idx="132" formatCode="0.00">
                  <c:v>-0.3484264547271323</c:v>
                </c:pt>
                <c:pt idx="133" formatCode="0.00">
                  <c:v>-0.3366100164204795</c:v>
                </c:pt>
                <c:pt idx="134" formatCode="0.00">
                  <c:v>-0.37203534542737771</c:v>
                </c:pt>
                <c:pt idx="135" formatCode="0.00">
                  <c:v>-0.50131596524346378</c:v>
                </c:pt>
                <c:pt idx="136" formatCode="0.00">
                  <c:v>-0.45441567806392413</c:v>
                </c:pt>
                <c:pt idx="137" formatCode="0.00">
                  <c:v>-0.39561232283222125</c:v>
                </c:pt>
                <c:pt idx="138" formatCode="0.00">
                  <c:v>-0.40738886944819797</c:v>
                </c:pt>
                <c:pt idx="139" formatCode="0.00">
                  <c:v>-0.38382781820706668</c:v>
                </c:pt>
                <c:pt idx="140" formatCode="0.00">
                  <c:v>-0.53640853627325669</c:v>
                </c:pt>
                <c:pt idx="141" formatCode="0.00">
                  <c:v>-1.9712482087497278</c:v>
                </c:pt>
                <c:pt idx="142" formatCode="0.00">
                  <c:v>-1.7982606446836371</c:v>
                </c:pt>
                <c:pt idx="143" formatCode="0.00">
                  <c:v>-2.5217649470804986</c:v>
                </c:pt>
                <c:pt idx="144" formatCode="0.00">
                  <c:v>-0.54809037124999804</c:v>
                </c:pt>
                <c:pt idx="145" formatCode="0.00">
                  <c:v>-0.58447981505889857</c:v>
                </c:pt>
                <c:pt idx="146" formatCode="0.00">
                  <c:v>-0.66549191691302667</c:v>
                </c:pt>
                <c:pt idx="147" formatCode="0.00">
                  <c:v>-0.49143056759351111</c:v>
                </c:pt>
                <c:pt idx="150" formatCode="0.00">
                  <c:v>-1.4885542048886578</c:v>
                </c:pt>
                <c:pt idx="152" formatCode="0.00">
                  <c:v>-0.97447912454299512</c:v>
                </c:pt>
                <c:pt idx="153" formatCode="0.00">
                  <c:v>-0.58447981505889857</c:v>
                </c:pt>
                <c:pt idx="154" formatCode="0.00">
                  <c:v>-0.50308894870903487</c:v>
                </c:pt>
                <c:pt idx="155" formatCode="0.00">
                  <c:v>-1.6856317121455504</c:v>
                </c:pt>
                <c:pt idx="156" formatCode="0.00">
                  <c:v>-0.4213159652434797</c:v>
                </c:pt>
                <c:pt idx="157" formatCode="0.00">
                  <c:v>-0.54964458901287117</c:v>
                </c:pt>
                <c:pt idx="158" formatCode="0.00">
                  <c:v>-1.0762654851067168</c:v>
                </c:pt>
                <c:pt idx="159" formatCode="0.00">
                  <c:v>-1.3114697571171519</c:v>
                </c:pt>
                <c:pt idx="160" formatCode="0.00">
                  <c:v>-1.8157792990676853</c:v>
                </c:pt>
              </c:numCache>
            </c:numRef>
          </c:yVal>
          <c:smooth val="0"/>
        </c:ser>
        <c:ser>
          <c:idx val="4"/>
          <c:order val="2"/>
          <c:tx>
            <c:strRef>
              <c:f>'Filtered Temp_data'!$F$86</c:f>
              <c:strCache>
                <c:ptCount val="1"/>
                <c:pt idx="0">
                  <c:v>Bead #5 @ 1073.9 m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Temp_data'!$G$86:$FK$86</c:f>
              <c:numCache>
                <c:formatCode>General</c:formatCode>
                <c:ptCount val="161"/>
                <c:pt idx="109" formatCode="0.00">
                  <c:v>-0.17033425660116563</c:v>
                </c:pt>
                <c:pt idx="110" formatCode="0.00">
                  <c:v>-0.17033425660116563</c:v>
                </c:pt>
                <c:pt idx="111" formatCode="0.00">
                  <c:v>-0.26554283999570316</c:v>
                </c:pt>
                <c:pt idx="112" formatCode="0.00">
                  <c:v>-0.31295310278466104</c:v>
                </c:pt>
                <c:pt idx="113" formatCode="0.00">
                  <c:v>-0.32478556918670165</c:v>
                </c:pt>
                <c:pt idx="114" formatCode="0.00">
                  <c:v>-0.3366100164204795</c:v>
                </c:pt>
                <c:pt idx="115" formatCode="0.00">
                  <c:v>-0.3366100164204795</c:v>
                </c:pt>
                <c:pt idx="116" formatCode="0.00">
                  <c:v>-0.3366100164204795</c:v>
                </c:pt>
                <c:pt idx="117" formatCode="0.00">
                  <c:v>-0.32478556918670165</c:v>
                </c:pt>
                <c:pt idx="118" formatCode="0.00">
                  <c:v>-0.32478556918670165</c:v>
                </c:pt>
                <c:pt idx="119" formatCode="0.00">
                  <c:v>-0.31295310278466104</c:v>
                </c:pt>
                <c:pt idx="120" formatCode="0.00">
                  <c:v>-0.30111260695400688</c:v>
                </c:pt>
                <c:pt idx="121" formatCode="0.00">
                  <c:v>-0.30111260695400688</c:v>
                </c:pt>
                <c:pt idx="122" formatCode="0.00">
                  <c:v>-0.30111260695400688</c:v>
                </c:pt>
                <c:pt idx="123" formatCode="0.00">
                  <c:v>-0.30111260695400688</c:v>
                </c:pt>
                <c:pt idx="124" formatCode="0.00">
                  <c:v>-0.30111260695400688</c:v>
                </c:pt>
                <c:pt idx="125" formatCode="0.00">
                  <c:v>-0.28926407141489108</c:v>
                </c:pt>
                <c:pt idx="126" formatCode="0.00">
                  <c:v>-0.27740748586830932</c:v>
                </c:pt>
                <c:pt idx="127" formatCode="0.00">
                  <c:v>-0.30111260695400688</c:v>
                </c:pt>
                <c:pt idx="128" formatCode="0.00">
                  <c:v>-0.31295310278466104</c:v>
                </c:pt>
                <c:pt idx="129" formatCode="0.00">
                  <c:v>-0.53640853627325669</c:v>
                </c:pt>
                <c:pt idx="130" formatCode="0.00">
                  <c:v>-0.50131596524346378</c:v>
                </c:pt>
                <c:pt idx="131" formatCode="0.00">
                  <c:v>-0.71081861076538644</c:v>
                </c:pt>
                <c:pt idx="132" formatCode="0.00">
                  <c:v>-0.53640853627325669</c:v>
                </c:pt>
                <c:pt idx="133" formatCode="0.00">
                  <c:v>-0.48960271973709268</c:v>
                </c:pt>
                <c:pt idx="134" formatCode="0.00">
                  <c:v>-0.69924547265458159</c:v>
                </c:pt>
                <c:pt idx="135" formatCode="0.00">
                  <c:v>-0.75703434827698857</c:v>
                </c:pt>
                <c:pt idx="136" formatCode="0.00">
                  <c:v>-0.65287581582532539</c:v>
                </c:pt>
                <c:pt idx="137" formatCode="0.00">
                  <c:v>-0.55976437839552773</c:v>
                </c:pt>
                <c:pt idx="138" formatCode="0.00">
                  <c:v>-0.55976437839552773</c:v>
                </c:pt>
                <c:pt idx="139" formatCode="0.00">
                  <c:v>-0.52471886356323694</c:v>
                </c:pt>
                <c:pt idx="140" formatCode="0.00">
                  <c:v>-0.76856912694250923</c:v>
                </c:pt>
                <c:pt idx="141" formatCode="0.00">
                  <c:v>-2.1105350339599909</c:v>
                </c:pt>
                <c:pt idx="142" formatCode="0.00">
                  <c:v>-1.9712482087497278</c:v>
                </c:pt>
                <c:pt idx="143" formatCode="0.00">
                  <c:v>-2.8110586131432456</c:v>
                </c:pt>
                <c:pt idx="144" formatCode="0.00">
                  <c:v>-0.71081861076538644</c:v>
                </c:pt>
                <c:pt idx="145" formatCode="0.00">
                  <c:v>-0.75761762639604058</c:v>
                </c:pt>
                <c:pt idx="146" formatCode="0.00">
                  <c:v>-0.91767222850774033</c:v>
                </c:pt>
                <c:pt idx="147" formatCode="0.00">
                  <c:v>-0.64238405776120544</c:v>
                </c:pt>
                <c:pt idx="150" formatCode="0.00">
                  <c:v>-1.6856317121455504</c:v>
                </c:pt>
                <c:pt idx="152" formatCode="0.00">
                  <c:v>-1.222243970526165</c:v>
                </c:pt>
                <c:pt idx="153" formatCode="0.00">
                  <c:v>-0.74612856377615344</c:v>
                </c:pt>
                <c:pt idx="154" formatCode="0.00">
                  <c:v>-0.64238405776120544</c:v>
                </c:pt>
                <c:pt idx="155" formatCode="0.00">
                  <c:v>-2.3791347640579374</c:v>
                </c:pt>
                <c:pt idx="156" formatCode="0.00">
                  <c:v>-0.54964458901287117</c:v>
                </c:pt>
                <c:pt idx="157" formatCode="0.00">
                  <c:v>-0.75761762639604058</c:v>
                </c:pt>
                <c:pt idx="158" formatCode="0.00">
                  <c:v>-1.4665174560788614</c:v>
                </c:pt>
                <c:pt idx="159" formatCode="0.00">
                  <c:v>-1.6747416962236912</c:v>
                </c:pt>
                <c:pt idx="160" formatCode="0.00">
                  <c:v>-1.9127502838059058</c:v>
                </c:pt>
              </c:numCache>
            </c:numRef>
          </c:yVal>
          <c:smooth val="0"/>
        </c:ser>
        <c:ser>
          <c:idx val="5"/>
          <c:order val="3"/>
          <c:tx>
            <c:strRef>
              <c:f>'Filtered Temp_data'!$F$87</c:f>
              <c:strCache>
                <c:ptCount val="1"/>
                <c:pt idx="0">
                  <c:v>Bead #6 @ 1073.4 m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Pt>
            <c:idx val="114"/>
            <c:bubble3D val="0"/>
            <c:spPr>
              <a:ln w="12700">
                <a:solidFill>
                  <a:srgbClr val="FF00FF"/>
                </a:solidFill>
                <a:prstDash val="sysDash"/>
              </a:ln>
            </c:spPr>
          </c:dPt>
          <c:dPt>
            <c:idx val="115"/>
            <c:bubble3D val="0"/>
            <c:spPr>
              <a:ln w="12700">
                <a:solidFill>
                  <a:srgbClr val="FF00FF"/>
                </a:solidFill>
                <a:prstDash val="sysDash"/>
              </a:ln>
            </c:spPr>
          </c:dPt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Temp_data'!$G$87:$FK$87</c:f>
              <c:numCache>
                <c:formatCode>General</c:formatCode>
                <c:ptCount val="161"/>
                <c:pt idx="109" formatCode="0.00">
                  <c:v>-0.14645077926689964</c:v>
                </c:pt>
                <c:pt idx="110" formatCode="0.00">
                  <c:v>-0.13449678317783764</c:v>
                </c:pt>
                <c:pt idx="111" formatCode="0.00">
                  <c:v>-0.24178932590075419</c:v>
                </c:pt>
                <c:pt idx="112" formatCode="0.00">
                  <c:v>-0.31295310278466104</c:v>
                </c:pt>
                <c:pt idx="113" formatCode="0.00">
                  <c:v>-0.3484264547271323</c:v>
                </c:pt>
                <c:pt idx="114" formatCode="0.00">
                  <c:v>-0.3484264547271323</c:v>
                </c:pt>
                <c:pt idx="115" formatCode="0.00">
                  <c:v>-0.3484264547271323</c:v>
                </c:pt>
                <c:pt idx="116" formatCode="0.00">
                  <c:v>-0.32478556918670165</c:v>
                </c:pt>
                <c:pt idx="117" formatCode="0.00">
                  <c:v>-0.31295310278466104</c:v>
                </c:pt>
                <c:pt idx="118" formatCode="0.00">
                  <c:v>-0.31295310278466104</c:v>
                </c:pt>
                <c:pt idx="119" formatCode="0.00">
                  <c:v>-0.28926407141489108</c:v>
                </c:pt>
                <c:pt idx="120" formatCode="0.00">
                  <c:v>-0.25367012345907369</c:v>
                </c:pt>
                <c:pt idx="121" formatCode="0.00">
                  <c:v>-0.27740748586830932</c:v>
                </c:pt>
                <c:pt idx="122" formatCode="0.00">
                  <c:v>-0.27740748586830932</c:v>
                </c:pt>
                <c:pt idx="123" formatCode="0.00">
                  <c:v>-0.27740748586830932</c:v>
                </c:pt>
                <c:pt idx="124" formatCode="0.00">
                  <c:v>-0.26554283999570316</c:v>
                </c:pt>
                <c:pt idx="125" formatCode="0.00">
                  <c:v>-0.25367012345907369</c:v>
                </c:pt>
                <c:pt idx="126" formatCode="0.00">
                  <c:v>-0.25367012345907369</c:v>
                </c:pt>
                <c:pt idx="127" formatCode="0.00">
                  <c:v>-0.27740748586830932</c:v>
                </c:pt>
                <c:pt idx="128" formatCode="0.00">
                  <c:v>-0.28926407141489108</c:v>
                </c:pt>
                <c:pt idx="129" formatCode="0.00">
                  <c:v>-0.62964458901285525</c:v>
                </c:pt>
                <c:pt idx="130" formatCode="0.00">
                  <c:v>-0.48960271973709268</c:v>
                </c:pt>
                <c:pt idx="131" formatCode="0.00">
                  <c:v>-0.74549191691301075</c:v>
                </c:pt>
                <c:pt idx="132" formatCode="0.00">
                  <c:v>-0.51302134319962533</c:v>
                </c:pt>
                <c:pt idx="133" formatCode="0.00">
                  <c:v>-0.4661525861513951</c:v>
                </c:pt>
                <c:pt idx="134" formatCode="0.00">
                  <c:v>-0.83761762639602466</c:v>
                </c:pt>
                <c:pt idx="135" formatCode="0.00">
                  <c:v>-0.76856912694250923</c:v>
                </c:pt>
                <c:pt idx="136" formatCode="0.00">
                  <c:v>-0.65287581582532539</c:v>
                </c:pt>
                <c:pt idx="137" formatCode="0.00">
                  <c:v>-0.53640853627325669</c:v>
                </c:pt>
                <c:pt idx="138" formatCode="0.00">
                  <c:v>-0.52471886356323694</c:v>
                </c:pt>
                <c:pt idx="139" formatCode="0.00">
                  <c:v>-0.51302134319962533</c:v>
                </c:pt>
                <c:pt idx="140" formatCode="0.00">
                  <c:v>-0.78009626246938524</c:v>
                </c:pt>
                <c:pt idx="141" formatCode="0.00">
                  <c:v>-2.1105350339599909</c:v>
                </c:pt>
                <c:pt idx="142" formatCode="0.00">
                  <c:v>-2.0356742159895589</c:v>
                </c:pt>
                <c:pt idx="143" formatCode="0.00">
                  <c:v>-2.6256442426005719</c:v>
                </c:pt>
                <c:pt idx="144" formatCode="0.00">
                  <c:v>-0.76856912694250923</c:v>
                </c:pt>
                <c:pt idx="145" formatCode="0.00">
                  <c:v>-0.90067894232453227</c:v>
                </c:pt>
                <c:pt idx="146" formatCode="0.00">
                  <c:v>-1.0597912108077594</c:v>
                </c:pt>
                <c:pt idx="147" formatCode="0.00">
                  <c:v>-0.77463190555477013</c:v>
                </c:pt>
                <c:pt idx="150" formatCode="0.00">
                  <c:v>-1.8125056345947996</c:v>
                </c:pt>
                <c:pt idx="152" formatCode="0.00">
                  <c:v>-1.3514697571171723</c:v>
                </c:pt>
                <c:pt idx="153" formatCode="0.00">
                  <c:v>-0.86639302276705621</c:v>
                </c:pt>
                <c:pt idx="154" formatCode="0.00">
                  <c:v>-0.76312764225940555</c:v>
                </c:pt>
                <c:pt idx="155" formatCode="0.00">
                  <c:v>-2.481764947080535</c:v>
                </c:pt>
                <c:pt idx="156" formatCode="0.00">
                  <c:v>-0.6823840577612259</c:v>
                </c:pt>
                <c:pt idx="157" formatCode="0.00">
                  <c:v>-0.8778291799558815</c:v>
                </c:pt>
                <c:pt idx="158" formatCode="0.00">
                  <c:v>-1.6492571261543389</c:v>
                </c:pt>
                <c:pt idx="159" formatCode="0.00">
                  <c:v>-1.8449710448119845</c:v>
                </c:pt>
                <c:pt idx="160" formatCode="0.00">
                  <c:v>-2.017096198301374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'Filtered Temp_data'!$F$88</c:f>
              <c:strCache>
                <c:ptCount val="1"/>
                <c:pt idx="0">
                  <c:v>Bead #7 @ 1072.9 m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Temp_data'!$G$88:$FK$88</c:f>
              <c:numCache>
                <c:formatCode>General</c:formatCode>
                <c:ptCount val="161"/>
                <c:pt idx="109" formatCode="0.00">
                  <c:v>-0.25740748586832751</c:v>
                </c:pt>
                <c:pt idx="110" formatCode="0.00">
                  <c:v>-0.24554283999572135</c:v>
                </c:pt>
                <c:pt idx="111" formatCode="0.00">
                  <c:v>-0.31661001642049769</c:v>
                </c:pt>
                <c:pt idx="112" formatCode="0.00">
                  <c:v>-0.42267086241008656</c:v>
                </c:pt>
                <c:pt idx="113" formatCode="0.00">
                  <c:v>-0.42267086241008656</c:v>
                </c:pt>
                <c:pt idx="114" formatCode="0.00">
                  <c:v>-0.41091812913913373</c:v>
                </c:pt>
                <c:pt idx="115" formatCode="0.00">
                  <c:v>-0.41091812913913373</c:v>
                </c:pt>
                <c:pt idx="116" formatCode="0.00">
                  <c:v>-0.38738886944821616</c:v>
                </c:pt>
                <c:pt idx="117" formatCode="0.00">
                  <c:v>-0.36382781820708487</c:v>
                </c:pt>
                <c:pt idx="118" formatCode="0.00">
                  <c:v>-0.3520353454273959</c:v>
                </c:pt>
                <c:pt idx="119" formatCode="0.00">
                  <c:v>-0.34023489432848919</c:v>
                </c:pt>
                <c:pt idx="120" formatCode="0.00">
                  <c:v>-0.30478556918671984</c:v>
                </c:pt>
                <c:pt idx="121" formatCode="0.00">
                  <c:v>-0.32842645472715049</c:v>
                </c:pt>
                <c:pt idx="122" formatCode="0.00">
                  <c:v>-0.31661001642049769</c:v>
                </c:pt>
                <c:pt idx="123" formatCode="0.00">
                  <c:v>-0.31661001642049769</c:v>
                </c:pt>
                <c:pt idx="124" formatCode="0.00">
                  <c:v>-0.30478556918671984</c:v>
                </c:pt>
                <c:pt idx="125" formatCode="0.00">
                  <c:v>-0.30478556918671984</c:v>
                </c:pt>
                <c:pt idx="126" formatCode="0.00">
                  <c:v>-0.29295310278467923</c:v>
                </c:pt>
                <c:pt idx="127" formatCode="0.00">
                  <c:v>-0.32842645472715049</c:v>
                </c:pt>
                <c:pt idx="128" formatCode="0.00">
                  <c:v>-0.36382781820708487</c:v>
                </c:pt>
                <c:pt idx="129" formatCode="0.00">
                  <c:v>-0.72549191691302894</c:v>
                </c:pt>
                <c:pt idx="130" formatCode="0.00">
                  <c:v>-0.53976437839554592</c:v>
                </c:pt>
                <c:pt idx="131" formatCode="0.00">
                  <c:v>-0.82909910286974764</c:v>
                </c:pt>
                <c:pt idx="132" formatCode="0.00">
                  <c:v>-0.56308894870903714</c:v>
                </c:pt>
                <c:pt idx="133" formatCode="0.00">
                  <c:v>-0.50471886356325513</c:v>
                </c:pt>
                <c:pt idx="134" formatCode="0.00">
                  <c:v>-0.93209256612317404</c:v>
                </c:pt>
                <c:pt idx="135" formatCode="0.00">
                  <c:v>-0.82909910286974764</c:v>
                </c:pt>
                <c:pt idx="136" formatCode="0.00">
                  <c:v>-0.70238405776120771</c:v>
                </c:pt>
                <c:pt idx="137" formatCode="0.00">
                  <c:v>-0.58638232606267593</c:v>
                </c:pt>
                <c:pt idx="138" formatCode="0.00">
                  <c:v>-0.57473953158921631</c:v>
                </c:pt>
                <c:pt idx="139" formatCode="0.00">
                  <c:v>-0.55143056759351339</c:v>
                </c:pt>
                <c:pt idx="140" formatCode="0.00">
                  <c:v>-0.8405730026350966</c:v>
                </c:pt>
                <c:pt idx="141" formatCode="0.00">
                  <c:v>-2.1544437718676477</c:v>
                </c:pt>
                <c:pt idx="142" formatCode="0.00">
                  <c:v>-2.0798605067116114</c:v>
                </c:pt>
                <c:pt idx="143" formatCode="0.00">
                  <c:v>-2.6056442426005901</c:v>
                </c:pt>
                <c:pt idx="144" formatCode="0.00">
                  <c:v>-0.77161576440005319</c:v>
                </c:pt>
                <c:pt idx="145" formatCode="0.00">
                  <c:v>-0.86067894232451181</c:v>
                </c:pt>
                <c:pt idx="146" formatCode="0.00">
                  <c:v>-1.0311007762558688</c:v>
                </c:pt>
                <c:pt idx="147" formatCode="0.00">
                  <c:v>-0.74612856377615344</c:v>
                </c:pt>
                <c:pt idx="150" formatCode="0.00">
                  <c:v>-1.7508280747825893</c:v>
                </c:pt>
                <c:pt idx="152" formatCode="0.00">
                  <c:v>-1.300341626304089</c:v>
                </c:pt>
                <c:pt idx="153" formatCode="0.00">
                  <c:v>-0.87209256612317176</c:v>
                </c:pt>
                <c:pt idx="154" formatCode="0.00">
                  <c:v>-0.72312764225938508</c:v>
                </c:pt>
                <c:pt idx="155" formatCode="0.00">
                  <c:v>-2.5456442426005879</c:v>
                </c:pt>
                <c:pt idx="156" formatCode="0.00">
                  <c:v>-0.64238405776120544</c:v>
                </c:pt>
                <c:pt idx="157" formatCode="0.00">
                  <c:v>-0.86067894232451181</c:v>
                </c:pt>
                <c:pt idx="158" formatCode="0.00">
                  <c:v>-1.5873737013261575</c:v>
                </c:pt>
                <c:pt idx="159" formatCode="0.00">
                  <c:v>-1.7941560213137109</c:v>
                </c:pt>
                <c:pt idx="160" formatCode="0.00">
                  <c:v>-1.923491282331554</c:v>
                </c:pt>
              </c:numCache>
            </c:numRef>
          </c:yVal>
          <c:smooth val="0"/>
        </c:ser>
        <c:ser>
          <c:idx val="7"/>
          <c:order val="5"/>
          <c:tx>
            <c:strRef>
              <c:f>'Filtered Temp_data'!$F$89</c:f>
              <c:strCache>
                <c:ptCount val="1"/>
                <c:pt idx="0">
                  <c:v>Bead #8 @ 1072.4 m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Temp_data'!$G$89:$FK$89</c:f>
              <c:numCache>
                <c:formatCode>General</c:formatCode>
                <c:ptCount val="161"/>
                <c:pt idx="109" formatCode="0.00">
                  <c:v>-0.21111260695403189</c:v>
                </c:pt>
                <c:pt idx="110" formatCode="0.00">
                  <c:v>-0.1636701234590987</c:v>
                </c:pt>
                <c:pt idx="111" formatCode="0.00">
                  <c:v>-0.24661001642050451</c:v>
                </c:pt>
                <c:pt idx="112" formatCode="0.00">
                  <c:v>-0.35267086241009338</c:v>
                </c:pt>
                <c:pt idx="113" formatCode="0.00">
                  <c:v>-0.35267086241009338</c:v>
                </c:pt>
                <c:pt idx="114" formatCode="0.00">
                  <c:v>-0.34091812913914055</c:v>
                </c:pt>
                <c:pt idx="115" formatCode="0.00">
                  <c:v>-0.32915746818144953</c:v>
                </c:pt>
                <c:pt idx="116" formatCode="0.00">
                  <c:v>-0.31738886944822298</c:v>
                </c:pt>
                <c:pt idx="117" formatCode="0.00">
                  <c:v>-0.2938278182070917</c:v>
                </c:pt>
                <c:pt idx="118" formatCode="0.00">
                  <c:v>-0.28203534542740272</c:v>
                </c:pt>
                <c:pt idx="119" formatCode="0.00">
                  <c:v>-0.27023489432849601</c:v>
                </c:pt>
                <c:pt idx="120" formatCode="0.00">
                  <c:v>-0.2938278182070917</c:v>
                </c:pt>
                <c:pt idx="121" formatCode="0.00">
                  <c:v>-0.24661001642050451</c:v>
                </c:pt>
                <c:pt idx="122" formatCode="0.00">
                  <c:v>-0.24661001642050451</c:v>
                </c:pt>
                <c:pt idx="123" formatCode="0.00">
                  <c:v>-0.24661001642050451</c:v>
                </c:pt>
                <c:pt idx="124" formatCode="0.00">
                  <c:v>-0.23478556918672666</c:v>
                </c:pt>
                <c:pt idx="125" formatCode="0.00">
                  <c:v>-0.22295310278468605</c:v>
                </c:pt>
                <c:pt idx="126" formatCode="0.00">
                  <c:v>-0.22295310278468605</c:v>
                </c:pt>
                <c:pt idx="127" formatCode="0.00">
                  <c:v>-0.24661001642050451</c:v>
                </c:pt>
                <c:pt idx="128" formatCode="0.00">
                  <c:v>-0.28203534542740272</c:v>
                </c:pt>
                <c:pt idx="129" formatCode="0.00">
                  <c:v>-0.65549191691303577</c:v>
                </c:pt>
                <c:pt idx="130" formatCode="0.00">
                  <c:v>-0.46976437839555274</c:v>
                </c:pt>
                <c:pt idx="131" formatCode="0.00">
                  <c:v>-0.75909910286975446</c:v>
                </c:pt>
                <c:pt idx="132" formatCode="0.00">
                  <c:v>-0.49308894870904396</c:v>
                </c:pt>
                <c:pt idx="134" formatCode="0.00">
                  <c:v>-0.82782917995587013</c:v>
                </c:pt>
                <c:pt idx="135" formatCode="0.00">
                  <c:v>-0.77057300263510342</c:v>
                </c:pt>
                <c:pt idx="136" formatCode="0.00">
                  <c:v>-0.64394182327276894</c:v>
                </c:pt>
                <c:pt idx="137" formatCode="0.00">
                  <c:v>-0.51638232606268275</c:v>
                </c:pt>
                <c:pt idx="138" formatCode="0.00">
                  <c:v>-0.50473953158922313</c:v>
                </c:pt>
                <c:pt idx="139" formatCode="0.00">
                  <c:v>-0.48143056759352021</c:v>
                </c:pt>
                <c:pt idx="140" formatCode="0.00">
                  <c:v>-0.78203933511269952</c:v>
                </c:pt>
                <c:pt idx="141" formatCode="0.00">
                  <c:v>-2.0631671748488998</c:v>
                </c:pt>
                <c:pt idx="142" formatCode="0.00">
                  <c:v>-2.0312029567074319</c:v>
                </c:pt>
                <c:pt idx="143" formatCode="0.00">
                  <c:v>-2.535644242600597</c:v>
                </c:pt>
                <c:pt idx="144" formatCode="0.00">
                  <c:v>-0.71312764225939418</c:v>
                </c:pt>
                <c:pt idx="145" formatCode="0.00">
                  <c:v>-0.88067894232449362</c:v>
                </c:pt>
                <c:pt idx="146" formatCode="0.00">
                  <c:v>-1.0736978232247338</c:v>
                </c:pt>
                <c:pt idx="147" formatCode="0.00">
                  <c:v>-0.76612856377613525</c:v>
                </c:pt>
                <c:pt idx="150" formatCode="0.00">
                  <c:v>-1.7056317121455322</c:v>
                </c:pt>
                <c:pt idx="152" formatCode="0.00">
                  <c:v>-1.3092063435796604</c:v>
                </c:pt>
                <c:pt idx="153" formatCode="0.00">
                  <c:v>-0.85782917995584285</c:v>
                </c:pt>
                <c:pt idx="154" formatCode="0.00">
                  <c:v>-0.75463190555473147</c:v>
                </c:pt>
                <c:pt idx="155" formatCode="0.00">
                  <c:v>-2.9749887403487492</c:v>
                </c:pt>
                <c:pt idx="156" formatCode="0.00">
                  <c:v>-0.66238405776118725</c:v>
                </c:pt>
                <c:pt idx="157" formatCode="0.00">
                  <c:v>-0.81203933511267223</c:v>
                </c:pt>
                <c:pt idx="158" formatCode="0.00">
                  <c:v>-1.5525436871846523</c:v>
                </c:pt>
                <c:pt idx="159" formatCode="0.00">
                  <c:v>-1.7708280747825711</c:v>
                </c:pt>
                <c:pt idx="160" formatCode="0.00">
                  <c:v>-1.8789447830816925</c:v>
                </c:pt>
              </c:numCache>
            </c:numRef>
          </c:yVal>
          <c:smooth val="0"/>
        </c:ser>
        <c:ser>
          <c:idx val="8"/>
          <c:order val="6"/>
          <c:tx>
            <c:strRef>
              <c:f>'Filtered Temp_data'!$F$90</c:f>
              <c:strCache>
                <c:ptCount val="1"/>
                <c:pt idx="0">
                  <c:v>Bead #9 @ 1071.9 m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Temp_data'!$G$90:$FK$90</c:f>
              <c:numCache>
                <c:formatCode>General</c:formatCode>
                <c:ptCount val="161"/>
                <c:pt idx="109" formatCode="0.00">
                  <c:v>-0.25842645472715731</c:v>
                </c:pt>
                <c:pt idx="110" formatCode="0.00">
                  <c:v>-0.17554283999572817</c:v>
                </c:pt>
                <c:pt idx="111" formatCode="0.00">
                  <c:v>-0.27023489432849601</c:v>
                </c:pt>
                <c:pt idx="112" formatCode="0.00">
                  <c:v>-0.34091812913914055</c:v>
                </c:pt>
                <c:pt idx="113" formatCode="0.00">
                  <c:v>-0.36441567806394914</c:v>
                </c:pt>
                <c:pt idx="114" formatCode="0.00">
                  <c:v>-0.35267086241009338</c:v>
                </c:pt>
                <c:pt idx="115" formatCode="0.00">
                  <c:v>-0.35267086241009338</c:v>
                </c:pt>
                <c:pt idx="116" formatCode="0.00">
                  <c:v>-0.32915746818144953</c:v>
                </c:pt>
                <c:pt idx="117" formatCode="0.00">
                  <c:v>-0.31738886944822298</c:v>
                </c:pt>
                <c:pt idx="118" formatCode="0.00">
                  <c:v>-0.30561232283224626</c:v>
                </c:pt>
                <c:pt idx="119" formatCode="0.00">
                  <c:v>-0.28203534542740272</c:v>
                </c:pt>
                <c:pt idx="120" formatCode="0.00">
                  <c:v>-0.35267086241009338</c:v>
                </c:pt>
                <c:pt idx="121" formatCode="0.00">
                  <c:v>-0.27023489432849601</c:v>
                </c:pt>
                <c:pt idx="122" formatCode="0.00">
                  <c:v>-0.27023489432849601</c:v>
                </c:pt>
                <c:pt idx="123" formatCode="0.00">
                  <c:v>-0.25842645472715731</c:v>
                </c:pt>
                <c:pt idx="124" formatCode="0.00">
                  <c:v>-0.25842645472715731</c:v>
                </c:pt>
                <c:pt idx="125" formatCode="0.00">
                  <c:v>-0.24661001642050451</c:v>
                </c:pt>
                <c:pt idx="126" formatCode="0.00">
                  <c:v>-0.23478556918672666</c:v>
                </c:pt>
                <c:pt idx="127" formatCode="0.00">
                  <c:v>-0.27023489432849601</c:v>
                </c:pt>
                <c:pt idx="128" formatCode="0.00">
                  <c:v>-0.28203534542740272</c:v>
                </c:pt>
                <c:pt idx="129" formatCode="0.00">
                  <c:v>-0.65549191691303577</c:v>
                </c:pt>
                <c:pt idx="130" formatCode="0.00">
                  <c:v>-0.49308894870904396</c:v>
                </c:pt>
                <c:pt idx="131" formatCode="0.00">
                  <c:v>-0.77057300263510342</c:v>
                </c:pt>
                <c:pt idx="132" formatCode="0.00">
                  <c:v>-0.5280173419398011</c:v>
                </c:pt>
                <c:pt idx="133" formatCode="0.00">
                  <c:v>-0.45809037125002305</c:v>
                </c:pt>
                <c:pt idx="134" formatCode="0.00">
                  <c:v>-0.78203933511269952</c:v>
                </c:pt>
                <c:pt idx="135" formatCode="0.00">
                  <c:v>-0.80494933580109773</c:v>
                </c:pt>
                <c:pt idx="136" formatCode="0.00">
                  <c:v>-0.67856912694253424</c:v>
                </c:pt>
                <c:pt idx="137" formatCode="0.00">
                  <c:v>-0.55126407705608926</c:v>
                </c:pt>
                <c:pt idx="138" formatCode="0.00">
                  <c:v>-0.53964458901288026</c:v>
                </c:pt>
                <c:pt idx="139" formatCode="0.00">
                  <c:v>-0.51638232606268275</c:v>
                </c:pt>
                <c:pt idx="140" formatCode="0.00">
                  <c:v>-0.81639302276704484</c:v>
                </c:pt>
                <c:pt idx="141" formatCode="0.00">
                  <c:v>-2.1056941348113014</c:v>
                </c:pt>
                <c:pt idx="142" formatCode="0.00">
                  <c:v>-1.988491607856929</c:v>
                </c:pt>
                <c:pt idx="143" formatCode="0.00">
                  <c:v>-2.535644242600597</c:v>
                </c:pt>
                <c:pt idx="144" formatCode="0.00">
                  <c:v>-0.75909910286975446</c:v>
                </c:pt>
                <c:pt idx="145" formatCode="0.00">
                  <c:v>-0.91628851933268152</c:v>
                </c:pt>
                <c:pt idx="146" formatCode="0.00">
                  <c:v>-1.1088038338534716</c:v>
                </c:pt>
                <c:pt idx="147" formatCode="0.00">
                  <c:v>-0.80203933511268133</c:v>
                </c:pt>
                <c:pt idx="150" formatCode="0.00">
                  <c:v>-1.6629410578883608</c:v>
                </c:pt>
                <c:pt idx="152" formatCode="0.00">
                  <c:v>-1.3103416263040799</c:v>
                </c:pt>
                <c:pt idx="153" formatCode="0.00">
                  <c:v>-0.89349869738214238</c:v>
                </c:pt>
                <c:pt idx="154" formatCode="0.00">
                  <c:v>-0.79057300263508523</c:v>
                </c:pt>
                <c:pt idx="155" formatCode="0.00">
                  <c:v>-3.1660530268148364</c:v>
                </c:pt>
                <c:pt idx="156" formatCode="0.00">
                  <c:v>-0.67549191691301758</c:v>
                </c:pt>
                <c:pt idx="157" formatCode="0.00">
                  <c:v>-0.85925781670238166</c:v>
                </c:pt>
                <c:pt idx="158" formatCode="0.00">
                  <c:v>-1.4654885503304627</c:v>
                </c:pt>
                <c:pt idx="159" formatCode="0.00">
                  <c:v>-1.7065148701080943</c:v>
                </c:pt>
                <c:pt idx="160" formatCode="0.00">
                  <c:v>-1.8149710448119549</c:v>
                </c:pt>
              </c:numCache>
            </c:numRef>
          </c:yVal>
          <c:smooth val="0"/>
        </c:ser>
        <c:ser>
          <c:idx val="18"/>
          <c:order val="7"/>
          <c:tx>
            <c:strRef>
              <c:f>'Filtered Temp_data'!$F$91</c:f>
              <c:strCache>
                <c:ptCount val="1"/>
                <c:pt idx="0">
                  <c:v>Bead #10 @ 1071.4 m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Temp_data'!$G$91:$FK$91</c:f>
              <c:numCache>
                <c:formatCode>General</c:formatCode>
                <c:ptCount val="161"/>
                <c:pt idx="109" formatCode="0.00">
                  <c:v>-0.2938278182070917</c:v>
                </c:pt>
                <c:pt idx="110" formatCode="0.00">
                  <c:v>-0.18740748586833433</c:v>
                </c:pt>
                <c:pt idx="111" formatCode="0.00">
                  <c:v>-0.27023489432849601</c:v>
                </c:pt>
                <c:pt idx="112" formatCode="0.00">
                  <c:v>-0.34091812913914055</c:v>
                </c:pt>
                <c:pt idx="113" formatCode="0.00">
                  <c:v>-0.35267086241009338</c:v>
                </c:pt>
                <c:pt idx="114" formatCode="0.00">
                  <c:v>-0.35267086241009338</c:v>
                </c:pt>
                <c:pt idx="115" formatCode="0.00">
                  <c:v>-0.35267086241009338</c:v>
                </c:pt>
                <c:pt idx="116" formatCode="0.00">
                  <c:v>-0.34091812913914055</c:v>
                </c:pt>
                <c:pt idx="117" formatCode="0.00">
                  <c:v>-0.32915746818144953</c:v>
                </c:pt>
                <c:pt idx="118" formatCode="0.00">
                  <c:v>-0.31738886944822298</c:v>
                </c:pt>
                <c:pt idx="119" formatCode="0.00">
                  <c:v>-0.30561232283224626</c:v>
                </c:pt>
                <c:pt idx="120" formatCode="0.00">
                  <c:v>-0.3996027197371177</c:v>
                </c:pt>
                <c:pt idx="121" formatCode="0.00">
                  <c:v>-0.2938278182070917</c:v>
                </c:pt>
                <c:pt idx="122" formatCode="0.00">
                  <c:v>-0.28203534542740272</c:v>
                </c:pt>
                <c:pt idx="123" formatCode="0.00">
                  <c:v>-0.28203534542740272</c:v>
                </c:pt>
                <c:pt idx="124" formatCode="0.00">
                  <c:v>-0.27023489432849601</c:v>
                </c:pt>
                <c:pt idx="125" formatCode="0.00">
                  <c:v>-0.25842645472715731</c:v>
                </c:pt>
                <c:pt idx="126" formatCode="0.00">
                  <c:v>-0.25842645472715731</c:v>
                </c:pt>
                <c:pt idx="127" formatCode="0.00">
                  <c:v>-0.27023489432849601</c:v>
                </c:pt>
                <c:pt idx="128" formatCode="0.00">
                  <c:v>-0.2938278182070917</c:v>
                </c:pt>
                <c:pt idx="129" formatCode="0.00">
                  <c:v>-0.6092454726546066</c:v>
                </c:pt>
                <c:pt idx="130" formatCode="0.00">
                  <c:v>-0.50473953158922313</c:v>
                </c:pt>
                <c:pt idx="131" formatCode="0.00">
                  <c:v>-0.77057300263510342</c:v>
                </c:pt>
                <c:pt idx="132" formatCode="0.00">
                  <c:v>-0.53964458901288026</c:v>
                </c:pt>
                <c:pt idx="133" formatCode="0.00">
                  <c:v>-0.53964458901288026</c:v>
                </c:pt>
                <c:pt idx="134" formatCode="0.00">
                  <c:v>-0.70161576440006002</c:v>
                </c:pt>
                <c:pt idx="135" formatCode="0.00">
                  <c:v>-0.81639302276704484</c:v>
                </c:pt>
                <c:pt idx="136" formatCode="0.00">
                  <c:v>-0.70161576440006002</c:v>
                </c:pt>
                <c:pt idx="137" formatCode="0.00">
                  <c:v>-0.57447981505890766</c:v>
                </c:pt>
                <c:pt idx="138" formatCode="0.00">
                  <c:v>-0.5628758158253504</c:v>
                </c:pt>
                <c:pt idx="139" formatCode="0.00">
                  <c:v>-0.53964458901288026</c:v>
                </c:pt>
                <c:pt idx="140" formatCode="0.00">
                  <c:v>-0.83925781670239985</c:v>
                </c:pt>
                <c:pt idx="141" formatCode="0.00">
                  <c:v>-2.1163094975429431</c:v>
                </c:pt>
                <c:pt idx="142" formatCode="0.00">
                  <c:v>-1.9777972207901939</c:v>
                </c:pt>
                <c:pt idx="143" formatCode="0.00">
                  <c:v>-2.535644242600597</c:v>
                </c:pt>
                <c:pt idx="144" formatCode="0.00">
                  <c:v>-0.793498109705979</c:v>
                </c:pt>
                <c:pt idx="145" formatCode="0.00">
                  <c:v>-0.92904848211037461</c:v>
                </c:pt>
                <c:pt idx="146" formatCode="0.00">
                  <c:v>-1.1213129411578961</c:v>
                </c:pt>
                <c:pt idx="147" formatCode="0.00">
                  <c:v>-0.83782917995586104</c:v>
                </c:pt>
                <c:pt idx="150" formatCode="0.00">
                  <c:v>-1.5873737013261575</c:v>
                </c:pt>
                <c:pt idx="152" formatCode="0.00">
                  <c:v>-1.3114697571171519</c:v>
                </c:pt>
                <c:pt idx="153" formatCode="0.00">
                  <c:v>-0.92904848211037461</c:v>
                </c:pt>
                <c:pt idx="154" formatCode="0.00">
                  <c:v>-0.81494933580108864</c:v>
                </c:pt>
                <c:pt idx="155" formatCode="0.00">
                  <c:v>-3.6486079833845224</c:v>
                </c:pt>
                <c:pt idx="156" formatCode="0.00">
                  <c:v>-0.70009626246940115</c:v>
                </c:pt>
                <c:pt idx="157" formatCode="0.00">
                  <c:v>-0.83782917995586104</c:v>
                </c:pt>
                <c:pt idx="158" formatCode="0.00">
                  <c:v>-1.3559109341005637</c:v>
                </c:pt>
                <c:pt idx="159" formatCode="0.00">
                  <c:v>-1.620188461479529</c:v>
                </c:pt>
                <c:pt idx="160" formatCode="0.00">
                  <c:v>-1.729123277525332</c:v>
                </c:pt>
              </c:numCache>
            </c:numRef>
          </c:yVal>
          <c:smooth val="0"/>
        </c:ser>
        <c:ser>
          <c:idx val="0"/>
          <c:order val="8"/>
          <c:tx>
            <c:strRef>
              <c:f>'Filtered Temp_data'!$F$92</c:f>
              <c:strCache>
                <c:ptCount val="1"/>
                <c:pt idx="0">
                  <c:v>Bead #11 @ 1070.9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'Filtered Temp_data'!$FH$81:$FK$81</c:f>
              <c:numCache>
                <c:formatCode>d\-mmm\-yy</c:formatCode>
                <c:ptCount val="4"/>
                <c:pt idx="0">
                  <c:v>41233</c:v>
                </c:pt>
                <c:pt idx="1">
                  <c:v>41268</c:v>
                </c:pt>
                <c:pt idx="2">
                  <c:v>41304</c:v>
                </c:pt>
                <c:pt idx="3">
                  <c:v>41337</c:v>
                </c:pt>
              </c:numCache>
            </c:numRef>
          </c:xVal>
          <c:yVal>
            <c:numRef>
              <c:f>'Filtered Temp_data'!$FH$92:$FK$92</c:f>
              <c:numCache>
                <c:formatCode>0.00</c:formatCode>
                <c:ptCount val="4"/>
                <c:pt idx="0">
                  <c:v>-0.83782917995586104</c:v>
                </c:pt>
                <c:pt idx="1">
                  <c:v>-1.2110583808120055</c:v>
                </c:pt>
                <c:pt idx="2">
                  <c:v>-1.4885542048886578</c:v>
                </c:pt>
                <c:pt idx="3">
                  <c:v>-1.598318875519908</c:v>
                </c:pt>
              </c:numCache>
            </c:numRef>
          </c:yVal>
          <c:smooth val="0"/>
        </c:ser>
        <c:ser>
          <c:idx val="1"/>
          <c:order val="9"/>
          <c:tx>
            <c:strRef>
              <c:f>'Filtered Temp_data'!$F$93</c:f>
              <c:strCache>
                <c:ptCount val="1"/>
                <c:pt idx="0">
                  <c:v>Bead #12 @ 1070.4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'Filtered Temp_data'!$FH$81:$FK$81</c:f>
              <c:numCache>
                <c:formatCode>d\-mmm\-yy</c:formatCode>
                <c:ptCount val="4"/>
                <c:pt idx="0">
                  <c:v>41233</c:v>
                </c:pt>
                <c:pt idx="1">
                  <c:v>41268</c:v>
                </c:pt>
                <c:pt idx="2">
                  <c:v>41304</c:v>
                </c:pt>
                <c:pt idx="3">
                  <c:v>41337</c:v>
                </c:pt>
              </c:numCache>
            </c:numRef>
          </c:xVal>
          <c:yVal>
            <c:numRef>
              <c:f>'Filtered Temp_data'!$FH$93:$FK$93</c:f>
              <c:numCache>
                <c:formatCode>0.00</c:formatCode>
                <c:ptCount val="4"/>
                <c:pt idx="0">
                  <c:v>-0.6976176263960383</c:v>
                </c:pt>
                <c:pt idx="1">
                  <c:v>-0.6976176263960383</c:v>
                </c:pt>
                <c:pt idx="2">
                  <c:v>-0.76639302276703347</c:v>
                </c:pt>
                <c:pt idx="3">
                  <c:v>-0.85767222850773805</c:v>
                </c:pt>
              </c:numCache>
            </c:numRef>
          </c:yVal>
          <c:smooth val="0"/>
        </c:ser>
        <c:ser>
          <c:idx val="9"/>
          <c:order val="10"/>
          <c:tx>
            <c:strRef>
              <c:f>'Filtered Temp_data'!$F$94</c:f>
              <c:strCache>
                <c:ptCount val="1"/>
                <c:pt idx="0">
                  <c:v>Bead #13 @ 1069.4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'Filtered Temp_data'!$FH$81:$FK$81</c:f>
              <c:numCache>
                <c:formatCode>d\-mmm\-yy</c:formatCode>
                <c:ptCount val="4"/>
                <c:pt idx="0">
                  <c:v>41233</c:v>
                </c:pt>
                <c:pt idx="1">
                  <c:v>41268</c:v>
                </c:pt>
                <c:pt idx="2">
                  <c:v>41304</c:v>
                </c:pt>
                <c:pt idx="3">
                  <c:v>41337</c:v>
                </c:pt>
              </c:numCache>
            </c:numRef>
          </c:xVal>
          <c:yVal>
            <c:numRef>
              <c:f>'Filtered Temp_data'!$FH$94:$FK$94</c:f>
              <c:numCache>
                <c:formatCode>0.00</c:formatCode>
                <c:ptCount val="4"/>
                <c:pt idx="0">
                  <c:v>-0.71612856377618073</c:v>
                </c:pt>
                <c:pt idx="1">
                  <c:v>-0.70463190555477695</c:v>
                </c:pt>
                <c:pt idx="2">
                  <c:v>-0.69312764225941237</c:v>
                </c:pt>
                <c:pt idx="3">
                  <c:v>-0.75057300263512161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3504"/>
        <c:axId val="161116160"/>
      </c:scatterChart>
      <c:valAx>
        <c:axId val="161093504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221589449026849"/>
              <c:y val="0.94215993523197661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116160"/>
        <c:crossesAt val="-5"/>
        <c:crossBetween val="midCat"/>
        <c:majorUnit val="181"/>
        <c:minorUnit val="30.5"/>
      </c:valAx>
      <c:valAx>
        <c:axId val="161116160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1020770111715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093504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84537013518465"/>
          <c:y val="0.10124260586829631"/>
          <c:w val="0.1157427583861016"/>
          <c:h val="0.296098379493608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Yukon&amp;RJune 2009</c:oddHeader>
    </c:headerFooter>
    <c:pageMargins b="1" l="0.75" r="0.75" t="1" header="0.5" footer="0.5"/>
    <c:pageSetup orientation="landscape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515532506236053E-2"/>
          <c:y val="3.4704391960801911E-2"/>
          <c:w val="0.91875956322974006"/>
          <c:h val="0.87275119042164806"/>
        </c:manualLayout>
      </c:layout>
      <c:scatterChart>
        <c:scatterStyle val="lineMarker"/>
        <c:varyColors val="0"/>
        <c:ser>
          <c:idx val="9"/>
          <c:order val="0"/>
          <c:tx>
            <c:strRef>
              <c:f>'Filtered Temp_data'!$F$104</c:f>
              <c:strCache>
                <c:ptCount val="1"/>
                <c:pt idx="0">
                  <c:v>Bead #3 @ 1072.7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'Filtered Temp_data'!$FA$101:$FK$101</c:f>
              <c:numCache>
                <c:formatCode>d\-mmm\-yy</c:formatCode>
                <c:ptCount val="11"/>
                <c:pt idx="0">
                  <c:v>40988</c:v>
                </c:pt>
                <c:pt idx="1">
                  <c:v>41016</c:v>
                </c:pt>
                <c:pt idx="2">
                  <c:v>41051</c:v>
                </c:pt>
                <c:pt idx="3">
                  <c:v>41118</c:v>
                </c:pt>
                <c:pt idx="4">
                  <c:v>41151</c:v>
                </c:pt>
                <c:pt idx="5">
                  <c:v>41182</c:v>
                </c:pt>
                <c:pt idx="6">
                  <c:v>41212</c:v>
                </c:pt>
                <c:pt idx="7">
                  <c:v>41233</c:v>
                </c:pt>
                <c:pt idx="8">
                  <c:v>41268</c:v>
                </c:pt>
                <c:pt idx="9">
                  <c:v>41304</c:v>
                </c:pt>
                <c:pt idx="10">
                  <c:v>41337</c:v>
                </c:pt>
              </c:numCache>
            </c:numRef>
          </c:xVal>
          <c:yVal>
            <c:numRef>
              <c:f>'Filtered Temp_data'!$FA$104:$FK$104</c:f>
              <c:numCache>
                <c:formatCode>0.00</c:formatCode>
                <c:ptCount val="11"/>
                <c:pt idx="3">
                  <c:v>3.395682012984139</c:v>
                </c:pt>
                <c:pt idx="4">
                  <c:v>6.6018348664761675</c:v>
                </c:pt>
                <c:pt idx="5">
                  <c:v>-8.5079412457904482</c:v>
                </c:pt>
                <c:pt idx="6">
                  <c:v>2.0655606821753736</c:v>
                </c:pt>
                <c:pt idx="7">
                  <c:v>0.77815064396526168</c:v>
                </c:pt>
                <c:pt idx="8">
                  <c:v>2.9410982186277579E-2</c:v>
                </c:pt>
                <c:pt idx="10">
                  <c:v>-0.1141851176141131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'Filtered Temp_data'!$F$105</c:f>
              <c:strCache>
                <c:ptCount val="1"/>
                <c:pt idx="0">
                  <c:v>Bead #4 @ 1072.2 m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Temp_data'!$G$105:$FK$105</c:f>
              <c:numCache>
                <c:formatCode>General</c:formatCode>
                <c:ptCount val="161"/>
                <c:pt idx="109" formatCode="0.00">
                  <c:v>-0.13800344619113503</c:v>
                </c:pt>
                <c:pt idx="110" formatCode="0.00">
                  <c:v>-0.33915746818144044</c:v>
                </c:pt>
                <c:pt idx="111" formatCode="0.00">
                  <c:v>-0.90628851933269061</c:v>
                </c:pt>
                <c:pt idx="112" formatCode="0.00">
                  <c:v>-1.1550219306041072</c:v>
                </c:pt>
                <c:pt idx="113" formatCode="0.00">
                  <c:v>-0.97447912454299512</c:v>
                </c:pt>
                <c:pt idx="114" formatCode="0.00">
                  <c:v>-0.84925781670239076</c:v>
                </c:pt>
                <c:pt idx="115" formatCode="0.00">
                  <c:v>-0.79203933511269042</c:v>
                </c:pt>
                <c:pt idx="116" formatCode="0.00">
                  <c:v>-0.67703434827700448</c:v>
                </c:pt>
                <c:pt idx="117" formatCode="0.00">
                  <c:v>-0.60766463378041635</c:v>
                </c:pt>
                <c:pt idx="118" formatCode="0.00">
                  <c:v>-0.56126407705608017</c:v>
                </c:pt>
                <c:pt idx="119" formatCode="0.00">
                  <c:v>-0.52638232606267366</c:v>
                </c:pt>
                <c:pt idx="120" formatCode="0.00">
                  <c:v>-0.49143056759351111</c:v>
                </c:pt>
                <c:pt idx="121" formatCode="0.00">
                  <c:v>-0.4564085362732726</c:v>
                </c:pt>
                <c:pt idx="122" formatCode="0.00">
                  <c:v>-0.43302134319964125</c:v>
                </c:pt>
                <c:pt idx="123" formatCode="0.00">
                  <c:v>-0.39788159670467849</c:v>
                </c:pt>
                <c:pt idx="124" formatCode="0.00">
                  <c:v>-0.39788159670467849</c:v>
                </c:pt>
                <c:pt idx="125" formatCode="0.00">
                  <c:v>-0.36267086241008428</c:v>
                </c:pt>
                <c:pt idx="126" formatCode="0.00">
                  <c:v>-0.33915746818144044</c:v>
                </c:pt>
                <c:pt idx="127" formatCode="0.00">
                  <c:v>-0.35091812913913145</c:v>
                </c:pt>
                <c:pt idx="128" formatCode="0.00">
                  <c:v>-0.33915746818144044</c:v>
                </c:pt>
                <c:pt idx="129" formatCode="0.00">
                  <c:v>-0.33915746818144044</c:v>
                </c:pt>
                <c:pt idx="130" formatCode="0.00">
                  <c:v>-0.35091812913913145</c:v>
                </c:pt>
                <c:pt idx="131" formatCode="0.00">
                  <c:v>-0.17367012345908961</c:v>
                </c:pt>
                <c:pt idx="132" formatCode="0.00">
                  <c:v>-0.1141851176141131</c:v>
                </c:pt>
                <c:pt idx="133" formatCode="0.00">
                  <c:v>-0.25661001642049541</c:v>
                </c:pt>
                <c:pt idx="134" formatCode="0.00">
                  <c:v>-0.24478556918671757</c:v>
                </c:pt>
                <c:pt idx="135" formatCode="0.00">
                  <c:v>-0.16178932590077011</c:v>
                </c:pt>
                <c:pt idx="136" formatCode="0.00">
                  <c:v>-0.24478556918671757</c:v>
                </c:pt>
                <c:pt idx="137" formatCode="0.00">
                  <c:v>-0.24478556918671757</c:v>
                </c:pt>
                <c:pt idx="138" formatCode="0.00">
                  <c:v>-0.47976437839554364</c:v>
                </c:pt>
                <c:pt idx="139" formatCode="0.00">
                  <c:v>-0.29203534542739362</c:v>
                </c:pt>
                <c:pt idx="140" formatCode="0.00">
                  <c:v>-5.2240311035261016</c:v>
                </c:pt>
                <c:pt idx="141" formatCode="0.00">
                  <c:v>-1.0988038338534807</c:v>
                </c:pt>
                <c:pt idx="142" formatCode="0.00">
                  <c:v>-0.68856912694252514</c:v>
                </c:pt>
                <c:pt idx="143" formatCode="0.00">
                  <c:v>-0.28023489432848692</c:v>
                </c:pt>
                <c:pt idx="144" formatCode="0.00">
                  <c:v>8.9592692161943432E-2</c:v>
                </c:pt>
                <c:pt idx="145" formatCode="0.00">
                  <c:v>1.7399463529613968E-2</c:v>
                </c:pt>
                <c:pt idx="146" formatCode="0.00">
                  <c:v>-3.0564223378178212E-2</c:v>
                </c:pt>
                <c:pt idx="147" formatCode="0.00">
                  <c:v>2.4749468430548518</c:v>
                </c:pt>
                <c:pt idx="153" formatCode="0.00">
                  <c:v>2.351135798980863</c:v>
                </c:pt>
                <c:pt idx="154" formatCode="0.00">
                  <c:v>5.3278373513410884</c:v>
                </c:pt>
                <c:pt idx="155" formatCode="0.00">
                  <c:v>-8.9383198023867863</c:v>
                </c:pt>
                <c:pt idx="156" formatCode="0.00">
                  <c:v>1.8243940544282395</c:v>
                </c:pt>
                <c:pt idx="157" formatCode="0.00">
                  <c:v>0.71556111121765298</c:v>
                </c:pt>
                <c:pt idx="158" formatCode="0.00">
                  <c:v>2.9410982186277579E-2</c:v>
                </c:pt>
                <c:pt idx="160" formatCode="0.00">
                  <c:v>-0.1141851176141131</c:v>
                </c:pt>
              </c:numCache>
            </c:numRef>
          </c:yVal>
          <c:smooth val="0"/>
        </c:ser>
        <c:ser>
          <c:idx val="4"/>
          <c:order val="2"/>
          <c:tx>
            <c:strRef>
              <c:f>'Filtered Temp_data'!$F$106</c:f>
              <c:strCache>
                <c:ptCount val="1"/>
                <c:pt idx="0">
                  <c:v>Bead #5 @ 1071.7 m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Temp_data'!$G$106:$FK$106</c:f>
              <c:numCache>
                <c:formatCode>General</c:formatCode>
                <c:ptCount val="161"/>
                <c:pt idx="109" formatCode="0.00">
                  <c:v>-0.18178932590075192</c:v>
                </c:pt>
                <c:pt idx="110" formatCode="0.00">
                  <c:v>-0.38267086241006609</c:v>
                </c:pt>
                <c:pt idx="111" formatCode="0.00">
                  <c:v>-0.66238405776118725</c:v>
                </c:pt>
                <c:pt idx="112" formatCode="0.00">
                  <c:v>-0.94904848211035642</c:v>
                </c:pt>
                <c:pt idx="113" formatCode="0.00">
                  <c:v>-0.9604172893402847</c:v>
                </c:pt>
                <c:pt idx="114" formatCode="0.00">
                  <c:v>-0.88067894232449362</c:v>
                </c:pt>
                <c:pt idx="115" formatCode="0.00">
                  <c:v>-0.82349810970595172</c:v>
                </c:pt>
                <c:pt idx="116" formatCode="0.00">
                  <c:v>-0.73161576440003273</c:v>
                </c:pt>
                <c:pt idx="117" formatCode="0.00">
                  <c:v>-0.67394182327274166</c:v>
                </c:pt>
                <c:pt idx="118" formatCode="0.00">
                  <c:v>-0.62766463378039816</c:v>
                </c:pt>
                <c:pt idx="119" formatCode="0.00">
                  <c:v>-0.59287581582532312</c:v>
                </c:pt>
                <c:pt idx="120" formatCode="0.00">
                  <c:v>-0.55801734193977381</c:v>
                </c:pt>
                <c:pt idx="121" formatCode="0.00">
                  <c:v>-0.53473953158919585</c:v>
                </c:pt>
                <c:pt idx="122" formatCode="0.00">
                  <c:v>-0.51143056759349292</c:v>
                </c:pt>
                <c:pt idx="123" formatCode="0.00">
                  <c:v>-0.47640853627325441</c:v>
                </c:pt>
                <c:pt idx="124" formatCode="0.00">
                  <c:v>-0.47640853627325441</c:v>
                </c:pt>
                <c:pt idx="125" formatCode="0.00">
                  <c:v>-0.44131596524346151</c:v>
                </c:pt>
                <c:pt idx="126" formatCode="0.00">
                  <c:v>-0.4178815967046603</c:v>
                </c:pt>
                <c:pt idx="127" formatCode="0.00">
                  <c:v>-0.4178815967046603</c:v>
                </c:pt>
                <c:pt idx="128" formatCode="0.00">
                  <c:v>-0.40615258615139282</c:v>
                </c:pt>
                <c:pt idx="129" formatCode="0.00">
                  <c:v>-0.4178815967046603</c:v>
                </c:pt>
                <c:pt idx="130" formatCode="0.00">
                  <c:v>-0.4178815967046603</c:v>
                </c:pt>
                <c:pt idx="131" formatCode="0.00">
                  <c:v>-0.21740748586830705</c:v>
                </c:pt>
                <c:pt idx="132" formatCode="0.00">
                  <c:v>-0.21740748586830705</c:v>
                </c:pt>
                <c:pt idx="133" formatCode="0.00">
                  <c:v>-0.33561232283221898</c:v>
                </c:pt>
                <c:pt idx="134" formatCode="0.00">
                  <c:v>-0.31203534542737543</c:v>
                </c:pt>
                <c:pt idx="135" formatCode="0.00">
                  <c:v>-0.2411126069540046</c:v>
                </c:pt>
                <c:pt idx="136" formatCode="0.00">
                  <c:v>-0.31203534542737543</c:v>
                </c:pt>
                <c:pt idx="137" formatCode="0.00">
                  <c:v>-0.2411126069540046</c:v>
                </c:pt>
                <c:pt idx="138" formatCode="0.00">
                  <c:v>-0.51143056759349292</c:v>
                </c:pt>
                <c:pt idx="139" formatCode="0.00">
                  <c:v>-0.35915746818142225</c:v>
                </c:pt>
                <c:pt idx="140" formatCode="0.00">
                  <c:v>-1.9970961983013353</c:v>
                </c:pt>
                <c:pt idx="141" formatCode="0.00">
                  <c:v>-1.1525565516026859</c:v>
                </c:pt>
                <c:pt idx="142" formatCode="0.00">
                  <c:v>-0.76612856377613525</c:v>
                </c:pt>
                <c:pt idx="143" formatCode="0.00">
                  <c:v>-0.37091812913911326</c:v>
                </c:pt>
                <c:pt idx="144" formatCode="0.00">
                  <c:v>-0.20554283999570089</c:v>
                </c:pt>
                <c:pt idx="145" formatCode="0.00">
                  <c:v>-0.1141851176141131</c:v>
                </c:pt>
                <c:pt idx="146" formatCode="0.00">
                  <c:v>-3.4496783177871748E-2</c:v>
                </c:pt>
                <c:pt idx="147" formatCode="0.00">
                  <c:v>0.59864466888473089</c:v>
                </c:pt>
                <c:pt idx="153" formatCode="0.00">
                  <c:v>1.2554964857132518</c:v>
                </c:pt>
                <c:pt idx="154" formatCode="0.00">
                  <c:v>3.5909874480588542</c:v>
                </c:pt>
                <c:pt idx="155" formatCode="0.00">
                  <c:v>-7.8205555425001307</c:v>
                </c:pt>
                <c:pt idx="156" formatCode="0.00">
                  <c:v>1.1912609470717825</c:v>
                </c:pt>
                <c:pt idx="157" formatCode="0.00">
                  <c:v>0.45049013209239774</c:v>
                </c:pt>
                <c:pt idx="158" formatCode="0.00">
                  <c:v>-1.0564223378196402E-2</c:v>
                </c:pt>
                <c:pt idx="160" formatCode="0.00">
                  <c:v>-0.10609834322667666</c:v>
                </c:pt>
              </c:numCache>
            </c:numRef>
          </c:yVal>
          <c:smooth val="0"/>
        </c:ser>
        <c:ser>
          <c:idx val="5"/>
          <c:order val="3"/>
          <c:tx>
            <c:strRef>
              <c:f>'Filtered Temp_data'!$F$107</c:f>
              <c:strCache>
                <c:ptCount val="1"/>
                <c:pt idx="0">
                  <c:v>Bead #6 @ 1071.2 m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Pt>
            <c:idx val="114"/>
            <c:bubble3D val="0"/>
            <c:spPr>
              <a:ln w="12700">
                <a:solidFill>
                  <a:srgbClr val="FF00FF"/>
                </a:solidFill>
                <a:prstDash val="sysDash"/>
              </a:ln>
            </c:spPr>
          </c:dPt>
          <c:dPt>
            <c:idx val="115"/>
            <c:bubble3D val="0"/>
            <c:spPr>
              <a:ln w="12700">
                <a:solidFill>
                  <a:srgbClr val="FF00FF"/>
                </a:solidFill>
                <a:prstDash val="sysDash"/>
              </a:ln>
            </c:spPr>
          </c:dPt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Temp_data'!$G$107:$FK$107</c:f>
              <c:numCache>
                <c:formatCode>General</c:formatCode>
                <c:ptCount val="161"/>
                <c:pt idx="109" formatCode="0.00">
                  <c:v>-0.17178932590076101</c:v>
                </c:pt>
                <c:pt idx="110" formatCode="0.00">
                  <c:v>-0.39615258615140192</c:v>
                </c:pt>
                <c:pt idx="111" formatCode="0.00">
                  <c:v>-0.57126407705607107</c:v>
                </c:pt>
                <c:pt idx="112" formatCode="0.00">
                  <c:v>-0.77909910286973627</c:v>
                </c:pt>
                <c:pt idx="113" formatCode="0.00">
                  <c:v>-0.87067894232450271</c:v>
                </c:pt>
                <c:pt idx="114" formatCode="0.00">
                  <c:v>-0.82494933580107954</c:v>
                </c:pt>
                <c:pt idx="115" formatCode="0.00">
                  <c:v>-0.80203933511268133</c:v>
                </c:pt>
                <c:pt idx="116" formatCode="0.00">
                  <c:v>-0.72161576440004183</c:v>
                </c:pt>
                <c:pt idx="117" formatCode="0.00">
                  <c:v>-0.67549191691301758</c:v>
                </c:pt>
                <c:pt idx="118" formatCode="0.00">
                  <c:v>-0.62924547265458841</c:v>
                </c:pt>
                <c:pt idx="119" formatCode="0.00">
                  <c:v>-0.59447981505888947</c:v>
                </c:pt>
                <c:pt idx="120" formatCode="0.00">
                  <c:v>-0.55964458901286207</c:v>
                </c:pt>
                <c:pt idx="121" formatCode="0.00">
                  <c:v>-0.53638232606266456</c:v>
                </c:pt>
                <c:pt idx="122" formatCode="0.00">
                  <c:v>-0.51308894870902577</c:v>
                </c:pt>
                <c:pt idx="123" formatCode="0.00">
                  <c:v>-0.39615258615140192</c:v>
                </c:pt>
                <c:pt idx="124" formatCode="0.00">
                  <c:v>-0.48976437839553455</c:v>
                </c:pt>
                <c:pt idx="125" formatCode="0.00">
                  <c:v>-0.44302134319963216</c:v>
                </c:pt>
                <c:pt idx="126" formatCode="0.00">
                  <c:v>-0.41960271973709951</c:v>
                </c:pt>
                <c:pt idx="127" formatCode="0.00">
                  <c:v>-0.4313159652434706</c:v>
                </c:pt>
                <c:pt idx="128" formatCode="0.00">
                  <c:v>-0.41960271973709951</c:v>
                </c:pt>
                <c:pt idx="129" formatCode="0.00">
                  <c:v>-0.41960271973709951</c:v>
                </c:pt>
                <c:pt idx="130" formatCode="0.00">
                  <c:v>-0.31382781820707351</c:v>
                </c:pt>
                <c:pt idx="131" formatCode="0.00">
                  <c:v>-0.18367012345908051</c:v>
                </c:pt>
                <c:pt idx="132" formatCode="0.00">
                  <c:v>-0.17178932590076101</c:v>
                </c:pt>
                <c:pt idx="133" formatCode="0.00">
                  <c:v>-0.33738886944820479</c:v>
                </c:pt>
                <c:pt idx="134" formatCode="0.00">
                  <c:v>-0.32561232283222807</c:v>
                </c:pt>
                <c:pt idx="135" formatCode="0.00">
                  <c:v>-0.20740748586831614</c:v>
                </c:pt>
                <c:pt idx="136" formatCode="0.00">
                  <c:v>-0.32561232283222807</c:v>
                </c:pt>
                <c:pt idx="137" formatCode="0.00">
                  <c:v>-0.2192640714148979</c:v>
                </c:pt>
                <c:pt idx="138" formatCode="0.00">
                  <c:v>-0.51308894870902577</c:v>
                </c:pt>
                <c:pt idx="139" formatCode="0.00">
                  <c:v>-0.34915746818143134</c:v>
                </c:pt>
                <c:pt idx="140" formatCode="0.00">
                  <c:v>-2.1681164018469872</c:v>
                </c:pt>
                <c:pt idx="141" formatCode="0.00">
                  <c:v>-1.142556551602695</c:v>
                </c:pt>
                <c:pt idx="142" formatCode="0.00">
                  <c:v>-0.76761762639603148</c:v>
                </c:pt>
                <c:pt idx="143" formatCode="0.00">
                  <c:v>-0.39615258615140192</c:v>
                </c:pt>
                <c:pt idx="144" formatCode="0.00">
                  <c:v>-0.2192640714148979</c:v>
                </c:pt>
                <c:pt idx="145" formatCode="0.00">
                  <c:v>-5.8396600229514206E-2</c:v>
                </c:pt>
                <c:pt idx="146" formatCode="0.00">
                  <c:v>-4.645077926693375E-2</c:v>
                </c:pt>
                <c:pt idx="147" formatCode="0.00">
                  <c:v>-0.16554283999573727</c:v>
                </c:pt>
                <c:pt idx="153" formatCode="0.00">
                  <c:v>-8.2263758897568096E-2</c:v>
                </c:pt>
                <c:pt idx="154" formatCode="0.00">
                  <c:v>1.6064722764264161</c:v>
                </c:pt>
                <c:pt idx="155" formatCode="0.00">
                  <c:v>-6.1503329086525582</c:v>
                </c:pt>
                <c:pt idx="156" formatCode="0.00">
                  <c:v>0.52441091122466332</c:v>
                </c:pt>
                <c:pt idx="157" formatCode="0.00">
                  <c:v>0.15788764661675714</c:v>
                </c:pt>
                <c:pt idx="158" formatCode="0.00">
                  <c:v>-1.0564223378196402E-2</c:v>
                </c:pt>
                <c:pt idx="159" formatCode="0.00">
                  <c:v>-8.2263758897568096E-2</c:v>
                </c:pt>
                <c:pt idx="160" formatCode="0.00">
                  <c:v>-0.10609834322667666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'Filtered Temp_data'!$F$108</c:f>
              <c:strCache>
                <c:ptCount val="1"/>
                <c:pt idx="0">
                  <c:v>Bead #7 @ 1070.7 m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Temp_data'!$G$108:$FK$108</c:f>
              <c:numCache>
                <c:formatCode>General</c:formatCode>
                <c:ptCount val="161"/>
                <c:pt idx="109" formatCode="0.00">
                  <c:v>-0.14990043694376709</c:v>
                </c:pt>
                <c:pt idx="110" formatCode="0.00">
                  <c:v>-0.36267086241008428</c:v>
                </c:pt>
                <c:pt idx="111" formatCode="0.00">
                  <c:v>-0.49143056759351111</c:v>
                </c:pt>
                <c:pt idx="112" formatCode="0.00">
                  <c:v>-0.64238405776120544</c:v>
                </c:pt>
                <c:pt idx="113" formatCode="0.00">
                  <c:v>-0.75761762639604058</c:v>
                </c:pt>
                <c:pt idx="114" formatCode="0.00">
                  <c:v>-0.74612856377615344</c:v>
                </c:pt>
                <c:pt idx="115" formatCode="0.00">
                  <c:v>-0.74612856377615344</c:v>
                </c:pt>
                <c:pt idx="116" formatCode="0.00">
                  <c:v>-0.51473953158921404</c:v>
                </c:pt>
                <c:pt idx="117" formatCode="0.00">
                  <c:v>-0.61924547265459751</c:v>
                </c:pt>
                <c:pt idx="118" formatCode="0.00">
                  <c:v>-0.60766463378041635</c:v>
                </c:pt>
                <c:pt idx="119" formatCode="0.00">
                  <c:v>-0.57287581582534131</c:v>
                </c:pt>
                <c:pt idx="120" formatCode="0.00">
                  <c:v>-0.538017341939792</c:v>
                </c:pt>
                <c:pt idx="121" formatCode="0.00">
                  <c:v>-0.52638232606267366</c:v>
                </c:pt>
                <c:pt idx="122" formatCode="0.00">
                  <c:v>-0.49143056759351111</c:v>
                </c:pt>
                <c:pt idx="123" formatCode="0.00">
                  <c:v>-0.37441567806394005</c:v>
                </c:pt>
                <c:pt idx="124" formatCode="0.00">
                  <c:v>-0.46809037125001396</c:v>
                </c:pt>
                <c:pt idx="125" formatCode="0.00">
                  <c:v>-0.43302134319964125</c:v>
                </c:pt>
                <c:pt idx="126" formatCode="0.00">
                  <c:v>-0.4096027197371086</c:v>
                </c:pt>
                <c:pt idx="127" formatCode="0.00">
                  <c:v>-0.4213159652434797</c:v>
                </c:pt>
                <c:pt idx="128" formatCode="0.00">
                  <c:v>-0.4096027197371086</c:v>
                </c:pt>
                <c:pt idx="129" formatCode="0.00">
                  <c:v>-0.4096027197371086</c:v>
                </c:pt>
                <c:pt idx="130" formatCode="0.00">
                  <c:v>-0.17367012345908961</c:v>
                </c:pt>
                <c:pt idx="131" formatCode="0.00">
                  <c:v>-0.22111260695402279</c:v>
                </c:pt>
                <c:pt idx="132" formatCode="0.00">
                  <c:v>-0.1141851176141131</c:v>
                </c:pt>
                <c:pt idx="133" formatCode="0.00">
                  <c:v>-0.32738886944821388</c:v>
                </c:pt>
                <c:pt idx="134" formatCode="0.00">
                  <c:v>-0.3038278182070826</c:v>
                </c:pt>
                <c:pt idx="135" formatCode="0.00">
                  <c:v>-0.32738886944821388</c:v>
                </c:pt>
                <c:pt idx="136" formatCode="0.00">
                  <c:v>-0.31561232283223717</c:v>
                </c:pt>
                <c:pt idx="137" formatCode="0.00">
                  <c:v>-0.23295310278467696</c:v>
                </c:pt>
                <c:pt idx="138" formatCode="0.00">
                  <c:v>-0.43302134319964125</c:v>
                </c:pt>
                <c:pt idx="139" formatCode="0.00">
                  <c:v>-0.29203534542739362</c:v>
                </c:pt>
                <c:pt idx="140" formatCode="0.00">
                  <c:v>-1.6856317121455504</c:v>
                </c:pt>
                <c:pt idx="141" formatCode="0.00">
                  <c:v>-1.1213129411578961</c:v>
                </c:pt>
                <c:pt idx="142" formatCode="0.00">
                  <c:v>-0.76909910286974537</c:v>
                </c:pt>
                <c:pt idx="143" formatCode="0.00">
                  <c:v>-0.38615258615141101</c:v>
                </c:pt>
                <c:pt idx="144" formatCode="0.00">
                  <c:v>-0.22111260695402279</c:v>
                </c:pt>
                <c:pt idx="145" formatCode="0.00">
                  <c:v>-0.10609834322667666</c:v>
                </c:pt>
                <c:pt idx="146" formatCode="0.00">
                  <c:v>-8.8396600229486921E-2</c:v>
                </c:pt>
                <c:pt idx="147" formatCode="0.00">
                  <c:v>-0.20740748586831614</c:v>
                </c:pt>
                <c:pt idx="153" formatCode="0.00">
                  <c:v>-0.17178932590076101</c:v>
                </c:pt>
                <c:pt idx="154" formatCode="0.00">
                  <c:v>0.38364633360083644</c:v>
                </c:pt>
                <c:pt idx="155" formatCode="0.00">
                  <c:v>-6.6748510051685344</c:v>
                </c:pt>
                <c:pt idx="156" formatCode="0.00">
                  <c:v>-1.6598836145135465E-2</c:v>
                </c:pt>
                <c:pt idx="157" formatCode="0.00">
                  <c:v>-6.4496783177844463E-2</c:v>
                </c:pt>
                <c:pt idx="158" formatCode="0.00">
                  <c:v>-7.6450779266906466E-2</c:v>
                </c:pt>
                <c:pt idx="159" formatCode="0.00">
                  <c:v>-8.8396600229486921E-2</c:v>
                </c:pt>
                <c:pt idx="160" formatCode="0.00">
                  <c:v>-0.11226375889754081</c:v>
                </c:pt>
              </c:numCache>
            </c:numRef>
          </c:yVal>
          <c:smooth val="0"/>
        </c:ser>
        <c:ser>
          <c:idx val="7"/>
          <c:order val="5"/>
          <c:tx>
            <c:strRef>
              <c:f>'Filtered Temp_data'!$F$109</c:f>
              <c:strCache>
                <c:ptCount val="1"/>
                <c:pt idx="0">
                  <c:v>Bead #8 @ 1070.2 m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Temp_data'!$G$109:$FK$109</c:f>
              <c:numCache>
                <c:formatCode>General</c:formatCode>
                <c:ptCount val="161"/>
                <c:pt idx="109" formatCode="0.00">
                  <c:v>-0.20926407141490699</c:v>
                </c:pt>
                <c:pt idx="110" formatCode="0.00">
                  <c:v>-0.39788159670467849</c:v>
                </c:pt>
                <c:pt idx="111" formatCode="0.00">
                  <c:v>-0.47976437839554364</c:v>
                </c:pt>
                <c:pt idx="112" formatCode="0.00">
                  <c:v>-0.60766463378041635</c:v>
                </c:pt>
                <c:pt idx="113" formatCode="0.00">
                  <c:v>-0.72312764225938508</c:v>
                </c:pt>
                <c:pt idx="114" formatCode="0.00">
                  <c:v>-0.73463190555474966</c:v>
                </c:pt>
                <c:pt idx="115" formatCode="0.00">
                  <c:v>-0.72312764225938508</c:v>
                </c:pt>
                <c:pt idx="116" formatCode="0.00">
                  <c:v>-0.54964458901287117</c:v>
                </c:pt>
                <c:pt idx="117" formatCode="0.00">
                  <c:v>-0.63081861076540235</c:v>
                </c:pt>
                <c:pt idx="118" formatCode="0.00">
                  <c:v>-0.63081861076540235</c:v>
                </c:pt>
                <c:pt idx="119" formatCode="0.00">
                  <c:v>-0.60766463378041635</c:v>
                </c:pt>
                <c:pt idx="120" formatCode="0.00">
                  <c:v>-0.57287581582534131</c:v>
                </c:pt>
                <c:pt idx="121" formatCode="0.00">
                  <c:v>-0.54964458901287117</c:v>
                </c:pt>
                <c:pt idx="122" formatCode="0.00">
                  <c:v>-0.538017341939792</c:v>
                </c:pt>
                <c:pt idx="123" formatCode="0.00">
                  <c:v>-0.49143056759351111</c:v>
                </c:pt>
                <c:pt idx="124" formatCode="0.00">
                  <c:v>-0.50308894870903487</c:v>
                </c:pt>
                <c:pt idx="125" formatCode="0.00">
                  <c:v>-0.46809037125001396</c:v>
                </c:pt>
                <c:pt idx="126" formatCode="0.00">
                  <c:v>-0.4096027197371086</c:v>
                </c:pt>
                <c:pt idx="127" formatCode="0.00">
                  <c:v>-0.4564085362732726</c:v>
                </c:pt>
                <c:pt idx="128" formatCode="0.00">
                  <c:v>-0.46809037125001396</c:v>
                </c:pt>
                <c:pt idx="129" formatCode="0.00">
                  <c:v>-0.44471886356325285</c:v>
                </c:pt>
                <c:pt idx="130" formatCode="0.00">
                  <c:v>0.39364633360082735</c:v>
                </c:pt>
                <c:pt idx="131" formatCode="0.00">
                  <c:v>-0.17367012345908961</c:v>
                </c:pt>
                <c:pt idx="132" formatCode="0.00">
                  <c:v>7.7539765446886122E-2</c:v>
                </c:pt>
                <c:pt idx="133" formatCode="0.00">
                  <c:v>-0.37441567806394005</c:v>
                </c:pt>
                <c:pt idx="134" formatCode="0.00">
                  <c:v>-0.35091812913913145</c:v>
                </c:pt>
                <c:pt idx="135" formatCode="0.00">
                  <c:v>-0.37441567806394005</c:v>
                </c:pt>
                <c:pt idx="136" formatCode="0.00">
                  <c:v>-0.35091812913913145</c:v>
                </c:pt>
                <c:pt idx="137" formatCode="0.00">
                  <c:v>-0.35091812913913145</c:v>
                </c:pt>
                <c:pt idx="138" formatCode="0.00">
                  <c:v>-0.46809037125001396</c:v>
                </c:pt>
                <c:pt idx="139" formatCode="0.00">
                  <c:v>-0.35091812913913145</c:v>
                </c:pt>
                <c:pt idx="140" formatCode="0.00">
                  <c:v>-1.6529410578883699</c:v>
                </c:pt>
                <c:pt idx="141" formatCode="0.00">
                  <c:v>-0.73463190555474966</c:v>
                </c:pt>
                <c:pt idx="142" formatCode="0.00">
                  <c:v>-0.82639302276703575</c:v>
                </c:pt>
                <c:pt idx="143" formatCode="0.00">
                  <c:v>-0.43302134319964125</c:v>
                </c:pt>
                <c:pt idx="144" formatCode="0.00">
                  <c:v>-0.25661001642049541</c:v>
                </c:pt>
                <c:pt idx="145" formatCode="0.00">
                  <c:v>0.10372349819846249</c:v>
                </c:pt>
                <c:pt idx="146" formatCode="0.00">
                  <c:v>-0.12609834322665847</c:v>
                </c:pt>
                <c:pt idx="147" formatCode="0.00">
                  <c:v>-0.23295310278467696</c:v>
                </c:pt>
                <c:pt idx="153" formatCode="0.00">
                  <c:v>-6.6450779266915561E-2</c:v>
                </c:pt>
                <c:pt idx="154" formatCode="0.00">
                  <c:v>0.76561487884896451</c:v>
                </c:pt>
                <c:pt idx="155" formatCode="0.00">
                  <c:v>-6.9067288131234363</c:v>
                </c:pt>
                <c:pt idx="156" formatCode="0.00">
                  <c:v>-0.17367012345908961</c:v>
                </c:pt>
                <c:pt idx="157" formatCode="0.00">
                  <c:v>-0.17367012345908961</c:v>
                </c:pt>
                <c:pt idx="158" formatCode="0.00">
                  <c:v>-7.8396600229496016E-2</c:v>
                </c:pt>
                <c:pt idx="159" formatCode="0.00">
                  <c:v>-0.14990043694376709</c:v>
                </c:pt>
                <c:pt idx="160" formatCode="0.00">
                  <c:v>-0.16178932590077011</c:v>
                </c:pt>
              </c:numCache>
            </c:numRef>
          </c:yVal>
          <c:smooth val="0"/>
        </c:ser>
        <c:ser>
          <c:idx val="8"/>
          <c:order val="6"/>
          <c:tx>
            <c:strRef>
              <c:f>'Filtered Temp_data'!$F$110</c:f>
              <c:strCache>
                <c:ptCount val="1"/>
                <c:pt idx="0">
                  <c:v>Bead #9 @ 1069.7 m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Temp_data'!$G$110:$FK$110</c:f>
              <c:numCache>
                <c:formatCode>General</c:formatCode>
                <c:ptCount val="161"/>
                <c:pt idx="109" formatCode="0.00">
                  <c:v>-0.14926407141490472</c:v>
                </c:pt>
                <c:pt idx="110" formatCode="0.00">
                  <c:v>-0.32615258615140874</c:v>
                </c:pt>
                <c:pt idx="111" formatCode="0.00">
                  <c:v>-0.39640853627327033</c:v>
                </c:pt>
                <c:pt idx="112" formatCode="0.00">
                  <c:v>-0.50126407705607789</c:v>
                </c:pt>
                <c:pt idx="113" formatCode="0.00">
                  <c:v>-0.6054919169130244</c:v>
                </c:pt>
                <c:pt idx="114" formatCode="0.00">
                  <c:v>-0.61703434827700221</c:v>
                </c:pt>
                <c:pt idx="115" formatCode="0.00">
                  <c:v>-0.62856912694252287</c:v>
                </c:pt>
                <c:pt idx="116" formatCode="0.00">
                  <c:v>-0.6054919169130244</c:v>
                </c:pt>
                <c:pt idx="117" formatCode="0.00">
                  <c:v>-0.58238405776120317</c:v>
                </c:pt>
                <c:pt idx="118" formatCode="0.00">
                  <c:v>-0.55924547265459523</c:v>
                </c:pt>
                <c:pt idx="119" formatCode="0.00">
                  <c:v>-0.52447981505889629</c:v>
                </c:pt>
                <c:pt idx="120" formatCode="0.00">
                  <c:v>-0.51287581582533903</c:v>
                </c:pt>
                <c:pt idx="121" formatCode="0.00">
                  <c:v>-0.50126407705607789</c:v>
                </c:pt>
                <c:pt idx="122" formatCode="0.00">
                  <c:v>-0.46638232606267138</c:v>
                </c:pt>
                <c:pt idx="123" formatCode="0.00">
                  <c:v>-0.44308894870903259</c:v>
                </c:pt>
                <c:pt idx="124" formatCode="0.00">
                  <c:v>-0.44308894870903259</c:v>
                </c:pt>
                <c:pt idx="125" formatCode="0.00">
                  <c:v>-0.40809037125001169</c:v>
                </c:pt>
                <c:pt idx="126" formatCode="0.00">
                  <c:v>-0.36131596524347742</c:v>
                </c:pt>
                <c:pt idx="127" formatCode="0.00">
                  <c:v>-0.39640853627327033</c:v>
                </c:pt>
                <c:pt idx="128" formatCode="0.00">
                  <c:v>-0.41976437839554137</c:v>
                </c:pt>
                <c:pt idx="129" formatCode="0.00">
                  <c:v>-0.39640853627327033</c:v>
                </c:pt>
                <c:pt idx="130" formatCode="0.00">
                  <c:v>8.9410982186279853E-2</c:v>
                </c:pt>
                <c:pt idx="131" formatCode="0.00">
                  <c:v>-0.20842645472714594</c:v>
                </c:pt>
                <c:pt idx="132" formatCode="0.00">
                  <c:v>-0.22023489432848464</c:v>
                </c:pt>
                <c:pt idx="133" formatCode="0.00">
                  <c:v>-0.31441567806393778</c:v>
                </c:pt>
                <c:pt idx="134" formatCode="0.00">
                  <c:v>-0.30267086241008201</c:v>
                </c:pt>
                <c:pt idx="135" formatCode="0.00">
                  <c:v>-0.32615258615140874</c:v>
                </c:pt>
                <c:pt idx="136" formatCode="0.00">
                  <c:v>-0.30267086241008201</c:v>
                </c:pt>
                <c:pt idx="137" formatCode="0.00">
                  <c:v>-0.23203534542739135</c:v>
                </c:pt>
                <c:pt idx="138" formatCode="0.00">
                  <c:v>-0.46638232606267138</c:v>
                </c:pt>
                <c:pt idx="139" formatCode="0.00">
                  <c:v>-0.30267086241008201</c:v>
                </c:pt>
                <c:pt idx="140" formatCode="0.00">
                  <c:v>-1.603844814192712</c:v>
                </c:pt>
                <c:pt idx="141" formatCode="0.00">
                  <c:v>-0.66312764225938281</c:v>
                </c:pt>
                <c:pt idx="142" formatCode="0.00">
                  <c:v>-0.76639302276703347</c:v>
                </c:pt>
                <c:pt idx="143" formatCode="0.00">
                  <c:v>-0.38471886356325058</c:v>
                </c:pt>
                <c:pt idx="144" formatCode="0.00">
                  <c:v>-0.22023489432848464</c:v>
                </c:pt>
                <c:pt idx="145" formatCode="0.00">
                  <c:v>-0.19740748586832524</c:v>
                </c:pt>
                <c:pt idx="146" formatCode="0.00">
                  <c:v>-0.19554283999570998</c:v>
                </c:pt>
                <c:pt idx="147" formatCode="0.00">
                  <c:v>-0.25478556918670847</c:v>
                </c:pt>
                <c:pt idx="153" formatCode="0.00">
                  <c:v>0.200581017630725</c:v>
                </c:pt>
                <c:pt idx="154" formatCode="0.00">
                  <c:v>0.94459697949969268</c:v>
                </c:pt>
                <c:pt idx="155" formatCode="0.00">
                  <c:v>-5.7567859531015415</c:v>
                </c:pt>
                <c:pt idx="156" formatCode="0.00">
                  <c:v>-0.2192640714148979</c:v>
                </c:pt>
                <c:pt idx="157" formatCode="0.00">
                  <c:v>-0.20740748586831614</c:v>
                </c:pt>
                <c:pt idx="158" formatCode="0.00">
                  <c:v>-0.17178932590076101</c:v>
                </c:pt>
                <c:pt idx="159" formatCode="0.00">
                  <c:v>-0.19554283999570998</c:v>
                </c:pt>
                <c:pt idx="160" formatCode="0.00">
                  <c:v>-0.20740748586831614</c:v>
                </c:pt>
              </c:numCache>
            </c:numRef>
          </c:yVal>
          <c:smooth val="0"/>
        </c:ser>
        <c:ser>
          <c:idx val="18"/>
          <c:order val="7"/>
          <c:tx>
            <c:strRef>
              <c:f>'Filtered Temp_data'!$F$111</c:f>
              <c:strCache>
                <c:ptCount val="1"/>
                <c:pt idx="0">
                  <c:v>Bead #10 @ 1069.2 m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Temp_data'!$G$111:$FK$111</c:f>
              <c:numCache>
                <c:formatCode>General</c:formatCode>
                <c:ptCount val="161"/>
                <c:pt idx="109" formatCode="0.00">
                  <c:v>-8.4185117614140381E-2</c:v>
                </c:pt>
                <c:pt idx="110" formatCode="0.00">
                  <c:v>-0.2266100164205227</c:v>
                </c:pt>
                <c:pt idx="111" formatCode="0.00">
                  <c:v>-0.28561232283226445</c:v>
                </c:pt>
                <c:pt idx="112" formatCode="0.00">
                  <c:v>-0.3561525861514383</c:v>
                </c:pt>
                <c:pt idx="113" formatCode="0.00">
                  <c:v>-0.43809037125004124</c:v>
                </c:pt>
                <c:pt idx="114" formatCode="0.00">
                  <c:v>-0.4614305675935384</c:v>
                </c:pt>
                <c:pt idx="115" formatCode="0.00">
                  <c:v>-0.48473953158924132</c:v>
                </c:pt>
                <c:pt idx="116" formatCode="0.00">
                  <c:v>-0.48473953158924132</c:v>
                </c:pt>
                <c:pt idx="117" formatCode="0.00">
                  <c:v>-0.47308894870906215</c:v>
                </c:pt>
                <c:pt idx="118" formatCode="0.00">
                  <c:v>-0.44976437839557093</c:v>
                </c:pt>
                <c:pt idx="119" formatCode="0.00">
                  <c:v>-0.54287581582536859</c:v>
                </c:pt>
                <c:pt idx="120" formatCode="0.00">
                  <c:v>-0.41471886356328014</c:v>
                </c:pt>
                <c:pt idx="121" formatCode="0.00">
                  <c:v>-0.39131596524350698</c:v>
                </c:pt>
                <c:pt idx="122" formatCode="0.00">
                  <c:v>-0.36788159670470577</c:v>
                </c:pt>
                <c:pt idx="123" formatCode="0.00">
                  <c:v>-0.34441567806396733</c:v>
                </c:pt>
                <c:pt idx="124" formatCode="0.00">
                  <c:v>-0.34441567806396733</c:v>
                </c:pt>
                <c:pt idx="125" formatCode="0.00">
                  <c:v>-0.32091812913915874</c:v>
                </c:pt>
                <c:pt idx="126" formatCode="0.00">
                  <c:v>-0.29738886944824117</c:v>
                </c:pt>
                <c:pt idx="127" formatCode="0.00">
                  <c:v>-0.30915746818146772</c:v>
                </c:pt>
                <c:pt idx="128" formatCode="0.00">
                  <c:v>-0.32091812913915874</c:v>
                </c:pt>
                <c:pt idx="129" formatCode="0.00">
                  <c:v>-0.29738886944824117</c:v>
                </c:pt>
                <c:pt idx="130" formatCode="0.00">
                  <c:v>-0.29738886944824117</c:v>
                </c:pt>
                <c:pt idx="131" formatCode="0.00">
                  <c:v>-0.17926407141493428</c:v>
                </c:pt>
                <c:pt idx="132" formatCode="0.00">
                  <c:v>-0.14367012345911689</c:v>
                </c:pt>
                <c:pt idx="133" formatCode="0.00">
                  <c:v>-0.2266100164205227</c:v>
                </c:pt>
                <c:pt idx="134" formatCode="0.00">
                  <c:v>-0.21478556918674485</c:v>
                </c:pt>
                <c:pt idx="135" formatCode="0.00">
                  <c:v>-0.2384264547271755</c:v>
                </c:pt>
                <c:pt idx="136" formatCode="0.00">
                  <c:v>-0.21478556918674485</c:v>
                </c:pt>
                <c:pt idx="137" formatCode="0.00">
                  <c:v>-0.16740748586835252</c:v>
                </c:pt>
                <c:pt idx="138" formatCode="0.00">
                  <c:v>-0.4614305675935384</c:v>
                </c:pt>
                <c:pt idx="139" formatCode="0.00">
                  <c:v>-0.2266100164205227</c:v>
                </c:pt>
                <c:pt idx="140" formatCode="0.00">
                  <c:v>-1.5135236034402624</c:v>
                </c:pt>
                <c:pt idx="141" formatCode="0.00">
                  <c:v>-0.56607608447654911</c:v>
                </c:pt>
                <c:pt idx="142" formatCode="0.00">
                  <c:v>-0.68161576440007821</c:v>
                </c:pt>
                <c:pt idx="143" formatCode="0.00">
                  <c:v>-0.29738886944824117</c:v>
                </c:pt>
                <c:pt idx="144" formatCode="0.00">
                  <c:v>-0.14367012345911689</c:v>
                </c:pt>
                <c:pt idx="145" formatCode="0.00">
                  <c:v>-7.6450779266906466E-2</c:v>
                </c:pt>
                <c:pt idx="146" formatCode="0.00">
                  <c:v>-0.17056422337816457</c:v>
                </c:pt>
                <c:pt idx="147" formatCode="0.00">
                  <c:v>-0.27800344619112138</c:v>
                </c:pt>
                <c:pt idx="153" formatCode="0.00">
                  <c:v>9.9822513872140917E-3</c:v>
                </c:pt>
                <c:pt idx="154" formatCode="0.00">
                  <c:v>0.33973599914799024</c:v>
                </c:pt>
                <c:pt idx="155" formatCode="0.00">
                  <c:v>2.1837391442131207</c:v>
                </c:pt>
                <c:pt idx="156" formatCode="0.00">
                  <c:v>-0.24226375889753626</c:v>
                </c:pt>
                <c:pt idx="157" formatCode="0.00">
                  <c:v>-0.24226375889753626</c:v>
                </c:pt>
                <c:pt idx="158" formatCode="0.00">
                  <c:v>-0.32554283999570544</c:v>
                </c:pt>
                <c:pt idx="159" formatCode="0.00">
                  <c:v>-0.21839660022948237</c:v>
                </c:pt>
                <c:pt idx="160" formatCode="0.00">
                  <c:v>-0.23033425660116791</c:v>
                </c:pt>
              </c:numCache>
            </c:numRef>
          </c:yVal>
          <c:smooth val="0"/>
        </c:ser>
        <c:ser>
          <c:idx val="0"/>
          <c:order val="8"/>
          <c:tx>
            <c:strRef>
              <c:f>'Filtered Temp_data'!$F$112</c:f>
              <c:strCache>
                <c:ptCount val="1"/>
                <c:pt idx="0">
                  <c:v>Bead #11 @ 1068.7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'Filtered Temp_data'!$FH$101:$FK$101</c:f>
              <c:numCache>
                <c:formatCode>d\-mmm\-yy</c:formatCode>
                <c:ptCount val="4"/>
                <c:pt idx="0">
                  <c:v>41233</c:v>
                </c:pt>
                <c:pt idx="1">
                  <c:v>41268</c:v>
                </c:pt>
                <c:pt idx="2">
                  <c:v>41304</c:v>
                </c:pt>
                <c:pt idx="3">
                  <c:v>41337</c:v>
                </c:pt>
              </c:numCache>
            </c:numRef>
          </c:xVal>
          <c:yVal>
            <c:numRef>
              <c:f>'Filtered Temp_data'!$FH$112:$FK$112</c:f>
              <c:numCache>
                <c:formatCode>0.00</c:formatCode>
                <c:ptCount val="4"/>
                <c:pt idx="0">
                  <c:v>-0.26842645472714821</c:v>
                </c:pt>
                <c:pt idx="1">
                  <c:v>-0.23295310278467696</c:v>
                </c:pt>
                <c:pt idx="2">
                  <c:v>-0.25661001642049541</c:v>
                </c:pt>
                <c:pt idx="3">
                  <c:v>-0.25661001642049541</c:v>
                </c:pt>
              </c:numCache>
            </c:numRef>
          </c:yVal>
          <c:smooth val="0"/>
        </c:ser>
        <c:ser>
          <c:idx val="1"/>
          <c:order val="9"/>
          <c:tx>
            <c:strRef>
              <c:f>'Filtered Temp_data'!$F$113</c:f>
              <c:strCache>
                <c:ptCount val="1"/>
                <c:pt idx="0">
                  <c:v>Bead #12 @ 1068.2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'Filtered Temp_data'!$FH$101:$FK$101</c:f>
              <c:numCache>
                <c:formatCode>d\-mmm\-yy</c:formatCode>
                <c:ptCount val="4"/>
                <c:pt idx="0">
                  <c:v>41233</c:v>
                </c:pt>
                <c:pt idx="1">
                  <c:v>41268</c:v>
                </c:pt>
                <c:pt idx="2">
                  <c:v>41304</c:v>
                </c:pt>
                <c:pt idx="3">
                  <c:v>41337</c:v>
                </c:pt>
              </c:numCache>
            </c:numRef>
          </c:xVal>
          <c:yVal>
            <c:numRef>
              <c:f>'Filtered Temp_data'!$FH$113:$FK$113</c:f>
              <c:numCache>
                <c:formatCode>0.00</c:formatCode>
                <c:ptCount val="4"/>
                <c:pt idx="0">
                  <c:v>-0.4809181291391269</c:v>
                </c:pt>
                <c:pt idx="1">
                  <c:v>-0.46915746818143589</c:v>
                </c:pt>
                <c:pt idx="2">
                  <c:v>-0.46915746818143589</c:v>
                </c:pt>
                <c:pt idx="3">
                  <c:v>-0.4809181291391269</c:v>
                </c:pt>
              </c:numCache>
            </c:numRef>
          </c:yVal>
          <c:smooth val="0"/>
        </c:ser>
        <c:ser>
          <c:idx val="2"/>
          <c:order val="10"/>
          <c:tx>
            <c:strRef>
              <c:f>'Filtered Temp_data'!$F$114</c:f>
              <c:strCache>
                <c:ptCount val="1"/>
                <c:pt idx="0">
                  <c:v>Bead #13 @ 1067.7 m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'Filtered Temp_data'!$FH$101:$FK$101</c:f>
              <c:numCache>
                <c:formatCode>d\-mmm\-yy</c:formatCode>
                <c:ptCount val="4"/>
                <c:pt idx="0">
                  <c:v>41233</c:v>
                </c:pt>
                <c:pt idx="1">
                  <c:v>41268</c:v>
                </c:pt>
                <c:pt idx="2">
                  <c:v>41304</c:v>
                </c:pt>
                <c:pt idx="3">
                  <c:v>41337</c:v>
                </c:pt>
              </c:numCache>
            </c:numRef>
          </c:xVal>
          <c:yVal>
            <c:numRef>
              <c:f>'Filtered Temp_data'!$FH$114:$FK$114</c:f>
              <c:numCache>
                <c:formatCode>0.00</c:formatCode>
                <c:ptCount val="4"/>
                <c:pt idx="0">
                  <c:v>-0.38441567806393095</c:v>
                </c:pt>
                <c:pt idx="1">
                  <c:v>-0.38441567806393095</c:v>
                </c:pt>
                <c:pt idx="2">
                  <c:v>-0.38441567806393095</c:v>
                </c:pt>
                <c:pt idx="3">
                  <c:v>-0.39615258615140192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363840"/>
        <c:axId val="161374208"/>
      </c:scatterChart>
      <c:valAx>
        <c:axId val="161363840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812422159008164"/>
              <c:y val="0.94215993523197661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374208"/>
        <c:crossesAt val="-5"/>
        <c:crossBetween val="midCat"/>
        <c:majorUnit val="181"/>
        <c:minorUnit val="30.5"/>
      </c:valAx>
      <c:valAx>
        <c:axId val="161374208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87714870863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363840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5444960659645755E-2"/>
          <c:y val="5.3878768885232631E-2"/>
          <c:w val="0.15203701887207477"/>
          <c:h val="0.370658779592849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Yukon&amp;RDecember 2011</c:oddHeader>
    </c:headerFooter>
    <c:pageMargins b="1" l="0.75" r="0.75" t="1" header="0.5" footer="0.5"/>
    <c:pageSetup orientation="landscape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7241952822781E-2"/>
          <c:y val="3.4704391960801911E-2"/>
          <c:w val="0.92983785378315331"/>
          <c:h val="0.87275119042164806"/>
        </c:manualLayout>
      </c:layout>
      <c:scatterChart>
        <c:scatterStyle val="lineMarker"/>
        <c:varyColors val="0"/>
        <c:ser>
          <c:idx val="2"/>
          <c:order val="0"/>
          <c:tx>
            <c:strRef>
              <c:f>'Filtered Temp_data'!$F$124</c:f>
              <c:strCache>
                <c:ptCount val="1"/>
                <c:pt idx="0">
                  <c:v>Bead #3 @ 1074.1 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Temp_data'!$G$124:$FK$124</c:f>
              <c:numCache>
                <c:formatCode>General</c:formatCode>
                <c:ptCount val="161"/>
                <c:pt idx="109" formatCode="0.00">
                  <c:v>-0.73761762639605877</c:v>
                </c:pt>
                <c:pt idx="110" formatCode="0.00">
                  <c:v>-1.123792878455049</c:v>
                </c:pt>
                <c:pt idx="111" formatCode="0.00">
                  <c:v>-1.6765148701081216</c:v>
                </c:pt>
                <c:pt idx="112" formatCode="0.00">
                  <c:v>-0.99979121080775712</c:v>
                </c:pt>
                <c:pt idx="113" formatCode="0.00">
                  <c:v>-0.44809037125003215</c:v>
                </c:pt>
                <c:pt idx="114" formatCode="0.00">
                  <c:v>-0.44809037125003215</c:v>
                </c:pt>
                <c:pt idx="115" formatCode="0.00">
                  <c:v>-0.22478556918673576</c:v>
                </c:pt>
                <c:pt idx="116" formatCode="0.00">
                  <c:v>-0.17740748586834343</c:v>
                </c:pt>
                <c:pt idx="117" formatCode="0.00">
                  <c:v>-2.2534601406846377E-2</c:v>
                </c:pt>
                <c:pt idx="118" formatCode="0.00">
                  <c:v>4.5870926769903235</c:v>
                </c:pt>
                <c:pt idx="119" formatCode="0.00">
                  <c:v>12.719607608231797</c:v>
                </c:pt>
                <c:pt idx="120" formatCode="0.00">
                  <c:v>-5.8396600229514206E-2</c:v>
                </c:pt>
                <c:pt idx="121" formatCode="0.00">
                  <c:v>2.0048061168523077</c:v>
                </c:pt>
                <c:pt idx="122" formatCode="0.00">
                  <c:v>3.2276896067290295</c:v>
                </c:pt>
                <c:pt idx="123" formatCode="0.00">
                  <c:v>1.6854240832686287</c:v>
                </c:pt>
                <c:pt idx="124" formatCode="0.00">
                  <c:v>1.1912609470717825</c:v>
                </c:pt>
                <c:pt idx="125" formatCode="0.00">
                  <c:v>4.9410982186259389E-2</c:v>
                </c:pt>
                <c:pt idx="126" formatCode="0.00">
                  <c:v>-3.4496783177871748E-2</c:v>
                </c:pt>
                <c:pt idx="127" formatCode="0.00">
                  <c:v>-7.0334256601199741E-2</c:v>
                </c:pt>
                <c:pt idx="128" formatCode="0.00">
                  <c:v>-0.72612856377617163</c:v>
                </c:pt>
                <c:pt idx="129" formatCode="0.00">
                  <c:v>-1.0336978232247702</c:v>
                </c:pt>
                <c:pt idx="130" formatCode="0.00">
                  <c:v>3.9618198930104427</c:v>
                </c:pt>
                <c:pt idx="131" formatCode="0.00">
                  <c:v>-0.40131596524349789</c:v>
                </c:pt>
                <c:pt idx="132" formatCode="0.00">
                  <c:v>-0.17740748586834343</c:v>
                </c:pt>
                <c:pt idx="133" formatCode="0.00">
                  <c:v>-0.22478556918673576</c:v>
                </c:pt>
                <c:pt idx="134" formatCode="0.00">
                  <c:v>-1.0564223378196402E-2</c:v>
                </c:pt>
                <c:pt idx="135" formatCode="0.00">
                  <c:v>-9.4185117614131286E-2</c:v>
                </c:pt>
                <c:pt idx="136" formatCode="0.00">
                  <c:v>-0.22478556918673576</c:v>
                </c:pt>
                <c:pt idx="137" formatCode="0.00">
                  <c:v>-0.20111260695404098</c:v>
                </c:pt>
                <c:pt idx="138" formatCode="0.00">
                  <c:v>-0.22478556918673576</c:v>
                </c:pt>
                <c:pt idx="139" formatCode="0.00">
                  <c:v>-0.21295310278469515</c:v>
                </c:pt>
                <c:pt idx="140" formatCode="0.00">
                  <c:v>-0.43640853627329079</c:v>
                </c:pt>
                <c:pt idx="141" formatCode="0.00">
                  <c:v>-0.35441567806395824</c:v>
                </c:pt>
                <c:pt idx="142" formatCode="0.00">
                  <c:v>-1.2469142877037598</c:v>
                </c:pt>
                <c:pt idx="143" formatCode="0.00">
                  <c:v>-0.28382781820710079</c:v>
                </c:pt>
                <c:pt idx="144" formatCode="0.00">
                  <c:v>-0.20111260695404098</c:v>
                </c:pt>
                <c:pt idx="145" formatCode="0.00">
                  <c:v>0.44278863289872561</c:v>
                </c:pt>
                <c:pt idx="146" formatCode="0.00">
                  <c:v>1.23549648571327</c:v>
                </c:pt>
                <c:pt idx="147" formatCode="0.00">
                  <c:v>0.70306993259640649</c:v>
                </c:pt>
                <c:pt idx="150" formatCode="0.00">
                  <c:v>-0.10226375889754991</c:v>
                </c:pt>
                <c:pt idx="151" formatCode="0.00">
                  <c:v>0</c:v>
                </c:pt>
                <c:pt idx="152" formatCode="0.00">
                  <c:v>4.1430760978641956E-2</c:v>
                </c:pt>
                <c:pt idx="153" formatCode="0.00">
                  <c:v>0.30797762085705926</c:v>
                </c:pt>
                <c:pt idx="154" formatCode="0.00">
                  <c:v>1.0562242565470115</c:v>
                </c:pt>
                <c:pt idx="155" formatCode="0.00">
                  <c:v>1.0562242565470115</c:v>
                </c:pt>
                <c:pt idx="156" formatCode="0.00">
                  <c:v>-0.28023489432848692</c:v>
                </c:pt>
                <c:pt idx="157" formatCode="0.00">
                  <c:v>-0.14990043694376709</c:v>
                </c:pt>
                <c:pt idx="158" formatCode="0.00">
                  <c:v>-0.10226375889754991</c:v>
                </c:pt>
                <c:pt idx="159" formatCode="0.00">
                  <c:v>-9.0334256601181551E-2</c:v>
                </c:pt>
                <c:pt idx="160" formatCode="0.00">
                  <c:v>-0.10226375889754991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'Filtered Temp_data'!$F$125</c:f>
              <c:strCache>
                <c:ptCount val="1"/>
                <c:pt idx="0">
                  <c:v>Bead #4 @ 1073.6 m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Temp_data'!$G$125:$FK$125</c:f>
              <c:numCache>
                <c:formatCode>General</c:formatCode>
                <c:ptCount val="161"/>
                <c:pt idx="109" formatCode="0.00">
                  <c:v>-0.11226375889754081</c:v>
                </c:pt>
                <c:pt idx="110" formatCode="0.00">
                  <c:v>-0.19554283999570998</c:v>
                </c:pt>
                <c:pt idx="111" formatCode="0.00">
                  <c:v>-0.45471886356324376</c:v>
                </c:pt>
                <c:pt idx="112" formatCode="0.00">
                  <c:v>-0.18367012345908051</c:v>
                </c:pt>
                <c:pt idx="113" formatCode="0.00">
                  <c:v>-0.17178932590076101</c:v>
                </c:pt>
                <c:pt idx="114" formatCode="0.00">
                  <c:v>-0.39615258615140192</c:v>
                </c:pt>
                <c:pt idx="115" formatCode="0.00">
                  <c:v>-0.37267086241007519</c:v>
                </c:pt>
                <c:pt idx="116" formatCode="0.00">
                  <c:v>-0.30203534542738453</c:v>
                </c:pt>
                <c:pt idx="117" formatCode="0.00">
                  <c:v>-0.2311126069540137</c:v>
                </c:pt>
                <c:pt idx="118" formatCode="0.00">
                  <c:v>0.49441091122469061</c:v>
                </c:pt>
                <c:pt idx="119" formatCode="0.00">
                  <c:v>12.665503045014816</c:v>
                </c:pt>
                <c:pt idx="120" formatCode="0.00">
                  <c:v>-0.124185117614104</c:v>
                </c:pt>
                <c:pt idx="121" formatCode="0.00">
                  <c:v>0.23704126647561452</c:v>
                </c:pt>
                <c:pt idx="122" formatCode="0.00">
                  <c:v>1.1228317933387189</c:v>
                </c:pt>
                <c:pt idx="123" formatCode="0.00">
                  <c:v>0.64319391349749822</c:v>
                </c:pt>
                <c:pt idx="124" formatCode="0.00">
                  <c:v>0.4082002562032585</c:v>
                </c:pt>
                <c:pt idx="125" formatCode="0.00">
                  <c:v>-4.6038056886459344E-3</c:v>
                </c:pt>
                <c:pt idx="126" formatCode="0.00">
                  <c:v>-6.4496783177844463E-2</c:v>
                </c:pt>
                <c:pt idx="127" formatCode="0.00">
                  <c:v>-8.8396600229486921E-2</c:v>
                </c:pt>
                <c:pt idx="128" formatCode="0.00">
                  <c:v>-8.8396600229486921E-2</c:v>
                </c:pt>
                <c:pt idx="129" formatCode="0.00">
                  <c:v>-0.18367012345908051</c:v>
                </c:pt>
                <c:pt idx="130" formatCode="0.00">
                  <c:v>0.80581170762081911</c:v>
                </c:pt>
                <c:pt idx="131" formatCode="0.00">
                  <c:v>-0.39615258615140192</c:v>
                </c:pt>
                <c:pt idx="132" formatCode="0.00">
                  <c:v>-0.36091812913912236</c:v>
                </c:pt>
                <c:pt idx="133" formatCode="0.00">
                  <c:v>-0.32561232283222807</c:v>
                </c:pt>
                <c:pt idx="134" formatCode="0.00">
                  <c:v>-0.2311126069540137</c:v>
                </c:pt>
                <c:pt idx="135" formatCode="0.00">
                  <c:v>-0.24295310278466786</c:v>
                </c:pt>
                <c:pt idx="136" formatCode="0.00">
                  <c:v>-0.30203534542738453</c:v>
                </c:pt>
                <c:pt idx="137" formatCode="0.00">
                  <c:v>-0.32561232283222807</c:v>
                </c:pt>
                <c:pt idx="138" formatCode="0.00">
                  <c:v>-0.34915746818143134</c:v>
                </c:pt>
                <c:pt idx="139" formatCode="0.00">
                  <c:v>-0.32561232283222807</c:v>
                </c:pt>
                <c:pt idx="140" formatCode="0.00">
                  <c:v>-0.57126407705607107</c:v>
                </c:pt>
                <c:pt idx="141" formatCode="0.00">
                  <c:v>-0.47809037125000486</c:v>
                </c:pt>
                <c:pt idx="142" formatCode="0.00">
                  <c:v>-1.3880888353937166</c:v>
                </c:pt>
                <c:pt idx="143" formatCode="0.00">
                  <c:v>-0.37267086241007519</c:v>
                </c:pt>
                <c:pt idx="144" formatCode="0.00">
                  <c:v>-0.33738886944820479</c:v>
                </c:pt>
                <c:pt idx="145" formatCode="0.00">
                  <c:v>-0.29023489432847782</c:v>
                </c:pt>
                <c:pt idx="146" formatCode="0.00">
                  <c:v>-0.13609834322664938</c:v>
                </c:pt>
                <c:pt idx="147" formatCode="0.00">
                  <c:v>-0.17178932590076101</c:v>
                </c:pt>
                <c:pt idx="150" formatCode="0.00">
                  <c:v>-0.18367012345908051</c:v>
                </c:pt>
                <c:pt idx="151" formatCode="0.00">
                  <c:v>0</c:v>
                </c:pt>
                <c:pt idx="152" formatCode="0.00">
                  <c:v>3.1430760978651051E-2</c:v>
                </c:pt>
                <c:pt idx="153" formatCode="0.00">
                  <c:v>-0.10033425660117246</c:v>
                </c:pt>
                <c:pt idx="154" formatCode="0.00">
                  <c:v>-2.8585638496281263E-2</c:v>
                </c:pt>
                <c:pt idx="155" formatCode="0.00">
                  <c:v>-2.8585638496281263E-2</c:v>
                </c:pt>
                <c:pt idx="157" formatCode="0.00">
                  <c:v>-0.29023489432847782</c:v>
                </c:pt>
                <c:pt idx="158" formatCode="0.00">
                  <c:v>-0.159900436943758</c:v>
                </c:pt>
                <c:pt idx="159" formatCode="0.00">
                  <c:v>-0.13609834322664938</c:v>
                </c:pt>
                <c:pt idx="160" formatCode="0.00">
                  <c:v>-0.159900436943758</c:v>
                </c:pt>
              </c:numCache>
            </c:numRef>
          </c:yVal>
          <c:smooth val="0"/>
        </c:ser>
        <c:ser>
          <c:idx val="4"/>
          <c:order val="2"/>
          <c:tx>
            <c:strRef>
              <c:f>'Filtered Temp_data'!$F$126</c:f>
              <c:strCache>
                <c:ptCount val="1"/>
                <c:pt idx="0">
                  <c:v>Bead #5 @ 1073.1 m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Temp_data'!$G$126:$FK$126</c:f>
              <c:numCache>
                <c:formatCode>General</c:formatCode>
                <c:ptCount val="161"/>
                <c:pt idx="109" formatCode="0.00">
                  <c:v>-0.13800344619113503</c:v>
                </c:pt>
                <c:pt idx="110" formatCode="0.00">
                  <c:v>-0.16178932590077011</c:v>
                </c:pt>
                <c:pt idx="111" formatCode="0.00">
                  <c:v>-0.17367012345908961</c:v>
                </c:pt>
                <c:pt idx="112" formatCode="0.00">
                  <c:v>-0.19740748586832524</c:v>
                </c:pt>
                <c:pt idx="113" formatCode="0.00">
                  <c:v>-0.20926407141490699</c:v>
                </c:pt>
                <c:pt idx="114" formatCode="0.00">
                  <c:v>-0.20926407141490699</c:v>
                </c:pt>
                <c:pt idx="115" formatCode="0.00">
                  <c:v>-0.20926407141490699</c:v>
                </c:pt>
                <c:pt idx="116" formatCode="0.00">
                  <c:v>-0.25661001642049541</c:v>
                </c:pt>
                <c:pt idx="117" formatCode="0.00">
                  <c:v>-0.3038278182070826</c:v>
                </c:pt>
                <c:pt idx="118" formatCode="0.00">
                  <c:v>-0.26842645472714821</c:v>
                </c:pt>
                <c:pt idx="119" formatCode="0.00">
                  <c:v>3.4393474032555673</c:v>
                </c:pt>
                <c:pt idx="120" formatCode="0.00">
                  <c:v>-0.23295310278467696</c:v>
                </c:pt>
                <c:pt idx="121" formatCode="0.00">
                  <c:v>-0.26842645472714821</c:v>
                </c:pt>
                <c:pt idx="122" formatCode="0.00">
                  <c:v>-0.25661001642049541</c:v>
                </c:pt>
                <c:pt idx="123" formatCode="0.00">
                  <c:v>-0.13800344619113503</c:v>
                </c:pt>
                <c:pt idx="124" formatCode="0.00">
                  <c:v>-0.12609834322665847</c:v>
                </c:pt>
                <c:pt idx="125" formatCode="0.00">
                  <c:v>-0.1141851176141131</c:v>
                </c:pt>
                <c:pt idx="126" formatCode="0.00">
                  <c:v>-0.1141851176141131</c:v>
                </c:pt>
                <c:pt idx="127" formatCode="0.00">
                  <c:v>-0.13800344619113503</c:v>
                </c:pt>
                <c:pt idx="128" formatCode="0.00">
                  <c:v>-0.13800344619113503</c:v>
                </c:pt>
                <c:pt idx="129" formatCode="0.00">
                  <c:v>-0.17367012345908961</c:v>
                </c:pt>
                <c:pt idx="130" formatCode="0.00">
                  <c:v>-0.32738886944821388</c:v>
                </c:pt>
                <c:pt idx="131" formatCode="0.00">
                  <c:v>-0.3038278182070826</c:v>
                </c:pt>
                <c:pt idx="132" formatCode="0.00">
                  <c:v>-0.3038278182070826</c:v>
                </c:pt>
                <c:pt idx="133" formatCode="0.00">
                  <c:v>-0.35091812913913145</c:v>
                </c:pt>
                <c:pt idx="134" formatCode="0.00">
                  <c:v>-0.32738886944821388</c:v>
                </c:pt>
                <c:pt idx="135" formatCode="0.00">
                  <c:v>-0.35091812913913145</c:v>
                </c:pt>
                <c:pt idx="136" formatCode="0.00">
                  <c:v>-0.4096027197371086</c:v>
                </c:pt>
                <c:pt idx="137" formatCode="0.00">
                  <c:v>-0.43302134319964125</c:v>
                </c:pt>
                <c:pt idx="138" formatCode="0.00">
                  <c:v>-0.4564085362732726</c:v>
                </c:pt>
                <c:pt idx="139" formatCode="0.00">
                  <c:v>-0.43302134319964125</c:v>
                </c:pt>
                <c:pt idx="140" formatCode="0.00">
                  <c:v>-0.67703434827700448</c:v>
                </c:pt>
                <c:pt idx="141" formatCode="0.00">
                  <c:v>-0.57287581582534131</c:v>
                </c:pt>
                <c:pt idx="142" formatCode="0.00">
                  <c:v>-1.4775393381227673</c:v>
                </c:pt>
                <c:pt idx="143" formatCode="0.00">
                  <c:v>-0.4564085362732726</c:v>
                </c:pt>
                <c:pt idx="144" formatCode="0.00">
                  <c:v>-0.43302134319964125</c:v>
                </c:pt>
                <c:pt idx="145" formatCode="0.00">
                  <c:v>-0.36960271973714498</c:v>
                </c:pt>
                <c:pt idx="146" formatCode="0.00">
                  <c:v>4.5396194311308591E-2</c:v>
                </c:pt>
                <c:pt idx="147" formatCode="0.00">
                  <c:v>-0.29915746818147682</c:v>
                </c:pt>
                <c:pt idx="150" formatCode="0.00">
                  <c:v>-0.26382781820711898</c:v>
                </c:pt>
                <c:pt idx="151" formatCode="0.00">
                  <c:v>0</c:v>
                </c:pt>
                <c:pt idx="152" formatCode="0.00">
                  <c:v>-2.645077926695194E-2</c:v>
                </c:pt>
                <c:pt idx="153" formatCode="0.00">
                  <c:v>-0.20478556918675395</c:v>
                </c:pt>
                <c:pt idx="154" formatCode="0.00">
                  <c:v>-0.25203534542743</c:v>
                </c:pt>
                <c:pt idx="155" formatCode="0.00">
                  <c:v>-0.25203534542743</c:v>
                </c:pt>
                <c:pt idx="157" formatCode="0.00">
                  <c:v>-0.25203534542743</c:v>
                </c:pt>
                <c:pt idx="158" formatCode="0.00">
                  <c:v>-0.21661001642053179</c:v>
                </c:pt>
                <c:pt idx="159" formatCode="0.00">
                  <c:v>-0.2402348943285233</c:v>
                </c:pt>
                <c:pt idx="160" formatCode="0.00">
                  <c:v>-0.25203534542743</c:v>
                </c:pt>
              </c:numCache>
            </c:numRef>
          </c:yVal>
          <c:smooth val="0"/>
        </c:ser>
        <c:ser>
          <c:idx val="5"/>
          <c:order val="3"/>
          <c:tx>
            <c:strRef>
              <c:f>'Filtered Temp_data'!$F$127</c:f>
              <c:strCache>
                <c:ptCount val="1"/>
                <c:pt idx="0">
                  <c:v>Bead #6 @ 1072.6 m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Pt>
            <c:idx val="114"/>
            <c:bubble3D val="0"/>
            <c:spPr>
              <a:ln w="12700">
                <a:solidFill>
                  <a:srgbClr val="FF00FF"/>
                </a:solidFill>
                <a:prstDash val="sysDash"/>
              </a:ln>
            </c:spPr>
          </c:dPt>
          <c:dPt>
            <c:idx val="115"/>
            <c:bubble3D val="0"/>
            <c:spPr>
              <a:ln w="12700">
                <a:solidFill>
                  <a:srgbClr val="FF00FF"/>
                </a:solidFill>
                <a:prstDash val="sysDash"/>
              </a:ln>
            </c:spPr>
          </c:dPt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Temp_data'!$G$127:$FK$127</c:f>
              <c:numCache>
                <c:formatCode>General</c:formatCode>
                <c:ptCount val="161"/>
                <c:pt idx="109" formatCode="0.00">
                  <c:v>-0.10033425660117246</c:v>
                </c:pt>
                <c:pt idx="110" formatCode="0.00">
                  <c:v>-0.14800344619112593</c:v>
                </c:pt>
                <c:pt idx="111" formatCode="0.00">
                  <c:v>-0.18367012345908051</c:v>
                </c:pt>
                <c:pt idx="112" formatCode="0.00">
                  <c:v>-0.2311126069540137</c:v>
                </c:pt>
                <c:pt idx="113" formatCode="0.00">
                  <c:v>-0.24295310278466786</c:v>
                </c:pt>
                <c:pt idx="114" formatCode="0.00">
                  <c:v>-0.17178932590076101</c:v>
                </c:pt>
                <c:pt idx="115" formatCode="0.00">
                  <c:v>-0.18367012345908051</c:v>
                </c:pt>
                <c:pt idx="116" formatCode="0.00">
                  <c:v>-0.17178932590076101</c:v>
                </c:pt>
                <c:pt idx="117" formatCode="0.00">
                  <c:v>-0.18367012345908051</c:v>
                </c:pt>
                <c:pt idx="118" formatCode="0.00">
                  <c:v>-0.2311126069540137</c:v>
                </c:pt>
                <c:pt idx="119" formatCode="0.00">
                  <c:v>0.6058796973905487</c:v>
                </c:pt>
                <c:pt idx="120" formatCode="0.00">
                  <c:v>-0.2192640714148979</c:v>
                </c:pt>
                <c:pt idx="121" formatCode="0.00">
                  <c:v>-0.18367012345908051</c:v>
                </c:pt>
                <c:pt idx="122" formatCode="0.00">
                  <c:v>-0.17178932590076101</c:v>
                </c:pt>
                <c:pt idx="123" formatCode="0.00">
                  <c:v>-0.17178932590076101</c:v>
                </c:pt>
                <c:pt idx="124" formatCode="0.00">
                  <c:v>-0.18367012345908051</c:v>
                </c:pt>
                <c:pt idx="125" formatCode="0.00">
                  <c:v>-0.17178932590076101</c:v>
                </c:pt>
                <c:pt idx="126" formatCode="0.00">
                  <c:v>-0.159900436943758</c:v>
                </c:pt>
                <c:pt idx="127" formatCode="0.00">
                  <c:v>-0.17178932590076101</c:v>
                </c:pt>
                <c:pt idx="128" formatCode="0.00">
                  <c:v>-0.17178932590076101</c:v>
                </c:pt>
                <c:pt idx="129" formatCode="0.00">
                  <c:v>-0.19554283999570998</c:v>
                </c:pt>
                <c:pt idx="130" formatCode="0.00">
                  <c:v>-0.2311126069540137</c:v>
                </c:pt>
                <c:pt idx="131" formatCode="0.00">
                  <c:v>-0.26661001642048632</c:v>
                </c:pt>
                <c:pt idx="132" formatCode="0.00">
                  <c:v>-0.30203534542738453</c:v>
                </c:pt>
                <c:pt idx="133" formatCode="0.00">
                  <c:v>-0.37267086241007519</c:v>
                </c:pt>
                <c:pt idx="134" formatCode="0.00">
                  <c:v>-0.33738886944820479</c:v>
                </c:pt>
                <c:pt idx="135" formatCode="0.00">
                  <c:v>-0.32561232283222807</c:v>
                </c:pt>
                <c:pt idx="136" formatCode="0.00">
                  <c:v>-0.45471886356324376</c:v>
                </c:pt>
                <c:pt idx="137" formatCode="0.00">
                  <c:v>-0.46640853627326351</c:v>
                </c:pt>
                <c:pt idx="138" formatCode="0.00">
                  <c:v>-0.47809037125000486</c:v>
                </c:pt>
                <c:pt idx="139" formatCode="0.00">
                  <c:v>-0.44302134319963216</c:v>
                </c:pt>
                <c:pt idx="140" formatCode="0.00">
                  <c:v>-0.69856912694251605</c:v>
                </c:pt>
                <c:pt idx="141" formatCode="0.00">
                  <c:v>-0.58287581582533221</c:v>
                </c:pt>
                <c:pt idx="142" formatCode="0.00">
                  <c:v>-1.4875393381227582</c:v>
                </c:pt>
                <c:pt idx="143" formatCode="0.00">
                  <c:v>-0.62924547265458841</c:v>
                </c:pt>
                <c:pt idx="144" formatCode="0.00">
                  <c:v>-0.45471886356324376</c:v>
                </c:pt>
                <c:pt idx="145" formatCode="0.00">
                  <c:v>-0.44131596524346151</c:v>
                </c:pt>
                <c:pt idx="146" formatCode="0.00">
                  <c:v>-9.8396600229477826E-2</c:v>
                </c:pt>
                <c:pt idx="147" formatCode="0.00">
                  <c:v>-0.39441567806392186</c:v>
                </c:pt>
                <c:pt idx="150" formatCode="0.00">
                  <c:v>-0.4178815967046603</c:v>
                </c:pt>
                <c:pt idx="151" formatCode="0.00">
                  <c:v>0</c:v>
                </c:pt>
                <c:pt idx="152" formatCode="0.00">
                  <c:v>-0.1699004369437489</c:v>
                </c:pt>
                <c:pt idx="153" formatCode="0.00">
                  <c:v>-0.34738886944819569</c:v>
                </c:pt>
                <c:pt idx="154" formatCode="0.00">
                  <c:v>-0.32382781820706441</c:v>
                </c:pt>
                <c:pt idx="155" formatCode="0.00">
                  <c:v>-0.32382781820706441</c:v>
                </c:pt>
                <c:pt idx="157" formatCode="0.00">
                  <c:v>-0.37091812913911326</c:v>
                </c:pt>
                <c:pt idx="158" formatCode="0.00">
                  <c:v>-0.26478556918669938</c:v>
                </c:pt>
                <c:pt idx="159" formatCode="0.00">
                  <c:v>-0.31203534542737543</c:v>
                </c:pt>
                <c:pt idx="160" formatCode="0.00">
                  <c:v>-0.33561232283221898</c:v>
                </c:pt>
              </c:numCache>
            </c:numRef>
          </c:yVal>
          <c:smooth val="0"/>
        </c:ser>
        <c:ser>
          <c:idx val="6"/>
          <c:order val="4"/>
          <c:tx>
            <c:strRef>
              <c:f>'Filtered Temp_data'!$F$128</c:f>
              <c:strCache>
                <c:ptCount val="1"/>
                <c:pt idx="0">
                  <c:v>Bead #7 @ 1072.1 m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Temp_data'!$G$128:$FK$128</c:f>
              <c:numCache>
                <c:formatCode>General</c:formatCode>
                <c:ptCount val="161"/>
                <c:pt idx="109" formatCode="0.00">
                  <c:v>-0.23033425660116791</c:v>
                </c:pt>
                <c:pt idx="110" formatCode="0.00">
                  <c:v>-0.3374074858683116</c:v>
                </c:pt>
                <c:pt idx="111" formatCode="0.00">
                  <c:v>-0.39661001642048177</c:v>
                </c:pt>
                <c:pt idx="112" formatCode="0.00">
                  <c:v>-0.43203534542737998</c:v>
                </c:pt>
                <c:pt idx="113" formatCode="0.00">
                  <c:v>-0.43203534542737998</c:v>
                </c:pt>
                <c:pt idx="114" formatCode="0.00">
                  <c:v>-0.38478556918670392</c:v>
                </c:pt>
                <c:pt idx="115" formatCode="0.00">
                  <c:v>-0.38478556918670392</c:v>
                </c:pt>
                <c:pt idx="116" formatCode="0.00">
                  <c:v>-0.37295310278466332</c:v>
                </c:pt>
                <c:pt idx="117" formatCode="0.00">
                  <c:v>-0.32554283999570544</c:v>
                </c:pt>
                <c:pt idx="118" formatCode="0.00">
                  <c:v>-0.30178932590075647</c:v>
                </c:pt>
                <c:pt idx="119" formatCode="0.00">
                  <c:v>-0.30178932590075647</c:v>
                </c:pt>
                <c:pt idx="120" formatCode="0.00">
                  <c:v>-0.42023489432847327</c:v>
                </c:pt>
                <c:pt idx="121" formatCode="0.00">
                  <c:v>-0.32554283999570544</c:v>
                </c:pt>
                <c:pt idx="122" formatCode="0.00">
                  <c:v>-0.31367012345907597</c:v>
                </c:pt>
                <c:pt idx="123" formatCode="0.00">
                  <c:v>-0.31367012345907597</c:v>
                </c:pt>
                <c:pt idx="124" formatCode="0.00">
                  <c:v>-0.31367012345907597</c:v>
                </c:pt>
                <c:pt idx="125" formatCode="0.00">
                  <c:v>-0.31367012345907597</c:v>
                </c:pt>
                <c:pt idx="126" formatCode="0.00">
                  <c:v>-0.30178932590075647</c:v>
                </c:pt>
                <c:pt idx="127" formatCode="0.00">
                  <c:v>-0.32554283999570544</c:v>
                </c:pt>
                <c:pt idx="128" formatCode="0.00">
                  <c:v>-0.31367012345907597</c:v>
                </c:pt>
                <c:pt idx="129" formatCode="0.00">
                  <c:v>-0.34926407141489335</c:v>
                </c:pt>
                <c:pt idx="130" formatCode="0.00">
                  <c:v>-0.39661001642048177</c:v>
                </c:pt>
                <c:pt idx="131" formatCode="0.00">
                  <c:v>-0.45561232283222353</c:v>
                </c:pt>
                <c:pt idx="132" formatCode="0.00">
                  <c:v>-0.50267086241007064</c:v>
                </c:pt>
                <c:pt idx="133" formatCode="0.00">
                  <c:v>-0.56131596524346605</c:v>
                </c:pt>
                <c:pt idx="134" formatCode="0.00">
                  <c:v>-0.52615258615139737</c:v>
                </c:pt>
                <c:pt idx="135" formatCode="0.00">
                  <c:v>-0.56131596524346605</c:v>
                </c:pt>
                <c:pt idx="136" formatCode="0.00">
                  <c:v>-0.6547395315892004</c:v>
                </c:pt>
                <c:pt idx="137" formatCode="0.00">
                  <c:v>-0.59640853627325896</c:v>
                </c:pt>
                <c:pt idx="138" formatCode="0.00">
                  <c:v>-0.6547395315892004</c:v>
                </c:pt>
                <c:pt idx="139" formatCode="0.00">
                  <c:v>-0.63143056759349747</c:v>
                </c:pt>
                <c:pt idx="140" formatCode="0.00">
                  <c:v>-0.8861285637761398</c:v>
                </c:pt>
                <c:pt idx="141" formatCode="0.00">
                  <c:v>-0.77081861076538871</c:v>
                </c:pt>
                <c:pt idx="142" formatCode="0.00">
                  <c:v>-1.6615567975616159</c:v>
                </c:pt>
                <c:pt idx="143" formatCode="0.00">
                  <c:v>-0.8285691269425115</c:v>
                </c:pt>
                <c:pt idx="144" formatCode="0.00">
                  <c:v>-0.64308894870902122</c:v>
                </c:pt>
                <c:pt idx="145" formatCode="0.00">
                  <c:v>-0.48976437839553455</c:v>
                </c:pt>
                <c:pt idx="146" formatCode="0.00">
                  <c:v>-0.33738886944820479</c:v>
                </c:pt>
                <c:pt idx="147" formatCode="0.00">
                  <c:v>-0.41960271973709951</c:v>
                </c:pt>
                <c:pt idx="150" formatCode="0.00">
                  <c:v>-0.39615258615140192</c:v>
                </c:pt>
                <c:pt idx="151" formatCode="0.00">
                  <c:v>0</c:v>
                </c:pt>
                <c:pt idx="152" formatCode="0.00">
                  <c:v>-0.29023489432847782</c:v>
                </c:pt>
                <c:pt idx="153" formatCode="0.00">
                  <c:v>-0.40788159670466939</c:v>
                </c:pt>
                <c:pt idx="154" formatCode="0.00">
                  <c:v>-0.39615258615140192</c:v>
                </c:pt>
                <c:pt idx="155" formatCode="0.00">
                  <c:v>-0.39615258615140192</c:v>
                </c:pt>
                <c:pt idx="157" formatCode="0.00">
                  <c:v>-0.39615258615140192</c:v>
                </c:pt>
                <c:pt idx="158" formatCode="0.00">
                  <c:v>-0.33738886944820479</c:v>
                </c:pt>
                <c:pt idx="159" formatCode="0.00">
                  <c:v>-0.36091812913912236</c:v>
                </c:pt>
                <c:pt idx="160" formatCode="0.00">
                  <c:v>-0.39615258615140192</c:v>
                </c:pt>
              </c:numCache>
            </c:numRef>
          </c:yVal>
          <c:smooth val="0"/>
        </c:ser>
        <c:ser>
          <c:idx val="7"/>
          <c:order val="5"/>
          <c:tx>
            <c:strRef>
              <c:f>'Filtered Temp_data'!$F$129</c:f>
              <c:strCache>
                <c:ptCount val="1"/>
                <c:pt idx="0">
                  <c:v>Bead #8 @ 1071.6 m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Temp_data'!$G$129:$FK$129</c:f>
              <c:numCache>
                <c:formatCode>General</c:formatCode>
                <c:ptCount val="161"/>
                <c:pt idx="109" formatCode="0.00">
                  <c:v>-9.0334256601181551E-2</c:v>
                </c:pt>
                <c:pt idx="110" formatCode="0.00">
                  <c:v>-0.24478556918671757</c:v>
                </c:pt>
                <c:pt idx="111" formatCode="0.00">
                  <c:v>-0.3038278182070826</c:v>
                </c:pt>
                <c:pt idx="112" formatCode="0.00">
                  <c:v>-0.32738886944821388</c:v>
                </c:pt>
                <c:pt idx="113" formatCode="0.00">
                  <c:v>-0.32738886944821388</c:v>
                </c:pt>
                <c:pt idx="114" formatCode="0.00">
                  <c:v>-0.29203534542739362</c:v>
                </c:pt>
                <c:pt idx="115" formatCode="0.00">
                  <c:v>-0.3038278182070826</c:v>
                </c:pt>
                <c:pt idx="116" formatCode="0.00">
                  <c:v>-0.28023489432848692</c:v>
                </c:pt>
                <c:pt idx="117" formatCode="0.00">
                  <c:v>-0.24478556918671757</c:v>
                </c:pt>
                <c:pt idx="118" formatCode="0.00">
                  <c:v>-0.19740748586832524</c:v>
                </c:pt>
                <c:pt idx="119" formatCode="0.00">
                  <c:v>-0.20926407141490699</c:v>
                </c:pt>
                <c:pt idx="120" formatCode="0.00">
                  <c:v>-0.26842645472714821</c:v>
                </c:pt>
                <c:pt idx="121" formatCode="0.00">
                  <c:v>-0.25661001642049541</c:v>
                </c:pt>
                <c:pt idx="122" formatCode="0.00">
                  <c:v>-0.24478556918671757</c:v>
                </c:pt>
                <c:pt idx="123" formatCode="0.00">
                  <c:v>-0.24478556918671757</c:v>
                </c:pt>
                <c:pt idx="124" formatCode="0.00">
                  <c:v>-0.24478556918671757</c:v>
                </c:pt>
                <c:pt idx="125" formatCode="0.00">
                  <c:v>-7.8396600229496016E-2</c:v>
                </c:pt>
                <c:pt idx="126" formatCode="0.00">
                  <c:v>-0.1141851176141131</c:v>
                </c:pt>
                <c:pt idx="127" formatCode="0.00">
                  <c:v>-0.23295310278467696</c:v>
                </c:pt>
                <c:pt idx="128" formatCode="0.00">
                  <c:v>-0.23295310278467696</c:v>
                </c:pt>
                <c:pt idx="129" formatCode="0.00">
                  <c:v>-0.26842645472714821</c:v>
                </c:pt>
                <c:pt idx="130" formatCode="0.00">
                  <c:v>-0.31561232283223717</c:v>
                </c:pt>
                <c:pt idx="131" formatCode="0.00">
                  <c:v>-0.36267086241008428</c:v>
                </c:pt>
                <c:pt idx="132" formatCode="0.00">
                  <c:v>-0.4096027197371086</c:v>
                </c:pt>
                <c:pt idx="133" formatCode="0.00">
                  <c:v>-0.4564085362732726</c:v>
                </c:pt>
                <c:pt idx="134" formatCode="0.00">
                  <c:v>-0.4096027197371086</c:v>
                </c:pt>
                <c:pt idx="135" formatCode="0.00">
                  <c:v>-0.43302134319964125</c:v>
                </c:pt>
                <c:pt idx="136" formatCode="0.00">
                  <c:v>-0.56126407705608017</c:v>
                </c:pt>
                <c:pt idx="137" formatCode="0.00">
                  <c:v>-0.54964458901287117</c:v>
                </c:pt>
                <c:pt idx="138" formatCode="0.00">
                  <c:v>-0.54964458901287117</c:v>
                </c:pt>
                <c:pt idx="139" formatCode="0.00">
                  <c:v>-0.51473953158921404</c:v>
                </c:pt>
                <c:pt idx="140" formatCode="0.00">
                  <c:v>-0.79203933511269042</c:v>
                </c:pt>
                <c:pt idx="142" formatCode="0.00">
                  <c:v>-1.5435236034402351</c:v>
                </c:pt>
                <c:pt idx="143" formatCode="0.00">
                  <c:v>-0.72312764225938508</c:v>
                </c:pt>
                <c:pt idx="144" formatCode="0.00">
                  <c:v>-0.538017341939792</c:v>
                </c:pt>
                <c:pt idx="145" formatCode="0.00">
                  <c:v>-0.52473953158920494</c:v>
                </c:pt>
                <c:pt idx="146" formatCode="0.00">
                  <c:v>-0.36091812913912236</c:v>
                </c:pt>
                <c:pt idx="147" formatCode="0.00">
                  <c:v>-0.45471886356324376</c:v>
                </c:pt>
                <c:pt idx="150" formatCode="0.00">
                  <c:v>-0.31382781820707351</c:v>
                </c:pt>
                <c:pt idx="151" formatCode="0.00">
                  <c:v>0</c:v>
                </c:pt>
                <c:pt idx="152" formatCode="0.00">
                  <c:v>-0.2192640714148979</c:v>
                </c:pt>
                <c:pt idx="153" formatCode="0.00">
                  <c:v>-0.45471886356324376</c:v>
                </c:pt>
                <c:pt idx="154" formatCode="0.00">
                  <c:v>-0.44302134319963216</c:v>
                </c:pt>
                <c:pt idx="155" formatCode="0.00">
                  <c:v>-0.44302134319963216</c:v>
                </c:pt>
                <c:pt idx="157" formatCode="0.00">
                  <c:v>-0.44302134319963216</c:v>
                </c:pt>
                <c:pt idx="158" formatCode="0.00">
                  <c:v>-0.37267086241007519</c:v>
                </c:pt>
                <c:pt idx="159" formatCode="0.00">
                  <c:v>-0.39615258615140192</c:v>
                </c:pt>
                <c:pt idx="160" formatCode="0.00">
                  <c:v>-0.53638232606266456</c:v>
                </c:pt>
              </c:numCache>
            </c:numRef>
          </c:yVal>
          <c:smooth val="0"/>
        </c:ser>
        <c:ser>
          <c:idx val="8"/>
          <c:order val="6"/>
          <c:tx>
            <c:strRef>
              <c:f>'Filtered Temp_data'!$F$130</c:f>
              <c:strCache>
                <c:ptCount val="1"/>
                <c:pt idx="0">
                  <c:v>Bead #9 @ 1071.1 m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Temp_data'!$G$130:$FK$130</c:f>
              <c:numCache>
                <c:formatCode>General</c:formatCode>
                <c:ptCount val="161"/>
                <c:pt idx="109" formatCode="0.00">
                  <c:v>-0.24418511761410855</c:v>
                </c:pt>
                <c:pt idx="110" formatCode="0.00">
                  <c:v>-0.44561232283223262</c:v>
                </c:pt>
                <c:pt idx="111" formatCode="0.00">
                  <c:v>-0.5044156780639355</c:v>
                </c:pt>
                <c:pt idx="112" formatCode="0.00">
                  <c:v>-0.51615258615140647</c:v>
                </c:pt>
                <c:pt idx="113" formatCode="0.00">
                  <c:v>-0.39842645472714366</c:v>
                </c:pt>
                <c:pt idx="114" formatCode="0.00">
                  <c:v>-0.4809181291391269</c:v>
                </c:pt>
                <c:pt idx="115" formatCode="0.00">
                  <c:v>-0.49267086241007974</c:v>
                </c:pt>
                <c:pt idx="116" formatCode="0.00">
                  <c:v>-0.4809181291391269</c:v>
                </c:pt>
                <c:pt idx="117" formatCode="0.00">
                  <c:v>-0.45738886944820933</c:v>
                </c:pt>
                <c:pt idx="118" formatCode="0.00">
                  <c:v>-0.42203534542738907</c:v>
                </c:pt>
                <c:pt idx="119" formatCode="0.00">
                  <c:v>-0.32740748586832069</c:v>
                </c:pt>
                <c:pt idx="120" formatCode="0.00">
                  <c:v>-0.42203534542738907</c:v>
                </c:pt>
                <c:pt idx="121" formatCode="0.00">
                  <c:v>-0.45738886944820933</c:v>
                </c:pt>
                <c:pt idx="122" formatCode="0.00">
                  <c:v>-0.44561232283223262</c:v>
                </c:pt>
                <c:pt idx="123" formatCode="0.00">
                  <c:v>-0.44561232283223262</c:v>
                </c:pt>
                <c:pt idx="124" formatCode="0.00">
                  <c:v>-0.44561232283223262</c:v>
                </c:pt>
                <c:pt idx="125" formatCode="0.00">
                  <c:v>-0.25609834322665392</c:v>
                </c:pt>
                <c:pt idx="126" formatCode="0.00">
                  <c:v>-0.37478556918671302</c:v>
                </c:pt>
                <c:pt idx="127" formatCode="0.00">
                  <c:v>-0.43382781820707805</c:v>
                </c:pt>
                <c:pt idx="128" formatCode="0.00">
                  <c:v>-0.43382781820707805</c:v>
                </c:pt>
                <c:pt idx="129" formatCode="0.00">
                  <c:v>-0.46915746818143589</c:v>
                </c:pt>
                <c:pt idx="130" formatCode="0.00">
                  <c:v>-0.52788159670467394</c:v>
                </c:pt>
                <c:pt idx="131" formatCode="0.00">
                  <c:v>-0.5630213431996367</c:v>
                </c:pt>
                <c:pt idx="132" formatCode="0.00">
                  <c:v>-0.59809037125000941</c:v>
                </c:pt>
                <c:pt idx="133" formatCode="0.00">
                  <c:v>-0.64473953158920949</c:v>
                </c:pt>
                <c:pt idx="134" formatCode="0.00">
                  <c:v>-0.58640853627326806</c:v>
                </c:pt>
                <c:pt idx="135" formatCode="0.00">
                  <c:v>-0.58640853627326806</c:v>
                </c:pt>
                <c:pt idx="136" formatCode="0.00">
                  <c:v>-0.74924547265459296</c:v>
                </c:pt>
                <c:pt idx="137" formatCode="0.00">
                  <c:v>-0.7376646337804118</c:v>
                </c:pt>
                <c:pt idx="138" formatCode="0.00">
                  <c:v>-0.7376646337804118</c:v>
                </c:pt>
                <c:pt idx="139" formatCode="0.00">
                  <c:v>-0.70287581582533676</c:v>
                </c:pt>
                <c:pt idx="140" formatCode="0.00">
                  <c:v>-0.97925781670238621</c:v>
                </c:pt>
                <c:pt idx="141" formatCode="0.00">
                  <c:v>-0.83009626246939661</c:v>
                </c:pt>
                <c:pt idx="142" formatCode="0.00">
                  <c:v>-1.717373701326153</c:v>
                </c:pt>
                <c:pt idx="143" formatCode="0.00">
                  <c:v>-0.89909910286974082</c:v>
                </c:pt>
                <c:pt idx="144" formatCode="0.00">
                  <c:v>-0.71447981505889402</c:v>
                </c:pt>
                <c:pt idx="145" formatCode="0.00">
                  <c:v>-0.56126407705608017</c:v>
                </c:pt>
                <c:pt idx="146" formatCode="0.00">
                  <c:v>-0.39788159670467849</c:v>
                </c:pt>
                <c:pt idx="147" formatCode="0.00">
                  <c:v>-0.50308894870903487</c:v>
                </c:pt>
                <c:pt idx="150" formatCode="0.00">
                  <c:v>-0.46809037125001396</c:v>
                </c:pt>
                <c:pt idx="151" formatCode="0.00">
                  <c:v>0</c:v>
                </c:pt>
                <c:pt idx="152" formatCode="0.00">
                  <c:v>-0.39788159670467849</c:v>
                </c:pt>
                <c:pt idx="153" formatCode="0.00">
                  <c:v>-0.50308894870903487</c:v>
                </c:pt>
                <c:pt idx="154" formatCode="0.00">
                  <c:v>-0.47976437839554364</c:v>
                </c:pt>
                <c:pt idx="155" formatCode="0.00">
                  <c:v>-0.47976437839554364</c:v>
                </c:pt>
                <c:pt idx="157" formatCode="0.00">
                  <c:v>-0.46809037125001396</c:v>
                </c:pt>
                <c:pt idx="158" formatCode="0.00">
                  <c:v>-0.4096027197371086</c:v>
                </c:pt>
                <c:pt idx="159" formatCode="0.00">
                  <c:v>-0.43302134319964125</c:v>
                </c:pt>
                <c:pt idx="160" formatCode="0.00">
                  <c:v>-0.47976437839554364</c:v>
                </c:pt>
              </c:numCache>
            </c:numRef>
          </c:yVal>
          <c:smooth val="0"/>
        </c:ser>
        <c:ser>
          <c:idx val="18"/>
          <c:order val="7"/>
          <c:tx>
            <c:strRef>
              <c:f>'Filtered Temp_data'!$F$131</c:f>
              <c:strCache>
                <c:ptCount val="1"/>
                <c:pt idx="0">
                  <c:v>Bead #10 @ 1070.6 m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'Filtered Temp_data'!$G$81:$FK$81</c:f>
              <c:numCache>
                <c:formatCode>General</c:formatCode>
                <c:ptCount val="161"/>
                <c:pt idx="109" formatCode="d\-mmm\-yy">
                  <c:v>36914</c:v>
                </c:pt>
                <c:pt idx="110" formatCode="d\-mmm\-yy">
                  <c:v>36951</c:v>
                </c:pt>
                <c:pt idx="111" formatCode="d\-mmm\-yy">
                  <c:v>36971</c:v>
                </c:pt>
                <c:pt idx="112" formatCode="d\-mmm\-yy">
                  <c:v>36991</c:v>
                </c:pt>
                <c:pt idx="113" formatCode="d\-mmm\-yy">
                  <c:v>37013</c:v>
                </c:pt>
                <c:pt idx="114" formatCode="d\-mmm\-yy">
                  <c:v>37022</c:v>
                </c:pt>
                <c:pt idx="115" formatCode="d\-mmm\-yy">
                  <c:v>37028</c:v>
                </c:pt>
                <c:pt idx="116" formatCode="d\-mmm\-yy">
                  <c:v>37046</c:v>
                </c:pt>
                <c:pt idx="117" formatCode="d\-mmm\-yy">
                  <c:v>37060</c:v>
                </c:pt>
                <c:pt idx="118" formatCode="d\-mmm\-yy">
                  <c:v>37075</c:v>
                </c:pt>
                <c:pt idx="119" formatCode="d\-mmm\-yy">
                  <c:v>37088</c:v>
                </c:pt>
                <c:pt idx="120" formatCode="d\-mmm\-yy">
                  <c:v>37102</c:v>
                </c:pt>
                <c:pt idx="121" formatCode="d\-mmm\-yy">
                  <c:v>37116</c:v>
                </c:pt>
                <c:pt idx="122" formatCode="d\-mmm\-yy">
                  <c:v>37134</c:v>
                </c:pt>
                <c:pt idx="123" formatCode="d\-mmm\-yy">
                  <c:v>37143</c:v>
                </c:pt>
                <c:pt idx="124" formatCode="d\-mmm\-yy">
                  <c:v>37157</c:v>
                </c:pt>
                <c:pt idx="125" formatCode="d\-mmm\-yy">
                  <c:v>37181</c:v>
                </c:pt>
                <c:pt idx="126" formatCode="d\-mmm\-yy">
                  <c:v>37196</c:v>
                </c:pt>
                <c:pt idx="127" formatCode="d\-mmm\-yy">
                  <c:v>37210</c:v>
                </c:pt>
                <c:pt idx="128" formatCode="d\-mmm\-yy">
                  <c:v>37224</c:v>
                </c:pt>
                <c:pt idx="129" formatCode="d\-mmm\-yy">
                  <c:v>37271</c:v>
                </c:pt>
                <c:pt idx="130" formatCode="d\-mmm\-yy">
                  <c:v>37463</c:v>
                </c:pt>
                <c:pt idx="131" formatCode="d\-mmm\-yy">
                  <c:v>37750</c:v>
                </c:pt>
                <c:pt idx="132" formatCode="d\-mmm\-yy">
                  <c:v>37812</c:v>
                </c:pt>
                <c:pt idx="133" formatCode="d\-mmm\-yy">
                  <c:v>37852</c:v>
                </c:pt>
                <c:pt idx="134" formatCode="d\-mmm\-yy">
                  <c:v>37971</c:v>
                </c:pt>
                <c:pt idx="135" formatCode="d\-mmm\-yy">
                  <c:v>38138</c:v>
                </c:pt>
                <c:pt idx="136" formatCode="d\-mmm\-yy">
                  <c:v>38170</c:v>
                </c:pt>
                <c:pt idx="137" formatCode="d\-mmm\-yy">
                  <c:v>38213</c:v>
                </c:pt>
                <c:pt idx="138" formatCode="d\-mmm\-yy">
                  <c:v>38238</c:v>
                </c:pt>
                <c:pt idx="139" formatCode="d\-mmm\-yy">
                  <c:v>38266</c:v>
                </c:pt>
                <c:pt idx="140" formatCode="d\-mmm\-yy">
                  <c:v>38502</c:v>
                </c:pt>
                <c:pt idx="141" formatCode="d\-mmm\-yy">
                  <c:v>38586</c:v>
                </c:pt>
                <c:pt idx="142" formatCode="d\-mmm\-yy">
                  <c:v>38674</c:v>
                </c:pt>
                <c:pt idx="143" formatCode="d\-mmm\-yy">
                  <c:v>39592</c:v>
                </c:pt>
                <c:pt idx="144" formatCode="d\-mmm\-yy">
                  <c:v>39701</c:v>
                </c:pt>
                <c:pt idx="145" formatCode="d\-mmm\-yy">
                  <c:v>40365</c:v>
                </c:pt>
                <c:pt idx="146" formatCode="d\-mmm\-yy">
                  <c:v>40750</c:v>
                </c:pt>
                <c:pt idx="147" formatCode="d\-mmm\-yy">
                  <c:v>40786</c:v>
                </c:pt>
                <c:pt idx="150" formatCode="d\-mmm\-yy">
                  <c:v>40988</c:v>
                </c:pt>
                <c:pt idx="151" formatCode="d\-mmm\-yy">
                  <c:v>41016</c:v>
                </c:pt>
                <c:pt idx="152" formatCode="d\-mmm\-yy">
                  <c:v>41051</c:v>
                </c:pt>
                <c:pt idx="153" formatCode="d\-mmm\-yy">
                  <c:v>41118</c:v>
                </c:pt>
                <c:pt idx="154" formatCode="d\-mmm\-yy">
                  <c:v>41151</c:v>
                </c:pt>
                <c:pt idx="155" formatCode="d\-mmm\-yy">
                  <c:v>41182</c:v>
                </c:pt>
                <c:pt idx="156" formatCode="d\-mmm\-yy">
                  <c:v>41212</c:v>
                </c:pt>
                <c:pt idx="157" formatCode="d\-mmm\-yy">
                  <c:v>41233</c:v>
                </c:pt>
                <c:pt idx="158" formatCode="d\-mmm\-yy">
                  <c:v>41268</c:v>
                </c:pt>
                <c:pt idx="159" formatCode="d\-mmm\-yy">
                  <c:v>41304</c:v>
                </c:pt>
                <c:pt idx="160" formatCode="d\-mmm\-yy">
                  <c:v>41337</c:v>
                </c:pt>
              </c:numCache>
            </c:numRef>
          </c:xVal>
          <c:yVal>
            <c:numRef>
              <c:f>'Filtered Temp_data'!$G$131:$FK$131</c:f>
              <c:numCache>
                <c:formatCode>General</c:formatCode>
                <c:ptCount val="161"/>
                <c:pt idx="109" formatCode="0.00">
                  <c:v>-0.124185117614104</c:v>
                </c:pt>
                <c:pt idx="110" formatCode="0.00">
                  <c:v>-0.39615258615140192</c:v>
                </c:pt>
                <c:pt idx="111" formatCode="0.00">
                  <c:v>-0.41960271973709951</c:v>
                </c:pt>
                <c:pt idx="112" formatCode="0.00">
                  <c:v>-0.44302134319963216</c:v>
                </c:pt>
                <c:pt idx="113" formatCode="0.00">
                  <c:v>-0.44302134319963216</c:v>
                </c:pt>
                <c:pt idx="114" formatCode="0.00">
                  <c:v>-0.40788159670466939</c:v>
                </c:pt>
                <c:pt idx="115" formatCode="0.00">
                  <c:v>-0.41960271973709951</c:v>
                </c:pt>
                <c:pt idx="116" formatCode="0.00">
                  <c:v>-0.40788159670466939</c:v>
                </c:pt>
                <c:pt idx="117" formatCode="0.00">
                  <c:v>-0.38441567806393095</c:v>
                </c:pt>
                <c:pt idx="118" formatCode="0.00">
                  <c:v>-0.36091812913912236</c:v>
                </c:pt>
                <c:pt idx="119" formatCode="0.00">
                  <c:v>-0.26661001642048632</c:v>
                </c:pt>
                <c:pt idx="120" formatCode="0.00">
                  <c:v>-0.31382781820707351</c:v>
                </c:pt>
                <c:pt idx="121" formatCode="0.00">
                  <c:v>-0.38441567806393095</c:v>
                </c:pt>
                <c:pt idx="123" formatCode="0.00">
                  <c:v>-0.38441567806393095</c:v>
                </c:pt>
                <c:pt idx="124" formatCode="0.00">
                  <c:v>-0.37267086241007519</c:v>
                </c:pt>
                <c:pt idx="125" formatCode="0.00">
                  <c:v>-0.37267086241007519</c:v>
                </c:pt>
                <c:pt idx="126" formatCode="0.00">
                  <c:v>-0.36091812913912236</c:v>
                </c:pt>
                <c:pt idx="127" formatCode="0.00">
                  <c:v>-0.37267086241007519</c:v>
                </c:pt>
                <c:pt idx="128" formatCode="0.00">
                  <c:v>-0.37267086241007519</c:v>
                </c:pt>
                <c:pt idx="129" formatCode="0.00">
                  <c:v>-0.39615258615140192</c:v>
                </c:pt>
                <c:pt idx="130" formatCode="0.00">
                  <c:v>-0.46640853627326351</c:v>
                </c:pt>
                <c:pt idx="131" formatCode="0.00">
                  <c:v>-0.48976437839553455</c:v>
                </c:pt>
                <c:pt idx="132" formatCode="0.00">
                  <c:v>-0.53638232606266456</c:v>
                </c:pt>
                <c:pt idx="133" formatCode="0.00">
                  <c:v>-0.55964458901286207</c:v>
                </c:pt>
                <c:pt idx="134" formatCode="0.00">
                  <c:v>-0.50143056759350202</c:v>
                </c:pt>
                <c:pt idx="135" formatCode="0.00">
                  <c:v>-0.29023489432847782</c:v>
                </c:pt>
                <c:pt idx="136" formatCode="0.00">
                  <c:v>-0.66394182327275075</c:v>
                </c:pt>
                <c:pt idx="137" formatCode="0.00">
                  <c:v>-0.65238405776119635</c:v>
                </c:pt>
                <c:pt idx="138" formatCode="0.00">
                  <c:v>-0.64081861076539326</c:v>
                </c:pt>
                <c:pt idx="139" formatCode="0.00">
                  <c:v>-0.61766463378040726</c:v>
                </c:pt>
                <c:pt idx="140" formatCode="0.00">
                  <c:v>-0.89349869738214238</c:v>
                </c:pt>
                <c:pt idx="142" formatCode="0.00">
                  <c:v>-1.6301884614795199</c:v>
                </c:pt>
                <c:pt idx="143" formatCode="0.00">
                  <c:v>-0.81349810970596081</c:v>
                </c:pt>
                <c:pt idx="144" formatCode="0.00">
                  <c:v>-0.62924547265458841</c:v>
                </c:pt>
                <c:pt idx="145" formatCode="0.00">
                  <c:v>-0.57607608447654002</c:v>
                </c:pt>
                <c:pt idx="146" formatCode="0.00">
                  <c:v>-0.43640853627329079</c:v>
                </c:pt>
                <c:pt idx="147" formatCode="0.00">
                  <c:v>-0.50638232606269185</c:v>
                </c:pt>
                <c:pt idx="150" formatCode="0.00">
                  <c:v>-0.63394182327277804</c:v>
                </c:pt>
                <c:pt idx="151" formatCode="0.00">
                  <c:v>0</c:v>
                </c:pt>
                <c:pt idx="158" formatCode="0.00">
                  <c:v>-0.42471886356327104</c:v>
                </c:pt>
                <c:pt idx="159" formatCode="0.00">
                  <c:v>-0.44809037125003215</c:v>
                </c:pt>
                <c:pt idx="160" formatCode="0.00">
                  <c:v>-0.48308894870905306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'Filtered Temp_data'!$F$124</c:f>
              <c:strCache>
                <c:ptCount val="1"/>
                <c:pt idx="0">
                  <c:v>Bead #3 @ 1074.1 m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'Filtered Temp_data'!$ED$81:$FK$81</c:f>
              <c:numCache>
                <c:formatCode>d\-mmm\-yy</c:formatCode>
                <c:ptCount val="34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3">
                  <c:v>40988</c:v>
                </c:pt>
                <c:pt idx="24">
                  <c:v>41016</c:v>
                </c:pt>
                <c:pt idx="25">
                  <c:v>41051</c:v>
                </c:pt>
                <c:pt idx="26">
                  <c:v>41118</c:v>
                </c:pt>
                <c:pt idx="27">
                  <c:v>41151</c:v>
                </c:pt>
                <c:pt idx="28">
                  <c:v>41182</c:v>
                </c:pt>
                <c:pt idx="29">
                  <c:v>41212</c:v>
                </c:pt>
                <c:pt idx="30">
                  <c:v>41233</c:v>
                </c:pt>
                <c:pt idx="31">
                  <c:v>41268</c:v>
                </c:pt>
                <c:pt idx="32">
                  <c:v>41304</c:v>
                </c:pt>
                <c:pt idx="33">
                  <c:v>41337</c:v>
                </c:pt>
              </c:numCache>
            </c:numRef>
          </c:xVal>
          <c:yVal>
            <c:numRef>
              <c:f>'Filtered Temp_data'!$ED$124:$FK$124</c:f>
              <c:numCache>
                <c:formatCode>0.00</c:formatCode>
                <c:ptCount val="34"/>
                <c:pt idx="0">
                  <c:v>-7.0334256601199741E-2</c:v>
                </c:pt>
                <c:pt idx="1">
                  <c:v>-0.72612856377617163</c:v>
                </c:pt>
                <c:pt idx="2">
                  <c:v>-1.0336978232247702</c:v>
                </c:pt>
                <c:pt idx="3">
                  <c:v>3.9618198930104427</c:v>
                </c:pt>
                <c:pt idx="4">
                  <c:v>-0.40131596524349789</c:v>
                </c:pt>
                <c:pt idx="5">
                  <c:v>-0.17740748586834343</c:v>
                </c:pt>
                <c:pt idx="6">
                  <c:v>-0.22478556918673576</c:v>
                </c:pt>
                <c:pt idx="7">
                  <c:v>-1.0564223378196402E-2</c:v>
                </c:pt>
                <c:pt idx="8">
                  <c:v>-9.4185117614131286E-2</c:v>
                </c:pt>
                <c:pt idx="9">
                  <c:v>-0.22478556918673576</c:v>
                </c:pt>
                <c:pt idx="10">
                  <c:v>-0.20111260695404098</c:v>
                </c:pt>
                <c:pt idx="11">
                  <c:v>-0.22478556918673576</c:v>
                </c:pt>
                <c:pt idx="12">
                  <c:v>-0.21295310278469515</c:v>
                </c:pt>
                <c:pt idx="13">
                  <c:v>-0.43640853627329079</c:v>
                </c:pt>
                <c:pt idx="14">
                  <c:v>-0.35441567806395824</c:v>
                </c:pt>
                <c:pt idx="15">
                  <c:v>-1.2469142877037598</c:v>
                </c:pt>
                <c:pt idx="16">
                  <c:v>-0.28382781820710079</c:v>
                </c:pt>
                <c:pt idx="17">
                  <c:v>-0.20111260695404098</c:v>
                </c:pt>
                <c:pt idx="18">
                  <c:v>0.44278863289872561</c:v>
                </c:pt>
                <c:pt idx="19">
                  <c:v>1.23549648571327</c:v>
                </c:pt>
                <c:pt idx="20">
                  <c:v>0.70306993259640649</c:v>
                </c:pt>
                <c:pt idx="23">
                  <c:v>-0.10226375889754991</c:v>
                </c:pt>
                <c:pt idx="24">
                  <c:v>0</c:v>
                </c:pt>
                <c:pt idx="25">
                  <c:v>4.1430760978641956E-2</c:v>
                </c:pt>
                <c:pt idx="26">
                  <c:v>0.30797762085705926</c:v>
                </c:pt>
                <c:pt idx="27">
                  <c:v>1.0562242565470115</c:v>
                </c:pt>
                <c:pt idx="28">
                  <c:v>1.0562242565470115</c:v>
                </c:pt>
                <c:pt idx="29">
                  <c:v>-0.28023489432848692</c:v>
                </c:pt>
                <c:pt idx="30">
                  <c:v>-0.14990043694376709</c:v>
                </c:pt>
                <c:pt idx="31">
                  <c:v>-0.10226375889754991</c:v>
                </c:pt>
                <c:pt idx="32">
                  <c:v>-9.0334256601181551E-2</c:v>
                </c:pt>
                <c:pt idx="33">
                  <c:v>-0.10226375889754991</c:v>
                </c:pt>
              </c:numCache>
            </c:numRef>
          </c:yVal>
          <c:smooth val="0"/>
        </c:ser>
        <c:ser>
          <c:idx val="12"/>
          <c:order val="9"/>
          <c:tx>
            <c:strRef>
              <c:f>'Filtered Temp_data'!$F$125</c:f>
              <c:strCache>
                <c:ptCount val="1"/>
                <c:pt idx="0">
                  <c:v>Bead #4 @ 1073.6 m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xVal>
            <c:numRef>
              <c:f>'Filtered Temp_data'!$ED$81:$FK$81</c:f>
              <c:numCache>
                <c:formatCode>d\-mmm\-yy</c:formatCode>
                <c:ptCount val="34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3">
                  <c:v>40988</c:v>
                </c:pt>
                <c:pt idx="24">
                  <c:v>41016</c:v>
                </c:pt>
                <c:pt idx="25">
                  <c:v>41051</c:v>
                </c:pt>
                <c:pt idx="26">
                  <c:v>41118</c:v>
                </c:pt>
                <c:pt idx="27">
                  <c:v>41151</c:v>
                </c:pt>
                <c:pt idx="28">
                  <c:v>41182</c:v>
                </c:pt>
                <c:pt idx="29">
                  <c:v>41212</c:v>
                </c:pt>
                <c:pt idx="30">
                  <c:v>41233</c:v>
                </c:pt>
                <c:pt idx="31">
                  <c:v>41268</c:v>
                </c:pt>
                <c:pt idx="32">
                  <c:v>41304</c:v>
                </c:pt>
                <c:pt idx="33">
                  <c:v>41337</c:v>
                </c:pt>
              </c:numCache>
            </c:numRef>
          </c:xVal>
          <c:yVal>
            <c:numRef>
              <c:f>'Filtered Temp_data'!$ED$125:$FK$125</c:f>
              <c:numCache>
                <c:formatCode>0.00</c:formatCode>
                <c:ptCount val="34"/>
                <c:pt idx="0">
                  <c:v>-8.8396600229486921E-2</c:v>
                </c:pt>
                <c:pt idx="1">
                  <c:v>-8.8396600229486921E-2</c:v>
                </c:pt>
                <c:pt idx="2">
                  <c:v>-0.18367012345908051</c:v>
                </c:pt>
                <c:pt idx="3">
                  <c:v>0.80581170762081911</c:v>
                </c:pt>
                <c:pt idx="4">
                  <c:v>-0.39615258615140192</c:v>
                </c:pt>
                <c:pt idx="5">
                  <c:v>-0.36091812913912236</c:v>
                </c:pt>
                <c:pt idx="6">
                  <c:v>-0.32561232283222807</c:v>
                </c:pt>
                <c:pt idx="7">
                  <c:v>-0.2311126069540137</c:v>
                </c:pt>
                <c:pt idx="8">
                  <c:v>-0.24295310278466786</c:v>
                </c:pt>
                <c:pt idx="9">
                  <c:v>-0.30203534542738453</c:v>
                </c:pt>
                <c:pt idx="10">
                  <c:v>-0.32561232283222807</c:v>
                </c:pt>
                <c:pt idx="11">
                  <c:v>-0.34915746818143134</c:v>
                </c:pt>
                <c:pt idx="12">
                  <c:v>-0.32561232283222807</c:v>
                </c:pt>
                <c:pt idx="13">
                  <c:v>-0.57126407705607107</c:v>
                </c:pt>
                <c:pt idx="14">
                  <c:v>-0.47809037125000486</c:v>
                </c:pt>
                <c:pt idx="15">
                  <c:v>-1.3880888353937166</c:v>
                </c:pt>
                <c:pt idx="16">
                  <c:v>-0.37267086241007519</c:v>
                </c:pt>
                <c:pt idx="17">
                  <c:v>-0.33738886944820479</c:v>
                </c:pt>
                <c:pt idx="18">
                  <c:v>-0.29023489432847782</c:v>
                </c:pt>
                <c:pt idx="19">
                  <c:v>-0.13609834322664938</c:v>
                </c:pt>
                <c:pt idx="20">
                  <c:v>-0.17178932590076101</c:v>
                </c:pt>
                <c:pt idx="23">
                  <c:v>-0.18367012345908051</c:v>
                </c:pt>
                <c:pt idx="24">
                  <c:v>0</c:v>
                </c:pt>
                <c:pt idx="25">
                  <c:v>3.1430760978651051E-2</c:v>
                </c:pt>
                <c:pt idx="26">
                  <c:v>-0.10033425660117246</c:v>
                </c:pt>
                <c:pt idx="27">
                  <c:v>-2.8585638496281263E-2</c:v>
                </c:pt>
                <c:pt idx="28">
                  <c:v>-2.8585638496281263E-2</c:v>
                </c:pt>
                <c:pt idx="30">
                  <c:v>-0.29023489432847782</c:v>
                </c:pt>
                <c:pt idx="31">
                  <c:v>-0.159900436943758</c:v>
                </c:pt>
                <c:pt idx="32">
                  <c:v>-0.13609834322664938</c:v>
                </c:pt>
                <c:pt idx="33">
                  <c:v>-0.159900436943758</c:v>
                </c:pt>
              </c:numCache>
            </c:numRef>
          </c:yVal>
          <c:smooth val="0"/>
        </c:ser>
        <c:ser>
          <c:idx val="13"/>
          <c:order val="10"/>
          <c:tx>
            <c:strRef>
              <c:f>'Filtered Temp_data'!$F$126</c:f>
              <c:strCache>
                <c:ptCount val="1"/>
                <c:pt idx="0">
                  <c:v>Bead #5 @ 1073.1 m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'Filtered Temp_data'!$ED$81:$FK$81</c:f>
              <c:numCache>
                <c:formatCode>d\-mmm\-yy</c:formatCode>
                <c:ptCount val="34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3">
                  <c:v>40988</c:v>
                </c:pt>
                <c:pt idx="24">
                  <c:v>41016</c:v>
                </c:pt>
                <c:pt idx="25">
                  <c:v>41051</c:v>
                </c:pt>
                <c:pt idx="26">
                  <c:v>41118</c:v>
                </c:pt>
                <c:pt idx="27">
                  <c:v>41151</c:v>
                </c:pt>
                <c:pt idx="28">
                  <c:v>41182</c:v>
                </c:pt>
                <c:pt idx="29">
                  <c:v>41212</c:v>
                </c:pt>
                <c:pt idx="30">
                  <c:v>41233</c:v>
                </c:pt>
                <c:pt idx="31">
                  <c:v>41268</c:v>
                </c:pt>
                <c:pt idx="32">
                  <c:v>41304</c:v>
                </c:pt>
                <c:pt idx="33">
                  <c:v>41337</c:v>
                </c:pt>
              </c:numCache>
            </c:numRef>
          </c:xVal>
          <c:yVal>
            <c:numRef>
              <c:f>'Filtered Temp_data'!$ED$126:$FK$126</c:f>
              <c:numCache>
                <c:formatCode>0.00</c:formatCode>
                <c:ptCount val="34"/>
                <c:pt idx="0">
                  <c:v>-0.13800344619113503</c:v>
                </c:pt>
                <c:pt idx="1">
                  <c:v>-0.13800344619113503</c:v>
                </c:pt>
                <c:pt idx="2">
                  <c:v>-0.17367012345908961</c:v>
                </c:pt>
                <c:pt idx="3">
                  <c:v>-0.32738886944821388</c:v>
                </c:pt>
                <c:pt idx="4">
                  <c:v>-0.3038278182070826</c:v>
                </c:pt>
                <c:pt idx="5">
                  <c:v>-0.3038278182070826</c:v>
                </c:pt>
                <c:pt idx="6">
                  <c:v>-0.35091812913913145</c:v>
                </c:pt>
                <c:pt idx="7">
                  <c:v>-0.32738886944821388</c:v>
                </c:pt>
                <c:pt idx="8">
                  <c:v>-0.35091812913913145</c:v>
                </c:pt>
                <c:pt idx="9">
                  <c:v>-0.4096027197371086</c:v>
                </c:pt>
                <c:pt idx="10">
                  <c:v>-0.43302134319964125</c:v>
                </c:pt>
                <c:pt idx="11">
                  <c:v>-0.4564085362732726</c:v>
                </c:pt>
                <c:pt idx="12">
                  <c:v>-0.43302134319964125</c:v>
                </c:pt>
                <c:pt idx="13">
                  <c:v>-0.67703434827700448</c:v>
                </c:pt>
                <c:pt idx="14">
                  <c:v>-0.57287581582534131</c:v>
                </c:pt>
                <c:pt idx="15">
                  <c:v>-1.4775393381227673</c:v>
                </c:pt>
                <c:pt idx="16">
                  <c:v>-0.4564085362732726</c:v>
                </c:pt>
                <c:pt idx="17">
                  <c:v>-0.43302134319964125</c:v>
                </c:pt>
                <c:pt idx="18">
                  <c:v>-0.36960271973714498</c:v>
                </c:pt>
                <c:pt idx="19">
                  <c:v>4.5396194311308591E-2</c:v>
                </c:pt>
                <c:pt idx="20">
                  <c:v>-0.29915746818147682</c:v>
                </c:pt>
                <c:pt idx="23">
                  <c:v>-0.26382781820711898</c:v>
                </c:pt>
                <c:pt idx="24">
                  <c:v>0</c:v>
                </c:pt>
                <c:pt idx="25">
                  <c:v>-2.645077926695194E-2</c:v>
                </c:pt>
                <c:pt idx="26">
                  <c:v>-0.20478556918675395</c:v>
                </c:pt>
                <c:pt idx="27">
                  <c:v>-0.25203534542743</c:v>
                </c:pt>
                <c:pt idx="28">
                  <c:v>-0.25203534542743</c:v>
                </c:pt>
                <c:pt idx="30">
                  <c:v>-0.25203534542743</c:v>
                </c:pt>
                <c:pt idx="31">
                  <c:v>-0.21661001642053179</c:v>
                </c:pt>
                <c:pt idx="32">
                  <c:v>-0.2402348943285233</c:v>
                </c:pt>
                <c:pt idx="33">
                  <c:v>-0.25203534542743</c:v>
                </c:pt>
              </c:numCache>
            </c:numRef>
          </c:yVal>
          <c:smooth val="0"/>
        </c:ser>
        <c:ser>
          <c:idx val="14"/>
          <c:order val="11"/>
          <c:tx>
            <c:strRef>
              <c:f>'Filtered Temp_data'!$F$127</c:f>
              <c:strCache>
                <c:ptCount val="1"/>
                <c:pt idx="0">
                  <c:v>Bead #6 @ 1072.6 m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'Filtered Temp_data'!$ED$81:$FK$81</c:f>
              <c:numCache>
                <c:formatCode>d\-mmm\-yy</c:formatCode>
                <c:ptCount val="34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3">
                  <c:v>40988</c:v>
                </c:pt>
                <c:pt idx="24">
                  <c:v>41016</c:v>
                </c:pt>
                <c:pt idx="25">
                  <c:v>41051</c:v>
                </c:pt>
                <c:pt idx="26">
                  <c:v>41118</c:v>
                </c:pt>
                <c:pt idx="27">
                  <c:v>41151</c:v>
                </c:pt>
                <c:pt idx="28">
                  <c:v>41182</c:v>
                </c:pt>
                <c:pt idx="29">
                  <c:v>41212</c:v>
                </c:pt>
                <c:pt idx="30">
                  <c:v>41233</c:v>
                </c:pt>
                <c:pt idx="31">
                  <c:v>41268</c:v>
                </c:pt>
                <c:pt idx="32">
                  <c:v>41304</c:v>
                </c:pt>
                <c:pt idx="33">
                  <c:v>41337</c:v>
                </c:pt>
              </c:numCache>
            </c:numRef>
          </c:xVal>
          <c:yVal>
            <c:numRef>
              <c:f>'Filtered Temp_data'!$ED$127:$FK$127</c:f>
              <c:numCache>
                <c:formatCode>0.00</c:formatCode>
                <c:ptCount val="34"/>
                <c:pt idx="0">
                  <c:v>-0.17178932590076101</c:v>
                </c:pt>
                <c:pt idx="1">
                  <c:v>-0.17178932590076101</c:v>
                </c:pt>
                <c:pt idx="2">
                  <c:v>-0.19554283999570998</c:v>
                </c:pt>
                <c:pt idx="3">
                  <c:v>-0.2311126069540137</c:v>
                </c:pt>
                <c:pt idx="4">
                  <c:v>-0.26661001642048632</c:v>
                </c:pt>
                <c:pt idx="5">
                  <c:v>-0.30203534542738453</c:v>
                </c:pt>
                <c:pt idx="6">
                  <c:v>-0.37267086241007519</c:v>
                </c:pt>
                <c:pt idx="7">
                  <c:v>-0.33738886944820479</c:v>
                </c:pt>
                <c:pt idx="8">
                  <c:v>-0.32561232283222807</c:v>
                </c:pt>
                <c:pt idx="9">
                  <c:v>-0.45471886356324376</c:v>
                </c:pt>
                <c:pt idx="10">
                  <c:v>-0.46640853627326351</c:v>
                </c:pt>
                <c:pt idx="11">
                  <c:v>-0.47809037125000486</c:v>
                </c:pt>
                <c:pt idx="12">
                  <c:v>-0.44302134319963216</c:v>
                </c:pt>
                <c:pt idx="13">
                  <c:v>-0.69856912694251605</c:v>
                </c:pt>
                <c:pt idx="14">
                  <c:v>-0.58287581582533221</c:v>
                </c:pt>
                <c:pt idx="15">
                  <c:v>-1.4875393381227582</c:v>
                </c:pt>
                <c:pt idx="16">
                  <c:v>-0.62924547265458841</c:v>
                </c:pt>
                <c:pt idx="17">
                  <c:v>-0.45471886356324376</c:v>
                </c:pt>
                <c:pt idx="18">
                  <c:v>-0.44131596524346151</c:v>
                </c:pt>
                <c:pt idx="19">
                  <c:v>-9.8396600229477826E-2</c:v>
                </c:pt>
                <c:pt idx="20">
                  <c:v>-0.39441567806392186</c:v>
                </c:pt>
                <c:pt idx="23">
                  <c:v>-0.4178815967046603</c:v>
                </c:pt>
                <c:pt idx="24">
                  <c:v>0</c:v>
                </c:pt>
                <c:pt idx="25">
                  <c:v>-0.1699004369437489</c:v>
                </c:pt>
                <c:pt idx="26">
                  <c:v>-0.34738886944819569</c:v>
                </c:pt>
                <c:pt idx="27">
                  <c:v>-0.32382781820706441</c:v>
                </c:pt>
                <c:pt idx="28">
                  <c:v>-0.32382781820706441</c:v>
                </c:pt>
                <c:pt idx="30">
                  <c:v>-0.37091812913911326</c:v>
                </c:pt>
                <c:pt idx="31">
                  <c:v>-0.26478556918669938</c:v>
                </c:pt>
                <c:pt idx="32">
                  <c:v>-0.31203534542737543</c:v>
                </c:pt>
                <c:pt idx="33">
                  <c:v>-0.33561232283221898</c:v>
                </c:pt>
              </c:numCache>
            </c:numRef>
          </c:yVal>
          <c:smooth val="0"/>
        </c:ser>
        <c:ser>
          <c:idx val="15"/>
          <c:order val="12"/>
          <c:tx>
            <c:strRef>
              <c:f>'Filtered Temp_data'!$F$128</c:f>
              <c:strCache>
                <c:ptCount val="1"/>
                <c:pt idx="0">
                  <c:v>Bead #7 @ 1072.1 m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'Filtered Temp_data'!$ED$81:$FK$81</c:f>
              <c:numCache>
                <c:formatCode>d\-mmm\-yy</c:formatCode>
                <c:ptCount val="34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3">
                  <c:v>40988</c:v>
                </c:pt>
                <c:pt idx="24">
                  <c:v>41016</c:v>
                </c:pt>
                <c:pt idx="25">
                  <c:v>41051</c:v>
                </c:pt>
                <c:pt idx="26">
                  <c:v>41118</c:v>
                </c:pt>
                <c:pt idx="27">
                  <c:v>41151</c:v>
                </c:pt>
                <c:pt idx="28">
                  <c:v>41182</c:v>
                </c:pt>
                <c:pt idx="29">
                  <c:v>41212</c:v>
                </c:pt>
                <c:pt idx="30">
                  <c:v>41233</c:v>
                </c:pt>
                <c:pt idx="31">
                  <c:v>41268</c:v>
                </c:pt>
                <c:pt idx="32">
                  <c:v>41304</c:v>
                </c:pt>
                <c:pt idx="33">
                  <c:v>41337</c:v>
                </c:pt>
              </c:numCache>
            </c:numRef>
          </c:xVal>
          <c:yVal>
            <c:numRef>
              <c:f>'Filtered Temp_data'!$ED$128:$FK$128</c:f>
              <c:numCache>
                <c:formatCode>0.00</c:formatCode>
                <c:ptCount val="34"/>
                <c:pt idx="0">
                  <c:v>-0.32554283999570544</c:v>
                </c:pt>
                <c:pt idx="1">
                  <c:v>-0.31367012345907597</c:v>
                </c:pt>
                <c:pt idx="2">
                  <c:v>-0.34926407141489335</c:v>
                </c:pt>
                <c:pt idx="3">
                  <c:v>-0.39661001642048177</c:v>
                </c:pt>
                <c:pt idx="4">
                  <c:v>-0.45561232283222353</c:v>
                </c:pt>
                <c:pt idx="5">
                  <c:v>-0.50267086241007064</c:v>
                </c:pt>
                <c:pt idx="6">
                  <c:v>-0.56131596524346605</c:v>
                </c:pt>
                <c:pt idx="7">
                  <c:v>-0.52615258615139737</c:v>
                </c:pt>
                <c:pt idx="8">
                  <c:v>-0.56131596524346605</c:v>
                </c:pt>
                <c:pt idx="9">
                  <c:v>-0.6547395315892004</c:v>
                </c:pt>
                <c:pt idx="10">
                  <c:v>-0.59640853627325896</c:v>
                </c:pt>
                <c:pt idx="11">
                  <c:v>-0.6547395315892004</c:v>
                </c:pt>
                <c:pt idx="12">
                  <c:v>-0.63143056759349747</c:v>
                </c:pt>
                <c:pt idx="13">
                  <c:v>-0.8861285637761398</c:v>
                </c:pt>
                <c:pt idx="14">
                  <c:v>-0.77081861076538871</c:v>
                </c:pt>
                <c:pt idx="15">
                  <c:v>-1.6615567975616159</c:v>
                </c:pt>
                <c:pt idx="16">
                  <c:v>-0.8285691269425115</c:v>
                </c:pt>
                <c:pt idx="17">
                  <c:v>-0.64308894870902122</c:v>
                </c:pt>
                <c:pt idx="18">
                  <c:v>-0.48976437839553455</c:v>
                </c:pt>
                <c:pt idx="19">
                  <c:v>-0.33738886944820479</c:v>
                </c:pt>
                <c:pt idx="20">
                  <c:v>-0.41960271973709951</c:v>
                </c:pt>
                <c:pt idx="23">
                  <c:v>-0.39615258615140192</c:v>
                </c:pt>
                <c:pt idx="24">
                  <c:v>0</c:v>
                </c:pt>
                <c:pt idx="25">
                  <c:v>-0.29023489432847782</c:v>
                </c:pt>
                <c:pt idx="26">
                  <c:v>-0.40788159670466939</c:v>
                </c:pt>
                <c:pt idx="27">
                  <c:v>-0.39615258615140192</c:v>
                </c:pt>
                <c:pt idx="28">
                  <c:v>-0.39615258615140192</c:v>
                </c:pt>
                <c:pt idx="30">
                  <c:v>-0.39615258615140192</c:v>
                </c:pt>
                <c:pt idx="31">
                  <c:v>-0.33738886944820479</c:v>
                </c:pt>
                <c:pt idx="32">
                  <c:v>-0.36091812913912236</c:v>
                </c:pt>
                <c:pt idx="33">
                  <c:v>-0.39615258615140192</c:v>
                </c:pt>
              </c:numCache>
            </c:numRef>
          </c:yVal>
          <c:smooth val="0"/>
        </c:ser>
        <c:ser>
          <c:idx val="16"/>
          <c:order val="13"/>
          <c:tx>
            <c:strRef>
              <c:f>'Filtered Temp_data'!$F$129</c:f>
              <c:strCache>
                <c:ptCount val="1"/>
                <c:pt idx="0">
                  <c:v>Bead #8 @ 1071.6 m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'Filtered Temp_data'!$ED$81:$FK$81</c:f>
              <c:numCache>
                <c:formatCode>d\-mmm\-yy</c:formatCode>
                <c:ptCount val="34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3">
                  <c:v>40988</c:v>
                </c:pt>
                <c:pt idx="24">
                  <c:v>41016</c:v>
                </c:pt>
                <c:pt idx="25">
                  <c:v>41051</c:v>
                </c:pt>
                <c:pt idx="26">
                  <c:v>41118</c:v>
                </c:pt>
                <c:pt idx="27">
                  <c:v>41151</c:v>
                </c:pt>
                <c:pt idx="28">
                  <c:v>41182</c:v>
                </c:pt>
                <c:pt idx="29">
                  <c:v>41212</c:v>
                </c:pt>
                <c:pt idx="30">
                  <c:v>41233</c:v>
                </c:pt>
                <c:pt idx="31">
                  <c:v>41268</c:v>
                </c:pt>
                <c:pt idx="32">
                  <c:v>41304</c:v>
                </c:pt>
                <c:pt idx="33">
                  <c:v>41337</c:v>
                </c:pt>
              </c:numCache>
            </c:numRef>
          </c:xVal>
          <c:yVal>
            <c:numRef>
              <c:f>'Filtered Temp_data'!$ED$129:$FK$129</c:f>
              <c:numCache>
                <c:formatCode>0.00</c:formatCode>
                <c:ptCount val="34"/>
                <c:pt idx="0">
                  <c:v>-0.23295310278467696</c:v>
                </c:pt>
                <c:pt idx="1">
                  <c:v>-0.23295310278467696</c:v>
                </c:pt>
                <c:pt idx="2">
                  <c:v>-0.26842645472714821</c:v>
                </c:pt>
                <c:pt idx="3">
                  <c:v>-0.31561232283223717</c:v>
                </c:pt>
                <c:pt idx="4">
                  <c:v>-0.36267086241008428</c:v>
                </c:pt>
                <c:pt idx="5">
                  <c:v>-0.4096027197371086</c:v>
                </c:pt>
                <c:pt idx="6">
                  <c:v>-0.4564085362732726</c:v>
                </c:pt>
                <c:pt idx="7">
                  <c:v>-0.4096027197371086</c:v>
                </c:pt>
                <c:pt idx="8">
                  <c:v>-0.43302134319964125</c:v>
                </c:pt>
                <c:pt idx="9">
                  <c:v>-0.56126407705608017</c:v>
                </c:pt>
                <c:pt idx="10">
                  <c:v>-0.54964458901287117</c:v>
                </c:pt>
                <c:pt idx="11">
                  <c:v>-0.54964458901287117</c:v>
                </c:pt>
                <c:pt idx="12">
                  <c:v>-0.51473953158921404</c:v>
                </c:pt>
                <c:pt idx="13">
                  <c:v>-0.79203933511269042</c:v>
                </c:pt>
                <c:pt idx="15">
                  <c:v>-1.5435236034402351</c:v>
                </c:pt>
                <c:pt idx="16">
                  <c:v>-0.72312764225938508</c:v>
                </c:pt>
                <c:pt idx="17">
                  <c:v>-0.538017341939792</c:v>
                </c:pt>
                <c:pt idx="18">
                  <c:v>-0.52473953158920494</c:v>
                </c:pt>
                <c:pt idx="19">
                  <c:v>-0.36091812913912236</c:v>
                </c:pt>
                <c:pt idx="20">
                  <c:v>-0.45471886356324376</c:v>
                </c:pt>
                <c:pt idx="23">
                  <c:v>-0.31382781820707351</c:v>
                </c:pt>
                <c:pt idx="24">
                  <c:v>0</c:v>
                </c:pt>
                <c:pt idx="25">
                  <c:v>-0.2192640714148979</c:v>
                </c:pt>
                <c:pt idx="26">
                  <c:v>-0.45471886356324376</c:v>
                </c:pt>
                <c:pt idx="27">
                  <c:v>-0.44302134319963216</c:v>
                </c:pt>
                <c:pt idx="28">
                  <c:v>-0.44302134319963216</c:v>
                </c:pt>
                <c:pt idx="30">
                  <c:v>-0.44302134319963216</c:v>
                </c:pt>
                <c:pt idx="31">
                  <c:v>-0.37267086241007519</c:v>
                </c:pt>
                <c:pt idx="32">
                  <c:v>-0.39615258615140192</c:v>
                </c:pt>
                <c:pt idx="33">
                  <c:v>-0.53638232606266456</c:v>
                </c:pt>
              </c:numCache>
            </c:numRef>
          </c:yVal>
          <c:smooth val="0"/>
        </c:ser>
        <c:ser>
          <c:idx val="17"/>
          <c:order val="14"/>
          <c:tx>
            <c:strRef>
              <c:f>'Filtered Temp_data'!$F$130</c:f>
              <c:strCache>
                <c:ptCount val="1"/>
                <c:pt idx="0">
                  <c:v>Bead #9 @ 1071.1 m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xVal>
            <c:numRef>
              <c:f>'Filtered Temp_data'!$ED$81:$FK$81</c:f>
              <c:numCache>
                <c:formatCode>d\-mmm\-yy</c:formatCode>
                <c:ptCount val="34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3">
                  <c:v>40988</c:v>
                </c:pt>
                <c:pt idx="24">
                  <c:v>41016</c:v>
                </c:pt>
                <c:pt idx="25">
                  <c:v>41051</c:v>
                </c:pt>
                <c:pt idx="26">
                  <c:v>41118</c:v>
                </c:pt>
                <c:pt idx="27">
                  <c:v>41151</c:v>
                </c:pt>
                <c:pt idx="28">
                  <c:v>41182</c:v>
                </c:pt>
                <c:pt idx="29">
                  <c:v>41212</c:v>
                </c:pt>
                <c:pt idx="30">
                  <c:v>41233</c:v>
                </c:pt>
                <c:pt idx="31">
                  <c:v>41268</c:v>
                </c:pt>
                <c:pt idx="32">
                  <c:v>41304</c:v>
                </c:pt>
                <c:pt idx="33">
                  <c:v>41337</c:v>
                </c:pt>
              </c:numCache>
            </c:numRef>
          </c:xVal>
          <c:yVal>
            <c:numRef>
              <c:f>'Filtered Temp_data'!$ED$130:$FK$130</c:f>
              <c:numCache>
                <c:formatCode>0.00</c:formatCode>
                <c:ptCount val="34"/>
                <c:pt idx="0">
                  <c:v>-0.43382781820707805</c:v>
                </c:pt>
                <c:pt idx="1">
                  <c:v>-0.43382781820707805</c:v>
                </c:pt>
                <c:pt idx="2">
                  <c:v>-0.46915746818143589</c:v>
                </c:pt>
                <c:pt idx="3">
                  <c:v>-0.52788159670467394</c:v>
                </c:pt>
                <c:pt idx="4">
                  <c:v>-0.5630213431996367</c:v>
                </c:pt>
                <c:pt idx="5">
                  <c:v>-0.59809037125000941</c:v>
                </c:pt>
                <c:pt idx="6">
                  <c:v>-0.64473953158920949</c:v>
                </c:pt>
                <c:pt idx="7">
                  <c:v>-0.58640853627326806</c:v>
                </c:pt>
                <c:pt idx="8">
                  <c:v>-0.58640853627326806</c:v>
                </c:pt>
                <c:pt idx="9">
                  <c:v>-0.74924547265459296</c:v>
                </c:pt>
                <c:pt idx="10">
                  <c:v>-0.7376646337804118</c:v>
                </c:pt>
                <c:pt idx="11">
                  <c:v>-0.7376646337804118</c:v>
                </c:pt>
                <c:pt idx="12">
                  <c:v>-0.70287581582533676</c:v>
                </c:pt>
                <c:pt idx="13">
                  <c:v>-0.97925781670238621</c:v>
                </c:pt>
                <c:pt idx="14">
                  <c:v>-0.83009626246939661</c:v>
                </c:pt>
                <c:pt idx="15">
                  <c:v>-1.717373701326153</c:v>
                </c:pt>
                <c:pt idx="16">
                  <c:v>-0.89909910286974082</c:v>
                </c:pt>
                <c:pt idx="17">
                  <c:v>-0.71447981505889402</c:v>
                </c:pt>
                <c:pt idx="18">
                  <c:v>-0.56126407705608017</c:v>
                </c:pt>
                <c:pt idx="19">
                  <c:v>-0.39788159670467849</c:v>
                </c:pt>
                <c:pt idx="20">
                  <c:v>-0.50308894870903487</c:v>
                </c:pt>
                <c:pt idx="23">
                  <c:v>-0.46809037125001396</c:v>
                </c:pt>
                <c:pt idx="24">
                  <c:v>0</c:v>
                </c:pt>
                <c:pt idx="25">
                  <c:v>-0.39788159670467849</c:v>
                </c:pt>
                <c:pt idx="26">
                  <c:v>-0.50308894870903487</c:v>
                </c:pt>
                <c:pt idx="27">
                  <c:v>-0.47976437839554364</c:v>
                </c:pt>
                <c:pt idx="28">
                  <c:v>-0.47976437839554364</c:v>
                </c:pt>
                <c:pt idx="30">
                  <c:v>-0.46809037125001396</c:v>
                </c:pt>
                <c:pt idx="31">
                  <c:v>-0.4096027197371086</c:v>
                </c:pt>
                <c:pt idx="32">
                  <c:v>-0.43302134319964125</c:v>
                </c:pt>
                <c:pt idx="33">
                  <c:v>-0.47976437839554364</c:v>
                </c:pt>
              </c:numCache>
            </c:numRef>
          </c:yVal>
          <c:smooth val="0"/>
        </c:ser>
        <c:ser>
          <c:idx val="19"/>
          <c:order val="15"/>
          <c:tx>
            <c:strRef>
              <c:f>'Filtered Temp_data'!$F$131</c:f>
              <c:strCache>
                <c:ptCount val="1"/>
                <c:pt idx="0">
                  <c:v>Bead #10 @ 1070.6 m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'Filtered Temp_data'!$ED$81:$FK$81</c:f>
              <c:numCache>
                <c:formatCode>d\-mmm\-yy</c:formatCode>
                <c:ptCount val="34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3">
                  <c:v>40988</c:v>
                </c:pt>
                <c:pt idx="24">
                  <c:v>41016</c:v>
                </c:pt>
                <c:pt idx="25">
                  <c:v>41051</c:v>
                </c:pt>
                <c:pt idx="26">
                  <c:v>41118</c:v>
                </c:pt>
                <c:pt idx="27">
                  <c:v>41151</c:v>
                </c:pt>
                <c:pt idx="28">
                  <c:v>41182</c:v>
                </c:pt>
                <c:pt idx="29">
                  <c:v>41212</c:v>
                </c:pt>
                <c:pt idx="30">
                  <c:v>41233</c:v>
                </c:pt>
                <c:pt idx="31">
                  <c:v>41268</c:v>
                </c:pt>
                <c:pt idx="32">
                  <c:v>41304</c:v>
                </c:pt>
                <c:pt idx="33">
                  <c:v>41337</c:v>
                </c:pt>
              </c:numCache>
            </c:numRef>
          </c:xVal>
          <c:yVal>
            <c:numRef>
              <c:f>'Filtered Temp_data'!$ED$131:$FK$131</c:f>
              <c:numCache>
                <c:formatCode>0.00</c:formatCode>
                <c:ptCount val="34"/>
                <c:pt idx="0">
                  <c:v>-0.37267086241007519</c:v>
                </c:pt>
                <c:pt idx="1">
                  <c:v>-0.37267086241007519</c:v>
                </c:pt>
                <c:pt idx="2">
                  <c:v>-0.39615258615140192</c:v>
                </c:pt>
                <c:pt idx="3">
                  <c:v>-0.46640853627326351</c:v>
                </c:pt>
                <c:pt idx="4">
                  <c:v>-0.48976437839553455</c:v>
                </c:pt>
                <c:pt idx="5">
                  <c:v>-0.53638232606266456</c:v>
                </c:pt>
                <c:pt idx="6">
                  <c:v>-0.55964458901286207</c:v>
                </c:pt>
                <c:pt idx="7">
                  <c:v>-0.50143056759350202</c:v>
                </c:pt>
                <c:pt idx="8">
                  <c:v>-0.29023489432847782</c:v>
                </c:pt>
                <c:pt idx="9">
                  <c:v>-0.66394182327275075</c:v>
                </c:pt>
                <c:pt idx="10">
                  <c:v>-0.65238405776119635</c:v>
                </c:pt>
                <c:pt idx="11">
                  <c:v>-0.64081861076539326</c:v>
                </c:pt>
                <c:pt idx="12">
                  <c:v>-0.61766463378040726</c:v>
                </c:pt>
                <c:pt idx="13">
                  <c:v>-0.89349869738214238</c:v>
                </c:pt>
                <c:pt idx="15">
                  <c:v>-1.6301884614795199</c:v>
                </c:pt>
                <c:pt idx="16">
                  <c:v>-0.81349810970596081</c:v>
                </c:pt>
                <c:pt idx="17">
                  <c:v>-0.62924547265458841</c:v>
                </c:pt>
                <c:pt idx="18">
                  <c:v>-0.57607608447654002</c:v>
                </c:pt>
                <c:pt idx="19">
                  <c:v>-0.43640853627329079</c:v>
                </c:pt>
                <c:pt idx="20">
                  <c:v>-0.50638232606269185</c:v>
                </c:pt>
                <c:pt idx="23">
                  <c:v>-0.63394182327277804</c:v>
                </c:pt>
                <c:pt idx="24">
                  <c:v>0</c:v>
                </c:pt>
                <c:pt idx="31">
                  <c:v>-0.42471886356327104</c:v>
                </c:pt>
                <c:pt idx="32">
                  <c:v>-0.44809037125003215</c:v>
                </c:pt>
                <c:pt idx="33">
                  <c:v>-0.48308894870905306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160768"/>
        <c:axId val="161756672"/>
      </c:scatterChart>
      <c:valAx>
        <c:axId val="160160768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221580342658179"/>
              <c:y val="0.94215993523197661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756672"/>
        <c:crossesAt val="-5"/>
        <c:crossBetween val="midCat"/>
        <c:majorUnit val="181"/>
        <c:minorUnit val="30.5"/>
      </c:valAx>
      <c:valAx>
        <c:axId val="161756672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97008958472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160768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82780012632424305"/>
          <c:y val="0.55371502069703971"/>
          <c:w val="0.11156057335379144"/>
          <c:h val="0.314559094292317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Yukon&amp;RJune 2009</c:oddHeader>
    </c:headerFooter>
    <c:pageMargins b="1" l="0.75" r="0.75" t="1" header="0.5" footer="0.5"/>
    <c:pageSetup orientation="landscape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7241952822781E-2"/>
          <c:y val="3.4704391960801911E-2"/>
          <c:w val="0.92983785378315331"/>
          <c:h val="0.87275119042164806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'Filtered Temp_data'!$F$203</c:f>
              <c:strCache>
                <c:ptCount val="1"/>
                <c:pt idx="0">
                  <c:v>Bead #2 @ 1075.9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Temp_data'!$FB$201:$FK$201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Temp_data'!$FB$203:$FK$203</c:f>
              <c:numCache>
                <c:formatCode>0.00</c:formatCode>
                <c:ptCount val="10"/>
                <c:pt idx="1">
                  <c:v>-0.5628758158253504</c:v>
                </c:pt>
                <c:pt idx="2">
                  <c:v>1.0026384323464299</c:v>
                </c:pt>
                <c:pt idx="3">
                  <c:v>1.7547303380372341</c:v>
                </c:pt>
                <c:pt idx="4">
                  <c:v>1.1812609470717916</c:v>
                </c:pt>
                <c:pt idx="5">
                  <c:v>0.3546414873093795</c:v>
                </c:pt>
                <c:pt idx="6">
                  <c:v>-4.4496783177862653E-2</c:v>
                </c:pt>
                <c:pt idx="7">
                  <c:v>-4.4496783177862653E-2</c:v>
                </c:pt>
                <c:pt idx="8">
                  <c:v>-0.4464085362732817</c:v>
                </c:pt>
                <c:pt idx="9">
                  <c:v>-0.80494933580109773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'Filtered Temp_data'!$F$204</c:f>
              <c:strCache>
                <c:ptCount val="1"/>
                <c:pt idx="0">
                  <c:v>Bead #3 @ 1074.9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Temp_data'!$FB$201:$FK$201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Temp_data'!$FB$204:$FK$204</c:f>
              <c:numCache>
                <c:formatCode>0.00</c:formatCode>
                <c:ptCount val="10"/>
                <c:pt idx="1">
                  <c:v>-0.3996027197371177</c:v>
                </c:pt>
                <c:pt idx="2">
                  <c:v>-0.24661001642050451</c:v>
                </c:pt>
                <c:pt idx="3">
                  <c:v>0.87615237064005669</c:v>
                </c:pt>
                <c:pt idx="4">
                  <c:v>-0.22295310278468605</c:v>
                </c:pt>
                <c:pt idx="5">
                  <c:v>-0.19926407141491609</c:v>
                </c:pt>
                <c:pt idx="6">
                  <c:v>-0.18740748586833433</c:v>
                </c:pt>
                <c:pt idx="7">
                  <c:v>-0.1636701234590987</c:v>
                </c:pt>
                <c:pt idx="8">
                  <c:v>-0.18740748586833433</c:v>
                </c:pt>
                <c:pt idx="9">
                  <c:v>-0.19926407141491609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'Filtered Temp_data'!$F$205</c:f>
              <c:strCache>
                <c:ptCount val="1"/>
                <c:pt idx="0">
                  <c:v>Bead #4 @ 1073.9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Temp_data'!$FB$201:$FK$201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Temp_data'!$FB$205:$FK$205</c:f>
              <c:numCache>
                <c:formatCode>0.00</c:formatCode>
                <c:ptCount val="10"/>
                <c:pt idx="1">
                  <c:v>-0.69009626246941025</c:v>
                </c:pt>
                <c:pt idx="2">
                  <c:v>-0.45809037125002305</c:v>
                </c:pt>
                <c:pt idx="3">
                  <c:v>-0.41131596524348879</c:v>
                </c:pt>
                <c:pt idx="4">
                  <c:v>-0.37615258615142011</c:v>
                </c:pt>
                <c:pt idx="5">
                  <c:v>-0.34091812913914055</c:v>
                </c:pt>
                <c:pt idx="6">
                  <c:v>-0.31738886944822298</c:v>
                </c:pt>
                <c:pt idx="7">
                  <c:v>-0.2938278182070917</c:v>
                </c:pt>
                <c:pt idx="8">
                  <c:v>-0.30561232283224626</c:v>
                </c:pt>
                <c:pt idx="9">
                  <c:v>-0.31738886944822298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'Filtered Temp_data'!$F$206</c:f>
              <c:strCache>
                <c:ptCount val="1"/>
                <c:pt idx="0">
                  <c:v>Bead #5 @ 1072.9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Temp_data'!$FB$201:$FK$201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Temp_data'!$FB$206:$FK$206</c:f>
              <c:numCache>
                <c:formatCode>0.00</c:formatCode>
                <c:ptCount val="10"/>
                <c:pt idx="1">
                  <c:v>-0.87349869738216057</c:v>
                </c:pt>
                <c:pt idx="2">
                  <c:v>-0.65549191691303577</c:v>
                </c:pt>
                <c:pt idx="3">
                  <c:v>-0.57447981505890766</c:v>
                </c:pt>
                <c:pt idx="4">
                  <c:v>-0.5280173419398011</c:v>
                </c:pt>
                <c:pt idx="5">
                  <c:v>-0.48143056759352021</c:v>
                </c:pt>
                <c:pt idx="6">
                  <c:v>-0.45809037125002305</c:v>
                </c:pt>
                <c:pt idx="7">
                  <c:v>-0.42302134319965035</c:v>
                </c:pt>
                <c:pt idx="8">
                  <c:v>-0.49308894870904396</c:v>
                </c:pt>
                <c:pt idx="9">
                  <c:v>-0.5628758158253504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'Filtered Temp_data'!$F$207</c:f>
              <c:strCache>
                <c:ptCount val="1"/>
                <c:pt idx="0">
                  <c:v>Bead #6 @ 1069.4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Temp_data'!$FB$201:$FK$201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Temp_data'!$FB$207:$FK$207</c:f>
              <c:numCache>
                <c:formatCode>0.00</c:formatCode>
                <c:ptCount val="10"/>
                <c:pt idx="1">
                  <c:v>-0.90767222850774942</c:v>
                </c:pt>
                <c:pt idx="2">
                  <c:v>-0.82782917995587013</c:v>
                </c:pt>
                <c:pt idx="3">
                  <c:v>-0.75909910286975446</c:v>
                </c:pt>
                <c:pt idx="4">
                  <c:v>-0.69009626246941025</c:v>
                </c:pt>
                <c:pt idx="5">
                  <c:v>-0.64394182327276894</c:v>
                </c:pt>
                <c:pt idx="6">
                  <c:v>-0.6092454726546066</c:v>
                </c:pt>
                <c:pt idx="7">
                  <c:v>-0.6092454726546066</c:v>
                </c:pt>
                <c:pt idx="8">
                  <c:v>-0.72463190555475876</c:v>
                </c:pt>
                <c:pt idx="9">
                  <c:v>-0.80494933580109773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'Filtered Temp_data'!$F$208</c:f>
              <c:strCache>
                <c:ptCount val="1"/>
                <c:pt idx="0">
                  <c:v>Bead #7 @ 1065.4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Temp_data'!$FB$201:$FK$201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Temp_data'!$FB$208:$FK$208</c:f>
              <c:numCache>
                <c:formatCode>0.00</c:formatCode>
                <c:ptCount val="10"/>
                <c:pt idx="1">
                  <c:v>-0.70161576440006002</c:v>
                </c:pt>
                <c:pt idx="2">
                  <c:v>-0.72463190555475876</c:v>
                </c:pt>
                <c:pt idx="3">
                  <c:v>-0.70161576440006002</c:v>
                </c:pt>
                <c:pt idx="4">
                  <c:v>-0.69009626246941025</c:v>
                </c:pt>
                <c:pt idx="5">
                  <c:v>-0.65549191691303577</c:v>
                </c:pt>
                <c:pt idx="6">
                  <c:v>-0.63238405776121454</c:v>
                </c:pt>
                <c:pt idx="7">
                  <c:v>-0.6092454726546066</c:v>
                </c:pt>
                <c:pt idx="8">
                  <c:v>-0.63238405776121454</c:v>
                </c:pt>
                <c:pt idx="9">
                  <c:v>-0.65549191691303577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'Filtered Temp_data'!$F$209</c:f>
              <c:strCache>
                <c:ptCount val="1"/>
                <c:pt idx="0">
                  <c:v>Bead #8 @ 1062.7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Temp_data'!$FB$201:$FK$201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Temp_data'!$FB$209:$FK$209</c:f>
              <c:numCache>
                <c:formatCode>0.00</c:formatCode>
                <c:ptCount val="10"/>
                <c:pt idx="1">
                  <c:v>-0.72463190555475876</c:v>
                </c:pt>
                <c:pt idx="2">
                  <c:v>-0.74761762639604967</c:v>
                </c:pt>
                <c:pt idx="3">
                  <c:v>-0.74761762639604967</c:v>
                </c:pt>
                <c:pt idx="4">
                  <c:v>-0.74761762639604967</c:v>
                </c:pt>
                <c:pt idx="5">
                  <c:v>-0.72463190555475876</c:v>
                </c:pt>
                <c:pt idx="6">
                  <c:v>-0.72463190555475876</c:v>
                </c:pt>
                <c:pt idx="7">
                  <c:v>-0.69009626246941025</c:v>
                </c:pt>
                <c:pt idx="8">
                  <c:v>-0.71312764225939418</c:v>
                </c:pt>
                <c:pt idx="9">
                  <c:v>-0.71312764225939418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49088"/>
        <c:axId val="159863552"/>
      </c:scatterChart>
      <c:valAx>
        <c:axId val="15984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221583452636598"/>
              <c:y val="0.94215993523197661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863552"/>
        <c:crossesAt val="-5"/>
        <c:crossBetween val="midCat"/>
        <c:majorUnit val="181"/>
        <c:minorUnit val="30.5"/>
      </c:valAx>
      <c:valAx>
        <c:axId val="159863552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37723693629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849088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151351109520399"/>
          <c:y val="0.5833185777150991"/>
          <c:w val="0.10480553567167739"/>
          <c:h val="0.29622909076663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Yukon&amp;RJune 2009</c:oddHeader>
    </c:headerFooter>
    <c:pageMargins b="1" l="0.75" r="0.75" t="1" header="0.5" footer="0.5"/>
    <c:pageSetup orientation="landscape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356150309123612E-2"/>
          <c:y val="3.9753178361960899E-2"/>
          <c:w val="0.92983785378315331"/>
          <c:h val="0.87275119042164806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'Filtered Temp_data'!$F$215</c:f>
              <c:strCache>
                <c:ptCount val="1"/>
                <c:pt idx="0">
                  <c:v>Bead #2 @ 1083.8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Temp_data'!$FB$213:$FK$213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Temp_data'!$FB$215:$FK$215</c:f>
              <c:numCache>
                <c:formatCode>0.00</c:formatCode>
                <c:ptCount val="10"/>
                <c:pt idx="1">
                  <c:v>6.3458810624069883E-2</c:v>
                </c:pt>
                <c:pt idx="2">
                  <c:v>0.9899488028796668</c:v>
                </c:pt>
                <c:pt idx="3">
                  <c:v>2.9748053901377602</c:v>
                </c:pt>
                <c:pt idx="4">
                  <c:v>3.4056820129841299</c:v>
                </c:pt>
                <c:pt idx="5">
                  <c:v>3.3186702102814252</c:v>
                </c:pt>
                <c:pt idx="6">
                  <c:v>2.6792739997058561</c:v>
                </c:pt>
                <c:pt idx="7">
                  <c:v>1.7018199703697974</c:v>
                </c:pt>
                <c:pt idx="8">
                  <c:v>0.95193476074371119</c:v>
                </c:pt>
                <c:pt idx="9">
                  <c:v>0.55148851165296264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'Filtered Temp_data'!$F$216</c:f>
              <c:strCache>
                <c:ptCount val="1"/>
                <c:pt idx="0">
                  <c:v>Bead #3 @ 1081.8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Temp_data'!$FB$213:$FK$213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Temp_data'!$FB$216:$FK$216</c:f>
              <c:numCache>
                <c:formatCode>0.00</c:formatCode>
                <c:ptCount val="10"/>
                <c:pt idx="1">
                  <c:v>0.20844446220894497</c:v>
                </c:pt>
                <c:pt idx="2">
                  <c:v>0.1358013991815028</c:v>
                </c:pt>
                <c:pt idx="3">
                  <c:v>0.75057016047082925</c:v>
                </c:pt>
                <c:pt idx="4">
                  <c:v>0.83838335858041546</c:v>
                </c:pt>
                <c:pt idx="5">
                  <c:v>1.8877032938487446</c:v>
                </c:pt>
                <c:pt idx="6">
                  <c:v>1.8743609128505341</c:v>
                </c:pt>
                <c:pt idx="7">
                  <c:v>1.5833478926343787</c:v>
                </c:pt>
                <c:pt idx="8">
                  <c:v>1.1044863442352266</c:v>
                </c:pt>
                <c:pt idx="9">
                  <c:v>0.75057016047082925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'Filtered Temp_data'!$F$217</c:f>
              <c:strCache>
                <c:ptCount val="1"/>
                <c:pt idx="0">
                  <c:v>Bead #4 @ 1079.8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Temp_data'!$FB$213:$FK$213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Temp_data'!$FB$217:$FK$217</c:f>
              <c:numCache>
                <c:formatCode>0.00</c:formatCode>
                <c:ptCount val="10"/>
                <c:pt idx="1">
                  <c:v>0.1358013991815028</c:v>
                </c:pt>
                <c:pt idx="2">
                  <c:v>3.9410982186268484E-2</c:v>
                </c:pt>
                <c:pt idx="3">
                  <c:v>9.9592692161934337E-2</c:v>
                </c:pt>
                <c:pt idx="4">
                  <c:v>-0.31738886944822298</c:v>
                </c:pt>
                <c:pt idx="5">
                  <c:v>0.58864466888473999</c:v>
                </c:pt>
                <c:pt idx="6">
                  <c:v>0.68811420773801046</c:v>
                </c:pt>
                <c:pt idx="7">
                  <c:v>0.68811420773801046</c:v>
                </c:pt>
                <c:pt idx="8">
                  <c:v>0.55148851165296264</c:v>
                </c:pt>
                <c:pt idx="9">
                  <c:v>0.44049013209240684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'Filtered Temp_data'!$F$218</c:f>
              <c:strCache>
                <c:ptCount val="1"/>
                <c:pt idx="0">
                  <c:v>Bead #5 @ 1077.8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Temp_data'!$FB$213:$FK$213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Temp_data'!$FB$218:$FK$218</c:f>
              <c:numCache>
                <c:formatCode>0.00</c:formatCode>
                <c:ptCount val="10"/>
                <c:pt idx="1">
                  <c:v>1.5396194311335876E-2</c:v>
                </c:pt>
                <c:pt idx="2">
                  <c:v>0.11165393280566605</c:v>
                </c:pt>
                <c:pt idx="3">
                  <c:v>-4.4496783177862653E-2</c:v>
                </c:pt>
                <c:pt idx="4">
                  <c:v>-0.63238405776121454</c:v>
                </c:pt>
                <c:pt idx="5">
                  <c:v>7.5495141860585591E-2</c:v>
                </c:pt>
                <c:pt idx="6">
                  <c:v>8.7539765446877027E-2</c:v>
                </c:pt>
                <c:pt idx="7">
                  <c:v>0.11165393280566605</c:v>
                </c:pt>
                <c:pt idx="8">
                  <c:v>9.9592692161934337E-2</c:v>
                </c:pt>
                <c:pt idx="9">
                  <c:v>9.9592692161934337E-2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'Filtered Temp_data'!$F$219</c:f>
              <c:strCache>
                <c:ptCount val="1"/>
                <c:pt idx="0">
                  <c:v>Bead #6 @ 1075.8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Temp_data'!$FB$213:$FK$213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Temp_data'!$FB$219:$FK$219</c:f>
              <c:numCache>
                <c:formatCode>0.00</c:formatCode>
                <c:ptCount val="10"/>
                <c:pt idx="1">
                  <c:v>-6.8396600229505111E-2</c:v>
                </c:pt>
                <c:pt idx="2">
                  <c:v>-8.0334256601190646E-2</c:v>
                </c:pt>
                <c:pt idx="3">
                  <c:v>-8.0334256601190646E-2</c:v>
                </c:pt>
                <c:pt idx="4">
                  <c:v>-0.72463190555475876</c:v>
                </c:pt>
                <c:pt idx="5">
                  <c:v>-5.6450779266924656E-2</c:v>
                </c:pt>
                <c:pt idx="6">
                  <c:v>-8.0334256601190646E-2</c:v>
                </c:pt>
                <c:pt idx="7">
                  <c:v>-6.8396600229505111E-2</c:v>
                </c:pt>
                <c:pt idx="8">
                  <c:v>-6.8396600229505111E-2</c:v>
                </c:pt>
                <c:pt idx="9">
                  <c:v>-6.8396600229505111E-2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'Filtered Temp_data'!$F$220</c:f>
              <c:strCache>
                <c:ptCount val="1"/>
                <c:pt idx="0">
                  <c:v>Bead #7 @ 1073.8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Temp_data'!$FB$213:$FK$213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Temp_data'!$FB$220:$FK$220</c:f>
              <c:numCache>
                <c:formatCode>0.00</c:formatCode>
                <c:ptCount val="10"/>
                <c:pt idx="1">
                  <c:v>-0.10418511761412219</c:v>
                </c:pt>
                <c:pt idx="2">
                  <c:v>-0.10418511761412219</c:v>
                </c:pt>
                <c:pt idx="3">
                  <c:v>-0.11609834322666757</c:v>
                </c:pt>
                <c:pt idx="4">
                  <c:v>-0.78203933511269952</c:v>
                </c:pt>
                <c:pt idx="5">
                  <c:v>-9.2263758897559001E-2</c:v>
                </c:pt>
                <c:pt idx="6">
                  <c:v>-0.1517893259007792</c:v>
                </c:pt>
                <c:pt idx="7">
                  <c:v>-0.10418511761412219</c:v>
                </c:pt>
                <c:pt idx="8">
                  <c:v>-0.11609834322666757</c:v>
                </c:pt>
                <c:pt idx="9">
                  <c:v>-0.11609834322666757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'Filtered Temp_data'!$F$221</c:f>
              <c:strCache>
                <c:ptCount val="1"/>
                <c:pt idx="0">
                  <c:v>Bead #8 @ 1071.8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Temp_data'!$FB$213:$FK$213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Temp_data'!$FB$221:$FK$221</c:f>
              <c:numCache>
                <c:formatCode>0.00</c:formatCode>
                <c:ptCount val="10"/>
                <c:pt idx="1">
                  <c:v>-0.1517893259007792</c:v>
                </c:pt>
                <c:pt idx="2">
                  <c:v>-0.13990043694377619</c:v>
                </c:pt>
                <c:pt idx="3">
                  <c:v>-0.1517893259007792</c:v>
                </c:pt>
                <c:pt idx="4">
                  <c:v>-0.72463190555475876</c:v>
                </c:pt>
                <c:pt idx="5">
                  <c:v>-0.12800344619114412</c:v>
                </c:pt>
                <c:pt idx="6">
                  <c:v>-0.18740748586833433</c:v>
                </c:pt>
                <c:pt idx="7">
                  <c:v>-0.13990043694377619</c:v>
                </c:pt>
                <c:pt idx="8">
                  <c:v>-0.1517893259007792</c:v>
                </c:pt>
                <c:pt idx="9">
                  <c:v>-0.1517893259007792</c:v>
                </c:pt>
              </c:numCache>
            </c:numRef>
          </c:yVal>
          <c:smooth val="0"/>
        </c:ser>
        <c:ser>
          <c:idx val="8"/>
          <c:order val="7"/>
          <c:tx>
            <c:strRef>
              <c:f>'Filtered Temp_data'!$F$222</c:f>
              <c:strCache>
                <c:ptCount val="1"/>
                <c:pt idx="0">
                  <c:v>Bead #9 @ 1069.8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Temp_data'!$FB$213:$FK$213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Temp_data'!$FB$222:$FK$222</c:f>
              <c:numCache>
                <c:formatCode>0.00</c:formatCode>
                <c:ptCount val="10"/>
                <c:pt idx="1">
                  <c:v>-0.17554283999572817</c:v>
                </c:pt>
                <c:pt idx="2">
                  <c:v>-0.18740748586833433</c:v>
                </c:pt>
                <c:pt idx="3">
                  <c:v>-0.18740748586833433</c:v>
                </c:pt>
                <c:pt idx="4">
                  <c:v>-0.74761762639604967</c:v>
                </c:pt>
                <c:pt idx="5">
                  <c:v>-0.1636701234590987</c:v>
                </c:pt>
                <c:pt idx="6">
                  <c:v>-0.18740748586833433</c:v>
                </c:pt>
                <c:pt idx="7">
                  <c:v>-0.17554283999572817</c:v>
                </c:pt>
                <c:pt idx="8">
                  <c:v>-0.1636701234590987</c:v>
                </c:pt>
                <c:pt idx="9">
                  <c:v>-0.18740748586833433</c:v>
                </c:pt>
              </c:numCache>
            </c:numRef>
          </c:yVal>
          <c:smooth val="0"/>
        </c:ser>
        <c:ser>
          <c:idx val="9"/>
          <c:order val="8"/>
          <c:tx>
            <c:strRef>
              <c:f>'Filtered Temp_data'!$F$223</c:f>
              <c:strCache>
                <c:ptCount val="1"/>
                <c:pt idx="0">
                  <c:v>Bead #10 @ 1068.0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Temp_data'!$FB$213:$FK$213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Temp_data'!$FB$223:$FK$223</c:f>
              <c:numCache>
                <c:formatCode>0.00</c:formatCode>
                <c:ptCount val="10"/>
                <c:pt idx="1">
                  <c:v>-0.18740748586833433</c:v>
                </c:pt>
                <c:pt idx="2">
                  <c:v>-0.18740748586833433</c:v>
                </c:pt>
                <c:pt idx="3">
                  <c:v>-0.18740748586833433</c:v>
                </c:pt>
                <c:pt idx="4">
                  <c:v>-0.70161576440006002</c:v>
                </c:pt>
                <c:pt idx="5">
                  <c:v>-0.17554283999572817</c:v>
                </c:pt>
                <c:pt idx="6">
                  <c:v>-0.18740748586833433</c:v>
                </c:pt>
                <c:pt idx="7">
                  <c:v>-0.17554283999572817</c:v>
                </c:pt>
                <c:pt idx="8">
                  <c:v>-0.18740748586833433</c:v>
                </c:pt>
                <c:pt idx="9">
                  <c:v>-0.18740748586833433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943936"/>
        <c:axId val="161945856"/>
      </c:scatterChart>
      <c:valAx>
        <c:axId val="16194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221580342658179"/>
              <c:y val="0.94215993523197661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45856"/>
        <c:crossesAt val="-5"/>
        <c:crossBetween val="midCat"/>
        <c:majorUnit val="181"/>
        <c:minorUnit val="30.5"/>
      </c:valAx>
      <c:valAx>
        <c:axId val="161945856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97008958472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43936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783296769645848"/>
          <c:y val="0.55231571799793677"/>
          <c:w val="0.16227807160620833"/>
          <c:h val="0.319004713962993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&amp;LW14101749&amp;CMount Nansen Tailings Dam Monitoring
Abandoned Mount Nansen Mine - Carmacks, Yukon</c:oddHeader>
    </c:headerFooter>
    <c:pageMargins b="1" l="0.75" r="0.75" t="1" header="0.5" footer="0.5"/>
    <c:pageSetup orientation="landscape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33385354522562E-2"/>
          <c:y val="5.9323335556765236E-2"/>
          <c:w val="0.91759762458705874"/>
          <c:h val="0.870785893730177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Temp_data'!$F$30</c:f>
              <c:strCache>
                <c:ptCount val="1"/>
                <c:pt idx="0">
                  <c:v>1084.8 m -native sand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Temp_data'!$DR$29:$FK$29</c:f>
              <c:numCache>
                <c:formatCode>d\-mmm\-yy</c:formatCode>
                <c:ptCount val="46"/>
                <c:pt idx="0">
                  <c:v>37013</c:v>
                </c:pt>
                <c:pt idx="1">
                  <c:v>37028</c:v>
                </c:pt>
                <c:pt idx="2">
                  <c:v>37046</c:v>
                </c:pt>
                <c:pt idx="3">
                  <c:v>37060</c:v>
                </c:pt>
                <c:pt idx="4">
                  <c:v>37075</c:v>
                </c:pt>
                <c:pt idx="5">
                  <c:v>37088</c:v>
                </c:pt>
                <c:pt idx="6">
                  <c:v>37102</c:v>
                </c:pt>
                <c:pt idx="7">
                  <c:v>37116</c:v>
                </c:pt>
                <c:pt idx="8">
                  <c:v>37134</c:v>
                </c:pt>
                <c:pt idx="9">
                  <c:v>37143</c:v>
                </c:pt>
                <c:pt idx="10">
                  <c:v>37157</c:v>
                </c:pt>
                <c:pt idx="11">
                  <c:v>37181</c:v>
                </c:pt>
                <c:pt idx="12">
                  <c:v>37196</c:v>
                </c:pt>
                <c:pt idx="13">
                  <c:v>37210</c:v>
                </c:pt>
                <c:pt idx="14">
                  <c:v>37224</c:v>
                </c:pt>
                <c:pt idx="15">
                  <c:v>37271</c:v>
                </c:pt>
                <c:pt idx="16">
                  <c:v>37463</c:v>
                </c:pt>
                <c:pt idx="17">
                  <c:v>37750</c:v>
                </c:pt>
                <c:pt idx="18">
                  <c:v>37812</c:v>
                </c:pt>
                <c:pt idx="19">
                  <c:v>37852</c:v>
                </c:pt>
                <c:pt idx="20">
                  <c:v>37971</c:v>
                </c:pt>
                <c:pt idx="21">
                  <c:v>38138</c:v>
                </c:pt>
                <c:pt idx="22">
                  <c:v>38170</c:v>
                </c:pt>
                <c:pt idx="23">
                  <c:v>38213</c:v>
                </c:pt>
                <c:pt idx="24">
                  <c:v>38238</c:v>
                </c:pt>
                <c:pt idx="25">
                  <c:v>38266</c:v>
                </c:pt>
                <c:pt idx="26">
                  <c:v>38502</c:v>
                </c:pt>
                <c:pt idx="27">
                  <c:v>38586</c:v>
                </c:pt>
                <c:pt idx="28">
                  <c:v>38674</c:v>
                </c:pt>
                <c:pt idx="29">
                  <c:v>39592</c:v>
                </c:pt>
                <c:pt idx="30">
                  <c:v>39701</c:v>
                </c:pt>
                <c:pt idx="31">
                  <c:v>38904</c:v>
                </c:pt>
                <c:pt idx="32">
                  <c:v>40750</c:v>
                </c:pt>
                <c:pt idx="33">
                  <c:v>40786</c:v>
                </c:pt>
                <c:pt idx="34">
                  <c:v>40815</c:v>
                </c:pt>
                <c:pt idx="35">
                  <c:v>40988</c:v>
                </c:pt>
                <c:pt idx="36">
                  <c:v>41016</c:v>
                </c:pt>
                <c:pt idx="37">
                  <c:v>41051</c:v>
                </c:pt>
                <c:pt idx="38">
                  <c:v>41118</c:v>
                </c:pt>
                <c:pt idx="39">
                  <c:v>41151</c:v>
                </c:pt>
                <c:pt idx="40">
                  <c:v>41182</c:v>
                </c:pt>
                <c:pt idx="41">
                  <c:v>41212</c:v>
                </c:pt>
                <c:pt idx="42">
                  <c:v>41233</c:v>
                </c:pt>
                <c:pt idx="43">
                  <c:v>41268</c:v>
                </c:pt>
                <c:pt idx="44">
                  <c:v>41304</c:v>
                </c:pt>
                <c:pt idx="45">
                  <c:v>41337</c:v>
                </c:pt>
              </c:numCache>
            </c:numRef>
          </c:xVal>
          <c:yVal>
            <c:numRef>
              <c:f>'Filtered Temp_data'!$DR$30:$FK$30</c:f>
              <c:numCache>
                <c:formatCode>0.00</c:formatCode>
                <c:ptCount val="46"/>
                <c:pt idx="0">
                  <c:v>-0.50473953158922313</c:v>
                </c:pt>
                <c:pt idx="1">
                  <c:v>-0.50473953158922313</c:v>
                </c:pt>
                <c:pt idx="2">
                  <c:v>-0.51638232606268275</c:v>
                </c:pt>
                <c:pt idx="3">
                  <c:v>-0.51638232606268275</c:v>
                </c:pt>
                <c:pt idx="4">
                  <c:v>-0.5280173419398011</c:v>
                </c:pt>
                <c:pt idx="5">
                  <c:v>-0.51638232606268275</c:v>
                </c:pt>
                <c:pt idx="6">
                  <c:v>-0.53964458901288026</c:v>
                </c:pt>
                <c:pt idx="7">
                  <c:v>-0.55126407705608926</c:v>
                </c:pt>
                <c:pt idx="8">
                  <c:v>-0.5280173419398011</c:v>
                </c:pt>
                <c:pt idx="9">
                  <c:v>-0.5280173419398011</c:v>
                </c:pt>
                <c:pt idx="10">
                  <c:v>-0.5280173419398011</c:v>
                </c:pt>
                <c:pt idx="11">
                  <c:v>-0.53964458901288026</c:v>
                </c:pt>
                <c:pt idx="12">
                  <c:v>-0.5280173419398011</c:v>
                </c:pt>
                <c:pt idx="13">
                  <c:v>-0.5280173419398011</c:v>
                </c:pt>
                <c:pt idx="14">
                  <c:v>-0.53964458901288026</c:v>
                </c:pt>
                <c:pt idx="15">
                  <c:v>-0.69009626246941025</c:v>
                </c:pt>
                <c:pt idx="16">
                  <c:v>-0.58607608447653092</c:v>
                </c:pt>
                <c:pt idx="17">
                  <c:v>-0.53964458901288026</c:v>
                </c:pt>
                <c:pt idx="18">
                  <c:v>-0.66703434827701358</c:v>
                </c:pt>
                <c:pt idx="19">
                  <c:v>-0.62081861076541145</c:v>
                </c:pt>
                <c:pt idx="20">
                  <c:v>-0.55126407705608926</c:v>
                </c:pt>
                <c:pt idx="21">
                  <c:v>-0.59766463378042545</c:v>
                </c:pt>
                <c:pt idx="22">
                  <c:v>-0.62081861076541145</c:v>
                </c:pt>
                <c:pt idx="23">
                  <c:v>-0.59766463378042545</c:v>
                </c:pt>
                <c:pt idx="24">
                  <c:v>-0.57447981505890766</c:v>
                </c:pt>
                <c:pt idx="25">
                  <c:v>-0.70161576440006002</c:v>
                </c:pt>
                <c:pt idx="26">
                  <c:v>-0.50473953158922313</c:v>
                </c:pt>
                <c:pt idx="27">
                  <c:v>-0.62081861076541145</c:v>
                </c:pt>
                <c:pt idx="28">
                  <c:v>-0.51638232606268275</c:v>
                </c:pt>
                <c:pt idx="29">
                  <c:v>-0.63238405776121454</c:v>
                </c:pt>
                <c:pt idx="30">
                  <c:v>-0.59766463378042545</c:v>
                </c:pt>
                <c:pt idx="31">
                  <c:v>-0.50473953158922313</c:v>
                </c:pt>
                <c:pt idx="32">
                  <c:v>-0.49308894870904396</c:v>
                </c:pt>
                <c:pt idx="33">
                  <c:v>-0.49308894870904396</c:v>
                </c:pt>
                <c:pt idx="34">
                  <c:v>-0.51638232606268275</c:v>
                </c:pt>
                <c:pt idx="35">
                  <c:v>-0.50473953158922313</c:v>
                </c:pt>
                <c:pt idx="36">
                  <c:v>0</c:v>
                </c:pt>
                <c:pt idx="37">
                  <c:v>-0.46976437839555274</c:v>
                </c:pt>
                <c:pt idx="38">
                  <c:v>-0.48143056759352021</c:v>
                </c:pt>
                <c:pt idx="39">
                  <c:v>-0.49308894870904396</c:v>
                </c:pt>
                <c:pt idx="40">
                  <c:v>-0.50473953158922313</c:v>
                </c:pt>
                <c:pt idx="41">
                  <c:v>-0.49308894870904396</c:v>
                </c:pt>
                <c:pt idx="42">
                  <c:v>0.22058101763070681</c:v>
                </c:pt>
                <c:pt idx="43">
                  <c:v>-0.50473953158922313</c:v>
                </c:pt>
                <c:pt idx="44">
                  <c:v>-0.49308894870904396</c:v>
                </c:pt>
                <c:pt idx="45">
                  <c:v>-0.50473953158922313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615680"/>
        <c:axId val="162617600"/>
      </c:scatterChart>
      <c:valAx>
        <c:axId val="16261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/d/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17600"/>
        <c:crossesAt val="-5"/>
        <c:crossBetween val="midCat"/>
        <c:majorUnit val="181"/>
        <c:minorUnit val="30.5"/>
      </c:valAx>
      <c:valAx>
        <c:axId val="162617600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15680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tr"/>
      <c:layout>
        <c:manualLayout>
          <c:xMode val="edge"/>
          <c:yMode val="edge"/>
          <c:x val="0.7923289250445904"/>
          <c:y val="0.77500006529034615"/>
          <c:w val="0.13290678789460708"/>
          <c:h val="4.4264634831093885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&amp;LW14101749&amp;CMount Nansen Tailings Dam Monitoring
Abandoned Mount Nansen Mine - Carmacks, Yukon</c:oddHeader>
    </c:headerFooter>
    <c:pageMargins b="1" l="0.75" r="0.75" t="1" header="0.5" footer="0.5"/>
    <c:pageSetup orientation="landscape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833385354522562E-2"/>
          <c:y val="5.9323335556765236E-2"/>
          <c:w val="0.91759762458705874"/>
          <c:h val="0.87078589373017756"/>
        </c:manualLayout>
      </c:layout>
      <c:scatterChart>
        <c:scatterStyle val="lineMarker"/>
        <c:varyColors val="0"/>
        <c:ser>
          <c:idx val="9"/>
          <c:order val="0"/>
          <c:tx>
            <c:strRef>
              <c:f>'Filtered Temp_data'!$F$228</c:f>
              <c:strCache>
                <c:ptCount val="1"/>
                <c:pt idx="0">
                  <c:v>Bead #1 @ 1094.2 m</c:v>
                </c:pt>
              </c:strCache>
            </c:strRef>
          </c:tx>
          <c:spPr>
            <a:ln w="28575">
              <a:solidFill>
                <a:schemeClr val="accent4">
                  <a:lumMod val="40000"/>
                  <a:lumOff val="60000"/>
                </a:schemeClr>
              </a:solidFill>
            </a:ln>
          </c:spPr>
          <c:xVal>
            <c:numRef>
              <c:f>'Filtered Temp_data'!$FJ$227:$FK$227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Temp_data'!$FJ$228:$FK$228</c:f>
              <c:numCache>
                <c:formatCode>0.00</c:formatCode>
                <c:ptCount val="2"/>
                <c:pt idx="1">
                  <c:v>-0.67856912694253424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'Filtered Temp_data'!$F$229</c:f>
              <c:strCache>
                <c:ptCount val="1"/>
                <c:pt idx="0">
                  <c:v>Bead #2 @ 1093.2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Temp_data'!$FJ$227:$FK$227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Temp_data'!$FJ$229:$FK$229</c:f>
              <c:numCache>
                <c:formatCode>0.00</c:formatCode>
                <c:ptCount val="2"/>
                <c:pt idx="0">
                  <c:v>-2.4317649470805236</c:v>
                </c:pt>
                <c:pt idx="1">
                  <c:v>-3.89879175620365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'Filtered Temp_data'!$F$230</c:f>
              <c:strCache>
                <c:ptCount val="1"/>
                <c:pt idx="0">
                  <c:v>Bead #3 @ 1091.2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Temp_data'!$FJ$227:$FK$227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Temp_data'!$FJ$230:$FK$230</c:f>
              <c:numCache>
                <c:formatCode>0.00</c:formatCode>
                <c:ptCount val="2"/>
                <c:pt idx="0">
                  <c:v>6.3458810624069883E-2</c:v>
                </c:pt>
                <c:pt idx="1">
                  <c:v>5.1430760978632861E-2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'Filtered Temp_data'!$F$231</c:f>
              <c:strCache>
                <c:ptCount val="1"/>
                <c:pt idx="0">
                  <c:v>Bead #4 @ 1089.2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Temp_data'!$FJ$227:$FK$227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Temp_data'!$FJ$231:$FK$231</c:f>
              <c:numCache>
                <c:formatCode>0.00</c:formatCode>
                <c:ptCount val="2"/>
                <c:pt idx="0">
                  <c:v>-8.5856384962994525E-3</c:v>
                </c:pt>
                <c:pt idx="1">
                  <c:v>6.3458810624069883E-2</c:v>
                </c:pt>
              </c:numCache>
            </c:numRef>
          </c:yVal>
          <c:smooth val="0"/>
        </c:ser>
        <c:ser>
          <c:idx val="3"/>
          <c:order val="4"/>
          <c:tx>
            <c:strRef>
              <c:f>'Filtered Temp_data'!$F$232</c:f>
              <c:strCache>
                <c:ptCount val="1"/>
                <c:pt idx="0">
                  <c:v>Bead #5 @ 1087.2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Temp_data'!$FJ$227:$FK$227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Temp_data'!$FJ$232:$FK$232</c:f>
              <c:numCache>
                <c:formatCode>0.00</c:formatCode>
                <c:ptCount val="2"/>
                <c:pt idx="0">
                  <c:v>0.15998225138719135</c:v>
                </c:pt>
                <c:pt idx="1">
                  <c:v>0.20844446220894497</c:v>
                </c:pt>
              </c:numCache>
            </c:numRef>
          </c:yVal>
          <c:smooth val="0"/>
        </c:ser>
        <c:ser>
          <c:idx val="4"/>
          <c:order val="5"/>
          <c:tx>
            <c:strRef>
              <c:f>'Filtered Temp_data'!$F$233</c:f>
              <c:strCache>
                <c:ptCount val="1"/>
                <c:pt idx="0">
                  <c:v>Bead #6 @ 1085.2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Temp_data'!$FJ$227:$FK$227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Temp_data'!$FJ$233:$FK$233</c:f>
              <c:numCache>
                <c:formatCode>0.00</c:formatCode>
                <c:ptCount val="2"/>
                <c:pt idx="0">
                  <c:v>-2.0564223378187307E-2</c:v>
                </c:pt>
                <c:pt idx="1">
                  <c:v>-5.6450779266924656E-2</c:v>
                </c:pt>
              </c:numCache>
            </c:numRef>
          </c:yVal>
          <c:smooth val="0"/>
        </c:ser>
        <c:ser>
          <c:idx val="5"/>
          <c:order val="6"/>
          <c:tx>
            <c:strRef>
              <c:f>'Filtered Temp_data'!$F$234</c:f>
              <c:strCache>
                <c:ptCount val="1"/>
                <c:pt idx="0">
                  <c:v>Bead #7 @ 1083.2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Temp_data'!$FJ$227:$FK$227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Temp_data'!$FJ$234:$FK$234</c:f>
              <c:numCache>
                <c:formatCode>0.00</c:formatCode>
                <c:ptCount val="2"/>
                <c:pt idx="0">
                  <c:v>-6.8396600229505111E-2</c:v>
                </c:pt>
                <c:pt idx="1">
                  <c:v>3.4011638548463452E-3</c:v>
                </c:pt>
              </c:numCache>
            </c:numRef>
          </c:yVal>
          <c:smooth val="0"/>
        </c:ser>
        <c:ser>
          <c:idx val="6"/>
          <c:order val="7"/>
          <c:tx>
            <c:strRef>
              <c:f>'Filtered Temp_data'!$F$235</c:f>
              <c:strCache>
                <c:ptCount val="1"/>
                <c:pt idx="0">
                  <c:v>Bead #8 @ 1080.2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Temp_data'!$FJ$227:$FK$227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Temp_data'!$FJ$235:$FK$235</c:f>
              <c:numCache>
                <c:formatCode>0.00</c:formatCode>
                <c:ptCount val="2"/>
                <c:pt idx="0">
                  <c:v>-0.21111260695403189</c:v>
                </c:pt>
                <c:pt idx="1">
                  <c:v>-0.1517893259007792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997376"/>
        <c:axId val="162999296"/>
      </c:scatterChart>
      <c:valAx>
        <c:axId val="16299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/d/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999296"/>
        <c:crossesAt val="-5"/>
        <c:crossBetween val="midCat"/>
        <c:majorUnit val="181"/>
        <c:minorUnit val="30.5"/>
      </c:valAx>
      <c:valAx>
        <c:axId val="162999296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997376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tr"/>
      <c:layout>
        <c:manualLayout>
          <c:xMode val="edge"/>
          <c:yMode val="edge"/>
          <c:x val="0.78389490467795386"/>
          <c:y val="0.59161802535877039"/>
          <c:w val="0.14956951570333443"/>
          <c:h val="0.2908264452018124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&amp;LW14101749&amp;CMount Nansen Tailings Dam Monitoring
Abandoned Mount Nansen Mine - Carmacks, Yukon</c:oddHeader>
    </c:headerFooter>
    <c:pageMargins b="1" l="0.75" r="0.75" t="1" header="0.5" footer="0.5"/>
    <c:pageSetup orientation="landscape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44743240381428E-2"/>
          <c:y val="8.1142486205777343E-3"/>
          <c:w val="0.93165441401635307"/>
          <c:h val="0.91225788232167182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Temp_data'!$F$240</c:f>
              <c:strCache>
                <c:ptCount val="1"/>
                <c:pt idx="0">
                  <c:v>Bead #1 @ 1089.9 m</c:v>
                </c:pt>
              </c:strCache>
            </c:strRef>
          </c:tx>
          <c:xVal>
            <c:numRef>
              <c:f>'Filtered Temp_data'!$FJ$239:$FK$239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Temp_data'!$FJ$240:$FK$240</c:f>
              <c:numCache>
                <c:formatCode>0.00</c:formatCode>
                <c:ptCount val="2"/>
                <c:pt idx="0">
                  <c:v>-5.5643314289199566</c:v>
                </c:pt>
                <c:pt idx="1">
                  <c:v>-6.326801267576343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Temp_data'!$F$241</c:f>
              <c:strCache>
                <c:ptCount val="1"/>
                <c:pt idx="0">
                  <c:v>Bead #2 @ 1087.9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Temp_data'!$FJ$239:$FK$239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Temp_data'!$FJ$241:$FK$241</c:f>
              <c:numCache>
                <c:formatCode>0.00</c:formatCode>
                <c:ptCount val="2"/>
                <c:pt idx="0">
                  <c:v>-2.0564223378187307E-2</c:v>
                </c:pt>
                <c:pt idx="1">
                  <c:v>-5.6450779266924656E-2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Temp_data'!$F$242</c:f>
              <c:strCache>
                <c:ptCount val="1"/>
                <c:pt idx="0">
                  <c:v>Bead #3 @ 1085.9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Temp_data'!$FJ$239:$FK$239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Temp_data'!$FJ$242:$FK$242</c:f>
              <c:numCache>
                <c:formatCode>0.00</c:formatCode>
                <c:ptCount val="2"/>
                <c:pt idx="0">
                  <c:v>-3.2534601406837282E-2</c:v>
                </c:pt>
                <c:pt idx="1">
                  <c:v>-4.4496783177862653E-2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Temp_data'!$F$243</c:f>
              <c:strCache>
                <c:ptCount val="1"/>
                <c:pt idx="0">
                  <c:v>Bead #4 @ 1083.9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Temp_data'!$FJ$239:$FK$239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Temp_data'!$FJ$243:$FK$243</c:f>
              <c:numCache>
                <c:formatCode>0.00</c:formatCode>
                <c:ptCount val="2"/>
                <c:pt idx="0">
                  <c:v>-0.11609834322666757</c:v>
                </c:pt>
                <c:pt idx="1">
                  <c:v>-0.13990043694377619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Temp_data'!$F$244</c:f>
              <c:strCache>
                <c:ptCount val="1"/>
                <c:pt idx="0">
                  <c:v>Bead #5 @ 1081.9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Temp_data'!$FJ$239:$FK$239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Temp_data'!$FJ$244:$FK$244</c:f>
              <c:numCache>
                <c:formatCode>0.00</c:formatCode>
                <c:ptCount val="2"/>
                <c:pt idx="0">
                  <c:v>-0.21111260695403189</c:v>
                </c:pt>
                <c:pt idx="1">
                  <c:v>-0.21111260695403189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Temp_data'!$F$245</c:f>
              <c:strCache>
                <c:ptCount val="1"/>
                <c:pt idx="0">
                  <c:v>Bead #6 @ 1079.9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Temp_data'!$FJ$239:$FK$239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Temp_data'!$FJ$245:$FK$245</c:f>
              <c:numCache>
                <c:formatCode>0.00</c:formatCode>
                <c:ptCount val="2"/>
                <c:pt idx="0">
                  <c:v>-0.1636701234590987</c:v>
                </c:pt>
                <c:pt idx="1">
                  <c:v>-0.17554283999572817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'Filtered Temp_data'!$F$246</c:f>
              <c:strCache>
                <c:ptCount val="1"/>
                <c:pt idx="0">
                  <c:v>Bead #7 @ 1077.9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Temp_data'!$FJ$239:$FK$239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Temp_data'!$FJ$246:$FK$246</c:f>
              <c:numCache>
                <c:formatCode>0.00</c:formatCode>
                <c:ptCount val="2"/>
                <c:pt idx="0">
                  <c:v>-0.28203534542740272</c:v>
                </c:pt>
                <c:pt idx="1">
                  <c:v>-0.22295310278468605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727424"/>
        <c:axId val="162729344"/>
      </c:scatterChart>
      <c:valAx>
        <c:axId val="16272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/d/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29344"/>
        <c:crossesAt val="-5"/>
        <c:crossBetween val="midCat"/>
        <c:majorUnit val="181"/>
        <c:minorUnit val="30.5"/>
      </c:valAx>
      <c:valAx>
        <c:axId val="162729344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27424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580625495515"/>
          <c:y val="6.2697666523027898E-2"/>
          <c:w val="0.15238088957473284"/>
          <c:h val="0.2546759640119612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&amp;LW14101749&amp;CMount Nansen Tailings Dam Monitoring
Abandoned Mount Nansen Mine - Carmacks, Yukon</c:oddHeader>
    </c:headerFooter>
    <c:pageMargins b="1" l="0.75" r="0.75" t="1" header="0.5" footer="0.5"/>
    <c:pageSetup orientation="landscape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833385354522562E-2"/>
          <c:y val="5.9323335556765236E-2"/>
          <c:w val="0.93102182159757441"/>
          <c:h val="0.870785893730177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Temp_data'!$F$266</c:f>
              <c:strCache>
                <c:ptCount val="1"/>
                <c:pt idx="0">
                  <c:v>Bead #1 @ 1090.5 m</c:v>
                </c:pt>
              </c:strCache>
            </c:strRef>
          </c:tx>
          <c:xVal>
            <c:numRef>
              <c:f>'Filtered Temp_data'!$FJ$265:$FK$265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Temp_data'!$FJ$266:$FK$266</c:f>
              <c:numCache>
                <c:formatCode>0.00</c:formatCode>
                <c:ptCount val="2"/>
              </c:numCache>
            </c:numRef>
          </c:yVal>
          <c:smooth val="0"/>
        </c:ser>
        <c:ser>
          <c:idx val="1"/>
          <c:order val="1"/>
          <c:tx>
            <c:strRef>
              <c:f>'Filtered Temp_data'!$F$267</c:f>
              <c:strCache>
                <c:ptCount val="1"/>
                <c:pt idx="0">
                  <c:v>Bead #2 @ 1088.5 m</c:v>
                </c:pt>
              </c:strCache>
            </c:strRef>
          </c:tx>
          <c:xVal>
            <c:numRef>
              <c:f>'Filtered Temp_data'!$FJ$265:$FK$265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Temp_data'!$FJ$267:$FK$267</c:f>
              <c:numCache>
                <c:formatCode>d\-mmm\-yy</c:formatCode>
                <c:ptCount val="2"/>
              </c:numCache>
            </c:numRef>
          </c:yVal>
          <c:smooth val="0"/>
        </c:ser>
        <c:ser>
          <c:idx val="2"/>
          <c:order val="2"/>
          <c:tx>
            <c:strRef>
              <c:f>'Filtered Temp_data'!$F$268</c:f>
              <c:strCache>
                <c:ptCount val="1"/>
                <c:pt idx="0">
                  <c:v>Bead #3 @ 1086.5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Temp_data'!$FJ$265:$FK$265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Temp_data'!$FJ$268:$FK$268</c:f>
              <c:numCache>
                <c:formatCode>0.00</c:formatCode>
                <c:ptCount val="2"/>
                <c:pt idx="0">
                  <c:v>-2.3272542592167724</c:v>
                </c:pt>
                <c:pt idx="1">
                  <c:v>-3.5412269488830361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Temp_data'!$F$269</c:f>
              <c:strCache>
                <c:ptCount val="1"/>
                <c:pt idx="0">
                  <c:v>Bead #4 @ 1084.5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Temp_data'!$FJ$265:$FK$265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Temp_data'!$FJ$269:$FK$269</c:f>
              <c:numCache>
                <c:formatCode>0.00</c:formatCode>
                <c:ptCount val="2"/>
                <c:pt idx="0">
                  <c:v>3.4011638548463452E-3</c:v>
                </c:pt>
                <c:pt idx="1">
                  <c:v>-2.0564223378187307E-2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Temp_data'!$F$270</c:f>
              <c:strCache>
                <c:ptCount val="1"/>
                <c:pt idx="0">
                  <c:v>Bead #5 @ 1082.5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Temp_data'!$FJ$265:$FK$265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Temp_data'!$FJ$270:$FK$270</c:f>
              <c:numCache>
                <c:formatCode>0.00</c:formatCode>
                <c:ptCount val="2"/>
                <c:pt idx="0">
                  <c:v>-4.4496783177862653E-2</c:v>
                </c:pt>
                <c:pt idx="1">
                  <c:v>-4.4496783177862653E-2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Temp_data'!$F$271</c:f>
              <c:strCache>
                <c:ptCount val="1"/>
                <c:pt idx="0">
                  <c:v>Bead #6 @ 1080.5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Temp_data'!$FJ$265:$FK$265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Temp_data'!$FJ$271:$FK$271</c:f>
              <c:numCache>
                <c:formatCode>0.00</c:formatCode>
                <c:ptCount val="2"/>
                <c:pt idx="0">
                  <c:v>-0.10418511761412219</c:v>
                </c:pt>
                <c:pt idx="1">
                  <c:v>-0.11609834322666757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'Filtered Temp_data'!$F$272</c:f>
              <c:strCache>
                <c:ptCount val="1"/>
                <c:pt idx="0">
                  <c:v>Bead #7 @ 1078.5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Temp_data'!$FJ$265:$FK$265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Temp_data'!$FJ$272:$FK$272</c:f>
              <c:numCache>
                <c:formatCode>0.00</c:formatCode>
                <c:ptCount val="2"/>
                <c:pt idx="0">
                  <c:v>-0.13990043694377619</c:v>
                </c:pt>
                <c:pt idx="1">
                  <c:v>-0.13990043694377619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'Filtered Temp_data'!$F$273</c:f>
              <c:strCache>
                <c:ptCount val="1"/>
                <c:pt idx="0">
                  <c:v>Bead #11 @ 1077.5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Temp_data'!$FJ$265:$FK$265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Temp_data'!$FJ$273:$FK$273</c:f>
              <c:numCache>
                <c:formatCode>0.00</c:formatCode>
                <c:ptCount val="2"/>
                <c:pt idx="0">
                  <c:v>0.93928165409016628</c:v>
                </c:pt>
                <c:pt idx="1">
                  <c:v>-0.2938278182070917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'Filtered Temp_data'!$F$274</c:f>
              <c:strCache>
                <c:ptCount val="1"/>
                <c:pt idx="0">
                  <c:v>Bead #8 @ 1076.5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Temp_data'!$FJ$265:$FK$265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Temp_data'!$FJ$274:$FK$274</c:f>
              <c:numCache>
                <c:formatCode>0.00</c:formatCode>
                <c:ptCount val="2"/>
                <c:pt idx="0">
                  <c:v>-0.2938278182070917</c:v>
                </c:pt>
                <c:pt idx="1">
                  <c:v>-0.2938278182070917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'Filtered Temp_data'!$F$275</c:f>
              <c:strCache>
                <c:ptCount val="1"/>
                <c:pt idx="0">
                  <c:v>Bead #10 @ 1075.5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Temp_data'!$FJ$265:$FK$265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Temp_data'!$FJ$275:$FK$275</c:f>
              <c:numCache>
                <c:formatCode>0.00</c:formatCode>
                <c:ptCount val="2"/>
                <c:pt idx="0">
                  <c:v>-0.28203534542740272</c:v>
                </c:pt>
                <c:pt idx="1">
                  <c:v>-0.28203534542740272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'Filtered Temp_data'!$F$276</c:f>
              <c:strCache>
                <c:ptCount val="1"/>
                <c:pt idx="0">
                  <c:v>Bead #9 @ 1074.5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Temp_data'!$FJ$265:$FK$265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Temp_data'!$FJ$276:$FK$276</c:f>
              <c:numCache>
                <c:formatCode>0.00</c:formatCode>
                <c:ptCount val="2"/>
                <c:pt idx="0">
                  <c:v>-0.38788159670468758</c:v>
                </c:pt>
                <c:pt idx="1">
                  <c:v>-0.37615258615142011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927360"/>
        <c:axId val="162929280"/>
      </c:scatterChart>
      <c:valAx>
        <c:axId val="16292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/d/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929280"/>
        <c:crossesAt val="-5"/>
        <c:crossBetween val="midCat"/>
        <c:majorUnit val="181"/>
        <c:minorUnit val="30.5"/>
      </c:valAx>
      <c:valAx>
        <c:axId val="162929280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927360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88515191882425"/>
          <c:y val="0.10525809273840769"/>
          <c:w val="0.1387826417007757"/>
          <c:h val="0.34410088664290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&amp;LW14101749&amp;CMount Nansen Tailings Dam Monitoring
Abandoned Mount Nansen Mine - Carmacks, Yukon</c:oddHeader>
    </c:headerFooter>
    <c:pageMargins b="1" l="0.75" r="0.75" t="1" header="0.5" footer="0.5"/>
    <c:pageSetup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38427099114279E-2"/>
          <c:y val="3.4704391960801911E-2"/>
          <c:w val="0.92023666863686182"/>
          <c:h val="0.8727511904216480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Temp_data'!$F$12</c:f>
              <c:strCache>
                <c:ptCount val="1"/>
                <c:pt idx="0">
                  <c:v>1087.1 m - sand fill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Temp_data'!$G$12:$FK$12</c:f>
              <c:numCache>
                <c:formatCode>0.00</c:formatCode>
                <c:ptCount val="161"/>
                <c:pt idx="0">
                  <c:v>3.662117163401831</c:v>
                </c:pt>
                <c:pt idx="1">
                  <c:v>3.0033103449942473</c:v>
                </c:pt>
                <c:pt idx="2">
                  <c:v>3.2785170669610579</c:v>
                </c:pt>
                <c:pt idx="3">
                  <c:v>3.4988200294794183</c:v>
                </c:pt>
                <c:pt idx="23">
                  <c:v>2.5912794079549144</c:v>
                </c:pt>
                <c:pt idx="24">
                  <c:v>2.5491946788689006</c:v>
                </c:pt>
                <c:pt idx="25">
                  <c:v>2.8458990028503308</c:v>
                </c:pt>
                <c:pt idx="26">
                  <c:v>2.8174275068446946</c:v>
                </c:pt>
                <c:pt idx="28">
                  <c:v>3.3516502095274063</c:v>
                </c:pt>
                <c:pt idx="29">
                  <c:v>3.2202252867242578</c:v>
                </c:pt>
                <c:pt idx="30">
                  <c:v>3.3663128115450149</c:v>
                </c:pt>
                <c:pt idx="31">
                  <c:v>3.3516502095274063</c:v>
                </c:pt>
                <c:pt idx="32">
                  <c:v>3.3809874480588746</c:v>
                </c:pt>
                <c:pt idx="33">
                  <c:v>3.6770364645981886</c:v>
                </c:pt>
                <c:pt idx="34">
                  <c:v>3.7069123926122529</c:v>
                </c:pt>
                <c:pt idx="35">
                  <c:v>3.6770364645981886</c:v>
                </c:pt>
                <c:pt idx="36">
                  <c:v>3.6025639221569463</c:v>
                </c:pt>
                <c:pt idx="37">
                  <c:v>3.5283998355363906</c:v>
                </c:pt>
                <c:pt idx="38">
                  <c:v>3.7218690586275898</c:v>
                </c:pt>
                <c:pt idx="39">
                  <c:v>4.2687864388402659</c:v>
                </c:pt>
                <c:pt idx="40">
                  <c:v>4.207188777939848</c:v>
                </c:pt>
                <c:pt idx="42">
                  <c:v>4.0693611715346947</c:v>
                </c:pt>
                <c:pt idx="43">
                  <c:v>4.16112866602856</c:v>
                </c:pt>
                <c:pt idx="44">
                  <c:v>3.9477294776320946</c:v>
                </c:pt>
                <c:pt idx="45">
                  <c:v>4.0388759048759653</c:v>
                </c:pt>
                <c:pt idx="46">
                  <c:v>4.008442310249734</c:v>
                </c:pt>
                <c:pt idx="47">
                  <c:v>4.0693611715346947</c:v>
                </c:pt>
                <c:pt idx="48">
                  <c:v>3.8269166658366771</c:v>
                </c:pt>
                <c:pt idx="50">
                  <c:v>3.7069123926122529</c:v>
                </c:pt>
                <c:pt idx="51">
                  <c:v>3.6025639221569463</c:v>
                </c:pt>
                <c:pt idx="52">
                  <c:v>3.4692890391694959</c:v>
                </c:pt>
                <c:pt idx="53">
                  <c:v>3.4840484418606934</c:v>
                </c:pt>
                <c:pt idx="54">
                  <c:v>3.4398067127937679</c:v>
                </c:pt>
                <c:pt idx="56">
                  <c:v>2.945908938619084</c:v>
                </c:pt>
                <c:pt idx="57">
                  <c:v>2.8601518276912543</c:v>
                </c:pt>
                <c:pt idx="58">
                  <c:v>2.8032088013900989</c:v>
                </c:pt>
                <c:pt idx="59">
                  <c:v>2.8174275068446946</c:v>
                </c:pt>
                <c:pt idx="60">
                  <c:v>2.7181340901750559</c:v>
                </c:pt>
                <c:pt idx="61">
                  <c:v>2.6193913018867079</c:v>
                </c:pt>
                <c:pt idx="62">
                  <c:v>2.4096272248276591</c:v>
                </c:pt>
                <c:pt idx="63">
                  <c:v>2.4096272248276591</c:v>
                </c:pt>
                <c:pt idx="64">
                  <c:v>2.4096272248276591</c:v>
                </c:pt>
                <c:pt idx="65">
                  <c:v>2.2298130674108165</c:v>
                </c:pt>
                <c:pt idx="66">
                  <c:v>2.3679697937859032</c:v>
                </c:pt>
                <c:pt idx="67">
                  <c:v>2.3679697937859032</c:v>
                </c:pt>
                <c:pt idx="68">
                  <c:v>2.3679697937859032</c:v>
                </c:pt>
                <c:pt idx="69">
                  <c:v>2.3679697937859032</c:v>
                </c:pt>
                <c:pt idx="70">
                  <c:v>2.3679697937859032</c:v>
                </c:pt>
                <c:pt idx="71">
                  <c:v>2.3679697937859032</c:v>
                </c:pt>
                <c:pt idx="72">
                  <c:v>2.3679697937859032</c:v>
                </c:pt>
                <c:pt idx="73">
                  <c:v>2.3679697937859032</c:v>
                </c:pt>
                <c:pt idx="74">
                  <c:v>2.3679697937859032</c:v>
                </c:pt>
                <c:pt idx="75">
                  <c:v>2.3679697937859032</c:v>
                </c:pt>
                <c:pt idx="76">
                  <c:v>2.2711473399074862</c:v>
                </c:pt>
                <c:pt idx="77">
                  <c:v>2.2849468430548541</c:v>
                </c:pt>
                <c:pt idx="78">
                  <c:v>2.2987570785397793</c:v>
                </c:pt>
                <c:pt idx="79">
                  <c:v>2.2987570785397793</c:v>
                </c:pt>
                <c:pt idx="80">
                  <c:v>1.9566851490030217</c:v>
                </c:pt>
                <c:pt idx="81">
                  <c:v>1.9973870968505025</c:v>
                </c:pt>
                <c:pt idx="82">
                  <c:v>2.2573585533727965</c:v>
                </c:pt>
                <c:pt idx="83">
                  <c:v>2.2298130674108165</c:v>
                </c:pt>
                <c:pt idx="84">
                  <c:v>2.1885748218824119</c:v>
                </c:pt>
                <c:pt idx="85">
                  <c:v>2.1063847343243083</c:v>
                </c:pt>
                <c:pt idx="86">
                  <c:v>2.0654320603159135</c:v>
                </c:pt>
                <c:pt idx="87">
                  <c:v>2.0381827268369079</c:v>
                </c:pt>
                <c:pt idx="88">
                  <c:v>2.0109752109767669</c:v>
                </c:pt>
                <c:pt idx="89">
                  <c:v>1.9838093918295385</c:v>
                </c:pt>
                <c:pt idx="90">
                  <c:v>1.9431385812273447</c:v>
                </c:pt>
                <c:pt idx="91">
                  <c:v>1.9431385812273447</c:v>
                </c:pt>
                <c:pt idx="92">
                  <c:v>1.8890556528704678</c:v>
                </c:pt>
                <c:pt idx="93">
                  <c:v>1.8620759864309662</c:v>
                </c:pt>
                <c:pt idx="94">
                  <c:v>1.8351373608304584</c:v>
                </c:pt>
                <c:pt idx="95">
                  <c:v>1.6610285888031058</c:v>
                </c:pt>
                <c:pt idx="96">
                  <c:v>1.6877032938487559</c:v>
                </c:pt>
                <c:pt idx="97">
                  <c:v>1.7144182840095255</c:v>
                </c:pt>
                <c:pt idx="98">
                  <c:v>1.5945173237019503</c:v>
                </c:pt>
                <c:pt idx="99">
                  <c:v>1.5547303380372455</c:v>
                </c:pt>
                <c:pt idx="100">
                  <c:v>1.5547303380372455</c:v>
                </c:pt>
                <c:pt idx="101">
                  <c:v>1.5018199703698087</c:v>
                </c:pt>
                <c:pt idx="102">
                  <c:v>1.4490675789637635</c:v>
                </c:pt>
                <c:pt idx="103">
                  <c:v>1.4096064232327308</c:v>
                </c:pt>
                <c:pt idx="104">
                  <c:v>1.4096064232327308</c:v>
                </c:pt>
                <c:pt idx="105">
                  <c:v>1.4096064232327308</c:v>
                </c:pt>
                <c:pt idx="106">
                  <c:v>1.4490675789637635</c:v>
                </c:pt>
                <c:pt idx="108">
                  <c:v>1.4227503467617453</c:v>
                </c:pt>
                <c:pt idx="110">
                  <c:v>1.8216834015703398</c:v>
                </c:pt>
                <c:pt idx="111">
                  <c:v>1.8890556528704678</c:v>
                </c:pt>
                <c:pt idx="112">
                  <c:v>1.9702420808806664</c:v>
                </c:pt>
                <c:pt idx="113">
                  <c:v>1.9973870968505025</c:v>
                </c:pt>
                <c:pt idx="114">
                  <c:v>1.9566851490030217</c:v>
                </c:pt>
                <c:pt idx="115">
                  <c:v>1.8890556528704678</c:v>
                </c:pt>
                <c:pt idx="116">
                  <c:v>1.8351373608304584</c:v>
                </c:pt>
                <c:pt idx="117">
                  <c:v>1.7679695798599937</c:v>
                </c:pt>
                <c:pt idx="118">
                  <c:v>1.7010557461181861</c:v>
                </c:pt>
                <c:pt idx="119">
                  <c:v>1.6477063074158877</c:v>
                </c:pt>
                <c:pt idx="120">
                  <c:v>1.5679827184395663</c:v>
                </c:pt>
                <c:pt idx="121">
                  <c:v>1.5150327171864433</c:v>
                </c:pt>
                <c:pt idx="122">
                  <c:v>1.4359040607503744</c:v>
                </c:pt>
                <c:pt idx="123">
                  <c:v>1.3571283594008605</c:v>
                </c:pt>
                <c:pt idx="124">
                  <c:v>1.3178719410680628</c:v>
                </c:pt>
                <c:pt idx="125">
                  <c:v>1.2656655261903893</c:v>
                </c:pt>
                <c:pt idx="126">
                  <c:v>1.2006240261352445</c:v>
                </c:pt>
                <c:pt idx="127">
                  <c:v>1.2006240261352445</c:v>
                </c:pt>
                <c:pt idx="128">
                  <c:v>1.1876444615887749</c:v>
                </c:pt>
                <c:pt idx="129">
                  <c:v>1.2136131514196222</c:v>
                </c:pt>
                <c:pt idx="130">
                  <c:v>1.2787026550940368</c:v>
                </c:pt>
                <c:pt idx="131">
                  <c:v>1.2526380247590509</c:v>
                </c:pt>
                <c:pt idx="132">
                  <c:v>1.0454964857132722</c:v>
                </c:pt>
                <c:pt idx="133">
                  <c:v>1.019774150733042</c:v>
                </c:pt>
                <c:pt idx="134">
                  <c:v>0.93004069344806339</c:v>
                </c:pt>
                <c:pt idx="135">
                  <c:v>0.89172306951547853</c:v>
                </c:pt>
                <c:pt idx="136">
                  <c:v>0.84076234143333295</c:v>
                </c:pt>
                <c:pt idx="137">
                  <c:v>0.85348869305357766</c:v>
                </c:pt>
                <c:pt idx="138">
                  <c:v>0.67615237064006806</c:v>
                </c:pt>
                <c:pt idx="139">
                  <c:v>0.72663764717952972</c:v>
                </c:pt>
                <c:pt idx="140">
                  <c:v>0.66355367791408071</c:v>
                </c:pt>
                <c:pt idx="142">
                  <c:v>0.63838335858042683</c:v>
                </c:pt>
                <c:pt idx="144">
                  <c:v>0.58815064396526395</c:v>
                </c:pt>
                <c:pt idx="145">
                  <c:v>0.45074702323631755</c:v>
                </c:pt>
                <c:pt idx="146">
                  <c:v>0.22820025620325168</c:v>
                </c:pt>
                <c:pt idx="147">
                  <c:v>0.17912677416177303</c:v>
                </c:pt>
                <c:pt idx="148">
                  <c:v>9.3577621496365282E-2</c:v>
                </c:pt>
                <c:pt idx="149">
                  <c:v>-4.0017748612797277E-2</c:v>
                </c:pt>
                <c:pt idx="150">
                  <c:v>0.32676140216960903</c:v>
                </c:pt>
                <c:pt idx="151">
                  <c:v>0.52556111121765525</c:v>
                </c:pt>
                <c:pt idx="152">
                  <c:v>0.4756496377209487</c:v>
                </c:pt>
                <c:pt idx="153">
                  <c:v>0.35148851165297401</c:v>
                </c:pt>
                <c:pt idx="154">
                  <c:v>0.26509577004372886</c:v>
                </c:pt>
                <c:pt idx="155">
                  <c:v>0.21591899383173541</c:v>
                </c:pt>
                <c:pt idx="156">
                  <c:v>0.20364633360082962</c:v>
                </c:pt>
                <c:pt idx="157">
                  <c:v>0.21591899383173541</c:v>
                </c:pt>
                <c:pt idx="158">
                  <c:v>0.24049013209241821</c:v>
                </c:pt>
                <c:pt idx="159">
                  <c:v>0.31441091122468379</c:v>
                </c:pt>
                <c:pt idx="160">
                  <c:v>0.32676140216960903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Temp_data'!$F$13</c:f>
              <c:strCache>
                <c:ptCount val="1"/>
                <c:pt idx="0">
                  <c:v>1084.6 m - sand fill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Temp_data'!$G$13:$FK$13</c:f>
              <c:numCache>
                <c:formatCode>0.00</c:formatCode>
                <c:ptCount val="161"/>
                <c:pt idx="0">
                  <c:v>2.830620650277524</c:v>
                </c:pt>
                <c:pt idx="1">
                  <c:v>2.8448053901377648</c:v>
                </c:pt>
                <c:pt idx="2">
                  <c:v>2.8448053901377648</c:v>
                </c:pt>
                <c:pt idx="3">
                  <c:v>2.830620650277524</c:v>
                </c:pt>
                <c:pt idx="4">
                  <c:v>2.8022850172147287</c:v>
                </c:pt>
                <c:pt idx="5">
                  <c:v>2.8022850172147287</c:v>
                </c:pt>
                <c:pt idx="6">
                  <c:v>2.7316425855992748</c:v>
                </c:pt>
                <c:pt idx="7">
                  <c:v>2.7034639208108047</c:v>
                </c:pt>
                <c:pt idx="8">
                  <c:v>2.6612794079549076</c:v>
                </c:pt>
                <c:pt idx="10">
                  <c:v>2.6051885331152107</c:v>
                </c:pt>
                <c:pt idx="11">
                  <c:v>2.5632361582499357</c:v>
                </c:pt>
                <c:pt idx="12">
                  <c:v>2.5213825347098009</c:v>
                </c:pt>
                <c:pt idx="13">
                  <c:v>2.49353476461431</c:v>
                </c:pt>
                <c:pt idx="14">
                  <c:v>2.4102523367798199</c:v>
                </c:pt>
                <c:pt idx="15">
                  <c:v>2.2723102600453444</c:v>
                </c:pt>
                <c:pt idx="16">
                  <c:v>2.3825780621211265</c:v>
                </c:pt>
                <c:pt idx="17">
                  <c:v>2.3411473399074794</c:v>
                </c:pt>
                <c:pt idx="18">
                  <c:v>2.2998130674108097</c:v>
                </c:pt>
                <c:pt idx="19">
                  <c:v>2.2723102600453444</c:v>
                </c:pt>
                <c:pt idx="20">
                  <c:v>2.2723102600453444</c:v>
                </c:pt>
                <c:pt idx="21">
                  <c:v>2.2311357989808585</c:v>
                </c:pt>
                <c:pt idx="22">
                  <c:v>2.2448500066907968</c:v>
                </c:pt>
                <c:pt idx="23">
                  <c:v>2.2311357989808585</c:v>
                </c:pt>
                <c:pt idx="24">
                  <c:v>2.2311357989808585</c:v>
                </c:pt>
                <c:pt idx="25">
                  <c:v>2.2585748218824051</c:v>
                </c:pt>
                <c:pt idx="26">
                  <c:v>2.313580467759607</c:v>
                </c:pt>
                <c:pt idx="27">
                  <c:v>2.3549468430548472</c:v>
                </c:pt>
                <c:pt idx="28">
                  <c:v>2.4102523367798199</c:v>
                </c:pt>
                <c:pt idx="29">
                  <c:v>2.4657305604445696</c:v>
                </c:pt>
                <c:pt idx="30">
                  <c:v>2.507453195873552</c:v>
                </c:pt>
                <c:pt idx="31">
                  <c:v>2.5632361582499357</c:v>
                </c:pt>
                <c:pt idx="32">
                  <c:v>2.6191946788688938</c:v>
                </c:pt>
                <c:pt idx="33">
                  <c:v>2.6612794079549076</c:v>
                </c:pt>
                <c:pt idx="34">
                  <c:v>2.7175476765012831</c:v>
                </c:pt>
                <c:pt idx="35">
                  <c:v>2.7598659307659545</c:v>
                </c:pt>
                <c:pt idx="36">
                  <c:v>2.7457486647826386</c:v>
                </c:pt>
                <c:pt idx="37">
                  <c:v>2.7598659307659545</c:v>
                </c:pt>
                <c:pt idx="38">
                  <c:v>2.915899002850324</c:v>
                </c:pt>
                <c:pt idx="39">
                  <c:v>3.0733103449942405</c:v>
                </c:pt>
                <c:pt idx="40">
                  <c:v>3.0159089386190772</c:v>
                </c:pt>
                <c:pt idx="42">
                  <c:v>3.0445865488148343</c:v>
                </c:pt>
                <c:pt idx="43">
                  <c:v>3.2176270574868227</c:v>
                </c:pt>
                <c:pt idx="44">
                  <c:v>3.0733103449942405</c:v>
                </c:pt>
                <c:pt idx="45">
                  <c:v>3.0589426648861604</c:v>
                </c:pt>
                <c:pt idx="46">
                  <c:v>3.0876896067290431</c:v>
                </c:pt>
                <c:pt idx="47">
                  <c:v>3.0876896067290431</c:v>
                </c:pt>
                <c:pt idx="48">
                  <c:v>3.0733103449942405</c:v>
                </c:pt>
                <c:pt idx="49">
                  <c:v>3.0159089386190772</c:v>
                </c:pt>
                <c:pt idx="50">
                  <c:v>2.9444160600141913</c:v>
                </c:pt>
                <c:pt idx="51">
                  <c:v>2.915899002850324</c:v>
                </c:pt>
                <c:pt idx="52">
                  <c:v>2.8874275068446877</c:v>
                </c:pt>
                <c:pt idx="53">
                  <c:v>2.8874275068446877</c:v>
                </c:pt>
                <c:pt idx="58">
                  <c:v>2.7034639208108047</c:v>
                </c:pt>
                <c:pt idx="59">
                  <c:v>2.7034639208108047</c:v>
                </c:pt>
                <c:pt idx="60">
                  <c:v>2.6051885331152107</c:v>
                </c:pt>
                <c:pt idx="61">
                  <c:v>2.5772092891397733</c:v>
                </c:pt>
                <c:pt idx="62">
                  <c:v>2.5213825347098009</c:v>
                </c:pt>
                <c:pt idx="63">
                  <c:v>2.4796272248276523</c:v>
                </c:pt>
                <c:pt idx="64">
                  <c:v>2.4796272248276523</c:v>
                </c:pt>
                <c:pt idx="65">
                  <c:v>2.4518447554304998</c:v>
                </c:pt>
                <c:pt idx="66">
                  <c:v>2.4102523367798199</c:v>
                </c:pt>
                <c:pt idx="67">
                  <c:v>2.3825780621211265</c:v>
                </c:pt>
                <c:pt idx="68">
                  <c:v>2.3411473399074794</c:v>
                </c:pt>
                <c:pt idx="69">
                  <c:v>2.313580467759607</c:v>
                </c:pt>
                <c:pt idx="70">
                  <c:v>2.2311357989808585</c:v>
                </c:pt>
                <c:pt idx="71">
                  <c:v>2.1900566663416612</c:v>
                </c:pt>
                <c:pt idx="72">
                  <c:v>2.1490724465868993</c:v>
                </c:pt>
                <c:pt idx="73">
                  <c:v>2.0402420808806596</c:v>
                </c:pt>
                <c:pt idx="74">
                  <c:v>2.0673870968504957</c:v>
                </c:pt>
                <c:pt idx="75">
                  <c:v>2.0266851490030149</c:v>
                </c:pt>
                <c:pt idx="76">
                  <c:v>2.0131385812273379</c:v>
                </c:pt>
                <c:pt idx="77">
                  <c:v>2.0131385812273379</c:v>
                </c:pt>
                <c:pt idx="78">
                  <c:v>1.9860764782638967</c:v>
                </c:pt>
                <c:pt idx="79">
                  <c:v>1.959055652870461</c:v>
                </c:pt>
                <c:pt idx="80">
                  <c:v>1.9186015508885248</c:v>
                </c:pt>
                <c:pt idx="81">
                  <c:v>1.9186015508885248</c:v>
                </c:pt>
                <c:pt idx="82">
                  <c:v>1.9051373608304516</c:v>
                </c:pt>
                <c:pt idx="83">
                  <c:v>1.8782396584525145</c:v>
                </c:pt>
                <c:pt idx="84">
                  <c:v>1.8648061168523213</c:v>
                </c:pt>
                <c:pt idx="85">
                  <c:v>1.851382762175831</c:v>
                </c:pt>
                <c:pt idx="86">
                  <c:v>1.8111736742105222</c:v>
                </c:pt>
                <c:pt idx="87">
                  <c:v>1.7977909219033563</c:v>
                </c:pt>
                <c:pt idx="88">
                  <c:v>1.7844182840095186</c:v>
                </c:pt>
                <c:pt idx="89">
                  <c:v>1.7710557461181793</c:v>
                </c:pt>
                <c:pt idx="90">
                  <c:v>1.7577032938487491</c:v>
                </c:pt>
                <c:pt idx="91">
                  <c:v>1.731028588803099</c:v>
                </c:pt>
                <c:pt idx="92">
                  <c:v>1.6910918156091839</c:v>
                </c:pt>
                <c:pt idx="93">
                  <c:v>1.6910918156091839</c:v>
                </c:pt>
                <c:pt idx="94">
                  <c:v>1.6645173237019435</c:v>
                </c:pt>
                <c:pt idx="95">
                  <c:v>1.5982553514207325</c:v>
                </c:pt>
                <c:pt idx="96">
                  <c:v>1.5982553514207325</c:v>
                </c:pt>
                <c:pt idx="98">
                  <c:v>1.5586170970334479</c:v>
                </c:pt>
                <c:pt idx="99">
                  <c:v>1.5322409151957004</c:v>
                </c:pt>
                <c:pt idx="100">
                  <c:v>1.5059040607503675</c:v>
                </c:pt>
                <c:pt idx="101">
                  <c:v>1.4664722764264297</c:v>
                </c:pt>
                <c:pt idx="102">
                  <c:v>1.4009477144283551</c:v>
                </c:pt>
                <c:pt idx="103">
                  <c:v>1.34870265509403</c:v>
                </c:pt>
                <c:pt idx="104">
                  <c:v>1.3356655261903825</c:v>
                </c:pt>
                <c:pt idx="105">
                  <c:v>1.3226380247590441</c:v>
                </c:pt>
                <c:pt idx="106">
                  <c:v>1.3096201373983263</c:v>
                </c:pt>
                <c:pt idx="108">
                  <c:v>1.3356655261903825</c:v>
                </c:pt>
                <c:pt idx="109">
                  <c:v>1.3748058490623407</c:v>
                </c:pt>
                <c:pt idx="110">
                  <c:v>1.4140331826833972</c:v>
                </c:pt>
                <c:pt idx="111">
                  <c:v>1.4533478926343832</c:v>
                </c:pt>
                <c:pt idx="112">
                  <c:v>1.5322409151957004</c:v>
                </c:pt>
                <c:pt idx="113">
                  <c:v>1.5850327171864365</c:v>
                </c:pt>
                <c:pt idx="114">
                  <c:v>1.5718199703698019</c:v>
                </c:pt>
                <c:pt idx="115">
                  <c:v>1.5586170970334479</c:v>
                </c:pt>
                <c:pt idx="116">
                  <c:v>1.5322409151957004</c:v>
                </c:pt>
                <c:pt idx="117">
                  <c:v>1.4927503467617385</c:v>
                </c:pt>
                <c:pt idx="118">
                  <c:v>1.4664722764264297</c:v>
                </c:pt>
                <c:pt idx="119">
                  <c:v>1.4402332581765336</c:v>
                </c:pt>
                <c:pt idx="120">
                  <c:v>1.4009477144283551</c:v>
                </c:pt>
                <c:pt idx="121">
                  <c:v>1.3617494248990738</c:v>
                </c:pt>
                <c:pt idx="122">
                  <c:v>1.3096201373983263</c:v>
                </c:pt>
                <c:pt idx="123">
                  <c:v>1.2446744445151126</c:v>
                </c:pt>
                <c:pt idx="124">
                  <c:v>1.2187629998607008</c:v>
                </c:pt>
                <c:pt idx="125">
                  <c:v>1.1670540995549459</c:v>
                </c:pt>
                <c:pt idx="126">
                  <c:v>1.1026306230320984</c:v>
                </c:pt>
                <c:pt idx="127">
                  <c:v>1.0640893256325512</c:v>
                </c:pt>
                <c:pt idx="128">
                  <c:v>1.025632193726608</c:v>
                </c:pt>
                <c:pt idx="129">
                  <c:v>1.0000406934480566</c:v>
                </c:pt>
                <c:pt idx="130">
                  <c:v>0.93622425654700692</c:v>
                </c:pt>
                <c:pt idx="131">
                  <c:v>1.0897741507330352</c:v>
                </c:pt>
                <c:pt idx="132">
                  <c:v>0.80928165409017083</c:v>
                </c:pt>
                <c:pt idx="133">
                  <c:v>0.84726832274196795</c:v>
                </c:pt>
                <c:pt idx="134">
                  <c:v>0.82193476074371574</c:v>
                </c:pt>
                <c:pt idx="136">
                  <c:v>0.63308805502418863</c:v>
                </c:pt>
                <c:pt idx="137">
                  <c:v>0.65815064396525713</c:v>
                </c:pt>
                <c:pt idx="138">
                  <c:v>0.53319391349748457</c:v>
                </c:pt>
                <c:pt idx="139">
                  <c:v>0.60806118319288771</c:v>
                </c:pt>
                <c:pt idx="140">
                  <c:v>0.54564963772094188</c:v>
                </c:pt>
                <c:pt idx="142">
                  <c:v>0.53319391349748457</c:v>
                </c:pt>
                <c:pt idx="144">
                  <c:v>0.53319391349748457</c:v>
                </c:pt>
                <c:pt idx="145">
                  <c:v>0.4462505352333892</c:v>
                </c:pt>
                <c:pt idx="146">
                  <c:v>0.32278863289872106</c:v>
                </c:pt>
                <c:pt idx="147">
                  <c:v>0.50830895512905272</c:v>
                </c:pt>
                <c:pt idx="148">
                  <c:v>0.48345923825900172</c:v>
                </c:pt>
                <c:pt idx="149">
                  <c:v>0.37206911406207155</c:v>
                </c:pt>
                <c:pt idx="150">
                  <c:v>0.34741155497141563</c:v>
                </c:pt>
                <c:pt idx="151">
                  <c:v>0.57058763540374002</c:v>
                </c:pt>
                <c:pt idx="152">
                  <c:v>0.55811420773801501</c:v>
                </c:pt>
                <c:pt idx="153">
                  <c:v>0.48345923825900172</c:v>
                </c:pt>
                <c:pt idx="154">
                  <c:v>0.45864466888474453</c:v>
                </c:pt>
                <c:pt idx="155">
                  <c:v>0.42148851165296719</c:v>
                </c:pt>
                <c:pt idx="156">
                  <c:v>0.42148851165296719</c:v>
                </c:pt>
                <c:pt idx="157">
                  <c:v>0.39676140216960221</c:v>
                </c:pt>
                <c:pt idx="158">
                  <c:v>0.39676140216960221</c:v>
                </c:pt>
                <c:pt idx="159">
                  <c:v>0.42148851165296719</c:v>
                </c:pt>
                <c:pt idx="160">
                  <c:v>0.40912059845271642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Temp_data'!$F$14</c:f>
              <c:strCache>
                <c:ptCount val="1"/>
                <c:pt idx="0">
                  <c:v>1081.6 m - sand fill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Temp_data'!$G$14:$FK$14</c:f>
              <c:numCache>
                <c:formatCode>0.00</c:formatCode>
                <c:ptCount val="161"/>
                <c:pt idx="0">
                  <c:v>1.4359040607503744</c:v>
                </c:pt>
                <c:pt idx="1">
                  <c:v>1.4622409151957072</c:v>
                </c:pt>
                <c:pt idx="2">
                  <c:v>1.4754240832686492</c:v>
                </c:pt>
                <c:pt idx="3">
                  <c:v>1.4886170970334547</c:v>
                </c:pt>
                <c:pt idx="4">
                  <c:v>1.4886170970334547</c:v>
                </c:pt>
                <c:pt idx="5">
                  <c:v>1.5018199703698087</c:v>
                </c:pt>
                <c:pt idx="6">
                  <c:v>1.5018199703698087</c:v>
                </c:pt>
                <c:pt idx="7">
                  <c:v>1.4886170970334547</c:v>
                </c:pt>
                <c:pt idx="8">
                  <c:v>1.4754240832686492</c:v>
                </c:pt>
                <c:pt idx="10">
                  <c:v>1.4490675789637635</c:v>
                </c:pt>
                <c:pt idx="11">
                  <c:v>1.3833478926343901</c:v>
                </c:pt>
                <c:pt idx="12">
                  <c:v>1.4359040607503744</c:v>
                </c:pt>
                <c:pt idx="13">
                  <c:v>1.4359040607503744</c:v>
                </c:pt>
                <c:pt idx="14">
                  <c:v>1.3964722764264366</c:v>
                </c:pt>
                <c:pt idx="15">
                  <c:v>1.4096064232327308</c:v>
                </c:pt>
                <c:pt idx="16">
                  <c:v>1.3964722764264366</c:v>
                </c:pt>
                <c:pt idx="17">
                  <c:v>1.3702332581765404</c:v>
                </c:pt>
                <c:pt idx="18">
                  <c:v>1.344033182683404</c:v>
                </c:pt>
                <c:pt idx="19">
                  <c:v>1.3964722764264366</c:v>
                </c:pt>
                <c:pt idx="20">
                  <c:v>1.3964722764264366</c:v>
                </c:pt>
                <c:pt idx="21">
                  <c:v>1.3048058490623475</c:v>
                </c:pt>
                <c:pt idx="22">
                  <c:v>1.2917494248990806</c:v>
                </c:pt>
                <c:pt idx="23">
                  <c:v>1.2917494248990806</c:v>
                </c:pt>
                <c:pt idx="24">
                  <c:v>1.2656655261903893</c:v>
                </c:pt>
                <c:pt idx="25">
                  <c:v>1.2526380247590509</c:v>
                </c:pt>
                <c:pt idx="26">
                  <c:v>1.2526380247590509</c:v>
                </c:pt>
                <c:pt idx="27">
                  <c:v>1.2526380247590509</c:v>
                </c:pt>
                <c:pt idx="28">
                  <c:v>1.2656655261903893</c:v>
                </c:pt>
                <c:pt idx="29">
                  <c:v>1.2787026550940368</c:v>
                </c:pt>
                <c:pt idx="30">
                  <c:v>1.2787026550940368</c:v>
                </c:pt>
                <c:pt idx="31">
                  <c:v>1.2917494248990806</c:v>
                </c:pt>
                <c:pt idx="32">
                  <c:v>1.3048058490623475</c:v>
                </c:pt>
                <c:pt idx="33">
                  <c:v>1.3178719410680628</c:v>
                </c:pt>
                <c:pt idx="34">
                  <c:v>1.3309477144283619</c:v>
                </c:pt>
                <c:pt idx="35">
                  <c:v>1.344033182683404</c:v>
                </c:pt>
                <c:pt idx="36">
                  <c:v>1.3309477144283619</c:v>
                </c:pt>
                <c:pt idx="37">
                  <c:v>1.344033182683404</c:v>
                </c:pt>
                <c:pt idx="38">
                  <c:v>1.4096064232327308</c:v>
                </c:pt>
                <c:pt idx="39">
                  <c:v>1.4096064232327308</c:v>
                </c:pt>
                <c:pt idx="40">
                  <c:v>1.4359040607503744</c:v>
                </c:pt>
                <c:pt idx="41">
                  <c:v>1.4359040607503744</c:v>
                </c:pt>
                <c:pt idx="42">
                  <c:v>1.4886170970334547</c:v>
                </c:pt>
                <c:pt idx="43">
                  <c:v>1.5018199703698087</c:v>
                </c:pt>
                <c:pt idx="44">
                  <c:v>1.5282553514207393</c:v>
                </c:pt>
                <c:pt idx="45">
                  <c:v>1.5018199703698087</c:v>
                </c:pt>
                <c:pt idx="46">
                  <c:v>1.5282553514207393</c:v>
                </c:pt>
                <c:pt idx="47">
                  <c:v>1.5282553514207393</c:v>
                </c:pt>
                <c:pt idx="48">
                  <c:v>1.5282553514207393</c:v>
                </c:pt>
                <c:pt idx="49">
                  <c:v>1.5282553514207393</c:v>
                </c:pt>
                <c:pt idx="50">
                  <c:v>1.5150327171864433</c:v>
                </c:pt>
                <c:pt idx="51">
                  <c:v>1.5150327171864433</c:v>
                </c:pt>
                <c:pt idx="52">
                  <c:v>1.5150327171864433</c:v>
                </c:pt>
                <c:pt idx="53">
                  <c:v>1.5018199703698087</c:v>
                </c:pt>
                <c:pt idx="54">
                  <c:v>1.5018199703698087</c:v>
                </c:pt>
                <c:pt idx="55">
                  <c:v>1.4886170970334547</c:v>
                </c:pt>
                <c:pt idx="56">
                  <c:v>1.5018199703698087</c:v>
                </c:pt>
                <c:pt idx="57">
                  <c:v>1.4886170970334547</c:v>
                </c:pt>
                <c:pt idx="58">
                  <c:v>1.344033182683404</c:v>
                </c:pt>
                <c:pt idx="59">
                  <c:v>1.4490675789637635</c:v>
                </c:pt>
                <c:pt idx="60">
                  <c:v>1.4227503467617453</c:v>
                </c:pt>
                <c:pt idx="61">
                  <c:v>1.3571283594008605</c:v>
                </c:pt>
                <c:pt idx="62">
                  <c:v>1.3964722764264366</c:v>
                </c:pt>
                <c:pt idx="63">
                  <c:v>1.2656655261903893</c:v>
                </c:pt>
                <c:pt idx="64">
                  <c:v>1.3702332581765404</c:v>
                </c:pt>
                <c:pt idx="65">
                  <c:v>1.3702332581765404</c:v>
                </c:pt>
                <c:pt idx="66">
                  <c:v>1.3833478926343901</c:v>
                </c:pt>
                <c:pt idx="67">
                  <c:v>1.3702332581765404</c:v>
                </c:pt>
                <c:pt idx="68">
                  <c:v>1.3571283594008605</c:v>
                </c:pt>
                <c:pt idx="69">
                  <c:v>1.344033182683404</c:v>
                </c:pt>
                <c:pt idx="70">
                  <c:v>1.3178719410680628</c:v>
                </c:pt>
                <c:pt idx="71">
                  <c:v>1.3178719410680628</c:v>
                </c:pt>
                <c:pt idx="72">
                  <c:v>1.2917494248990806</c:v>
                </c:pt>
                <c:pt idx="73">
                  <c:v>1.2656655261903893</c:v>
                </c:pt>
                <c:pt idx="74">
                  <c:v>1.2526380247590509</c:v>
                </c:pt>
                <c:pt idx="75">
                  <c:v>1.226611850734173</c:v>
                </c:pt>
                <c:pt idx="76">
                  <c:v>1.2006240261352445</c:v>
                </c:pt>
                <c:pt idx="77">
                  <c:v>1.1876444615887749</c:v>
                </c:pt>
                <c:pt idx="78">
                  <c:v>1.1876444615887749</c:v>
                </c:pt>
                <c:pt idx="79">
                  <c:v>1.109967108849105</c:v>
                </c:pt>
                <c:pt idx="80">
                  <c:v>1.0583717517217792</c:v>
                </c:pt>
                <c:pt idx="81">
                  <c:v>1.0326306230321052</c:v>
                </c:pt>
                <c:pt idx="82">
                  <c:v>1.019774150733042</c:v>
                </c:pt>
                <c:pt idx="84">
                  <c:v>1.019774150733042</c:v>
                </c:pt>
                <c:pt idx="85">
                  <c:v>0.95563219372661479</c:v>
                </c:pt>
                <c:pt idx="86">
                  <c:v>0.99408932563255803</c:v>
                </c:pt>
                <c:pt idx="87">
                  <c:v>0.99408932563255803</c:v>
                </c:pt>
                <c:pt idx="88">
                  <c:v>0.981260947071803</c:v>
                </c:pt>
                <c:pt idx="89">
                  <c:v>0.96844190737476765</c:v>
                </c:pt>
                <c:pt idx="90">
                  <c:v>0.96844190737476765</c:v>
                </c:pt>
                <c:pt idx="91">
                  <c:v>0.94283179333871203</c:v>
                </c:pt>
                <c:pt idx="92">
                  <c:v>0.91725888131747979</c:v>
                </c:pt>
                <c:pt idx="93">
                  <c:v>0.94283179333871203</c:v>
                </c:pt>
                <c:pt idx="94">
                  <c:v>0.94283179333871203</c:v>
                </c:pt>
                <c:pt idx="95">
                  <c:v>0.87896904449775093</c:v>
                </c:pt>
                <c:pt idx="96">
                  <c:v>0.91725888131747979</c:v>
                </c:pt>
                <c:pt idx="97">
                  <c:v>0.89172306951547853</c:v>
                </c:pt>
                <c:pt idx="98">
                  <c:v>0.90448634423523799</c:v>
                </c:pt>
                <c:pt idx="99">
                  <c:v>0.90448634423523799</c:v>
                </c:pt>
                <c:pt idx="100">
                  <c:v>0.90448634423523799</c:v>
                </c:pt>
                <c:pt idx="101">
                  <c:v>0.87896904449775093</c:v>
                </c:pt>
                <c:pt idx="102">
                  <c:v>0.85348869305357766</c:v>
                </c:pt>
                <c:pt idx="103">
                  <c:v>0.81533722360097727</c:v>
                </c:pt>
                <c:pt idx="104">
                  <c:v>0.81533722360097727</c:v>
                </c:pt>
                <c:pt idx="105">
                  <c:v>0.80263843234644128</c:v>
                </c:pt>
                <c:pt idx="106">
                  <c:v>0.78994880287967817</c:v>
                </c:pt>
                <c:pt idx="108">
                  <c:v>0.76459697949968586</c:v>
                </c:pt>
                <c:pt idx="109">
                  <c:v>0.75193476074372256</c:v>
                </c:pt>
                <c:pt idx="110">
                  <c:v>0.75193476074372256</c:v>
                </c:pt>
                <c:pt idx="111">
                  <c:v>0.75193476074372256</c:v>
                </c:pt>
                <c:pt idx="112">
                  <c:v>0.77726832274197477</c:v>
                </c:pt>
                <c:pt idx="113">
                  <c:v>0.81533722360097727</c:v>
                </c:pt>
                <c:pt idx="114">
                  <c:v>0.78994880287967817</c:v>
                </c:pt>
                <c:pt idx="115">
                  <c:v>0.81533722360097727</c:v>
                </c:pt>
                <c:pt idx="116">
                  <c:v>0.81533722360097727</c:v>
                </c:pt>
                <c:pt idx="117">
                  <c:v>0.80263843234644128</c:v>
                </c:pt>
                <c:pt idx="118">
                  <c:v>0.78994880287967817</c:v>
                </c:pt>
                <c:pt idx="119">
                  <c:v>0.78994880287967817</c:v>
                </c:pt>
                <c:pt idx="120">
                  <c:v>0.77726832274197477</c:v>
                </c:pt>
                <c:pt idx="121">
                  <c:v>0.76459697949968586</c:v>
                </c:pt>
                <c:pt idx="122">
                  <c:v>0.75193476074372256</c:v>
                </c:pt>
                <c:pt idx="123">
                  <c:v>0.72663764717952972</c:v>
                </c:pt>
                <c:pt idx="124">
                  <c:v>0.71400272767704109</c:v>
                </c:pt>
                <c:pt idx="125">
                  <c:v>0.68876010168071389</c:v>
                </c:pt>
                <c:pt idx="126">
                  <c:v>0.65096401129017067</c:v>
                </c:pt>
                <c:pt idx="127">
                  <c:v>0.62581170762081229</c:v>
                </c:pt>
                <c:pt idx="128">
                  <c:v>0.58815064396526395</c:v>
                </c:pt>
                <c:pt idx="129">
                  <c:v>0.56308805502419546</c:v>
                </c:pt>
                <c:pt idx="130">
                  <c:v>0.41345923825900854</c:v>
                </c:pt>
                <c:pt idx="131">
                  <c:v>0.55057016047084062</c:v>
                </c:pt>
                <c:pt idx="132">
                  <c:v>0.30206911406207837</c:v>
                </c:pt>
                <c:pt idx="133">
                  <c:v>0.37625053523339602</c:v>
                </c:pt>
                <c:pt idx="134">
                  <c:v>0.38864466888475135</c:v>
                </c:pt>
                <c:pt idx="135">
                  <c:v>0.30206911406207837</c:v>
                </c:pt>
                <c:pt idx="136">
                  <c:v>0.22820025620325168</c:v>
                </c:pt>
                <c:pt idx="137">
                  <c:v>0.27741155497142245</c:v>
                </c:pt>
                <c:pt idx="138">
                  <c:v>0.16687985230959157</c:v>
                </c:pt>
                <c:pt idx="139">
                  <c:v>0.27741155497142245</c:v>
                </c:pt>
                <c:pt idx="140">
                  <c:v>0.22820025620325168</c:v>
                </c:pt>
                <c:pt idx="142">
                  <c:v>0.20364633360082962</c:v>
                </c:pt>
                <c:pt idx="144">
                  <c:v>0.20364633360082962</c:v>
                </c:pt>
                <c:pt idx="145">
                  <c:v>0.17912677416177303</c:v>
                </c:pt>
                <c:pt idx="146">
                  <c:v>8.1390361757257779E-2</c:v>
                </c:pt>
                <c:pt idx="147">
                  <c:v>0.17912677416177303</c:v>
                </c:pt>
                <c:pt idx="148">
                  <c:v>0.17912677416177303</c:v>
                </c:pt>
                <c:pt idx="149">
                  <c:v>0</c:v>
                </c:pt>
                <c:pt idx="150">
                  <c:v>-4.0017748612797277E-2</c:v>
                </c:pt>
                <c:pt idx="151">
                  <c:v>0.17912677416177303</c:v>
                </c:pt>
                <c:pt idx="152">
                  <c:v>0.17912677416177303</c:v>
                </c:pt>
                <c:pt idx="153">
                  <c:v>0.15464148730939087</c:v>
                </c:pt>
                <c:pt idx="154">
                  <c:v>0.13019038281765916</c:v>
                </c:pt>
                <c:pt idx="155">
                  <c:v>-0.20858563849628808</c:v>
                </c:pt>
                <c:pt idx="156">
                  <c:v>0.11797762085706154</c:v>
                </c:pt>
                <c:pt idx="157">
                  <c:v>0.11797762085706154</c:v>
                </c:pt>
                <c:pt idx="158">
                  <c:v>0.10577337081008409</c:v>
                </c:pt>
                <c:pt idx="159">
                  <c:v>0.10577337081008409</c:v>
                </c:pt>
                <c:pt idx="160">
                  <c:v>8.1390361757257779E-2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Temp_data'!$F$15</c:f>
              <c:strCache>
                <c:ptCount val="1"/>
                <c:pt idx="0">
                  <c:v>1079.6 m - native organics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Temp_data'!$G$15:$FK$15</c:f>
              <c:numCache>
                <c:formatCode>0.00</c:formatCode>
                <c:ptCount val="161"/>
                <c:pt idx="0">
                  <c:v>0.48830895512907091</c:v>
                </c:pt>
                <c:pt idx="1">
                  <c:v>0.51319391349750276</c:v>
                </c:pt>
                <c:pt idx="2">
                  <c:v>0.51319391349750276</c:v>
                </c:pt>
                <c:pt idx="3">
                  <c:v>0.52564963772096007</c:v>
                </c:pt>
                <c:pt idx="4">
                  <c:v>0.52564963772096007</c:v>
                </c:pt>
                <c:pt idx="5">
                  <c:v>0.52564963772096007</c:v>
                </c:pt>
                <c:pt idx="6">
                  <c:v>0.52564963772096007</c:v>
                </c:pt>
                <c:pt idx="7">
                  <c:v>0.52564963772096007</c:v>
                </c:pt>
                <c:pt idx="8">
                  <c:v>0.51319391349750276</c:v>
                </c:pt>
                <c:pt idx="10">
                  <c:v>0.48830895512907091</c:v>
                </c:pt>
                <c:pt idx="11">
                  <c:v>0.43864466888476272</c:v>
                </c:pt>
                <c:pt idx="13">
                  <c:v>0.48830895512907091</c:v>
                </c:pt>
                <c:pt idx="14">
                  <c:v>0.46345923825901991</c:v>
                </c:pt>
                <c:pt idx="15">
                  <c:v>0.45104756599567963</c:v>
                </c:pt>
                <c:pt idx="16">
                  <c:v>0.47587969739055325</c:v>
                </c:pt>
                <c:pt idx="17">
                  <c:v>0.46345923825901991</c:v>
                </c:pt>
                <c:pt idx="18">
                  <c:v>0.42625053523340739</c:v>
                </c:pt>
                <c:pt idx="19">
                  <c:v>0.46345923825901991</c:v>
                </c:pt>
                <c:pt idx="20">
                  <c:v>0.45104756599567963</c:v>
                </c:pt>
                <c:pt idx="21">
                  <c:v>0.40148851165298538</c:v>
                </c:pt>
                <c:pt idx="22">
                  <c:v>0.42625053523340739</c:v>
                </c:pt>
                <c:pt idx="23">
                  <c:v>0.46345923825901991</c:v>
                </c:pt>
                <c:pt idx="24">
                  <c:v>0.40148851165298538</c:v>
                </c:pt>
                <c:pt idx="25">
                  <c:v>0.42625053523340739</c:v>
                </c:pt>
                <c:pt idx="26">
                  <c:v>0.41386515337177343</c:v>
                </c:pt>
                <c:pt idx="27">
                  <c:v>0.40148851165298538</c:v>
                </c:pt>
                <c:pt idx="28">
                  <c:v>0.42625053523340739</c:v>
                </c:pt>
                <c:pt idx="29">
                  <c:v>0.45104756599567963</c:v>
                </c:pt>
                <c:pt idx="30">
                  <c:v>0.43864466888476272</c:v>
                </c:pt>
                <c:pt idx="31">
                  <c:v>0.43864466888476272</c:v>
                </c:pt>
                <c:pt idx="32">
                  <c:v>0.41386515337177343</c:v>
                </c:pt>
                <c:pt idx="33">
                  <c:v>0.43864466888476272</c:v>
                </c:pt>
                <c:pt idx="34">
                  <c:v>0.43864466888476272</c:v>
                </c:pt>
                <c:pt idx="35">
                  <c:v>0.41386515337177343</c:v>
                </c:pt>
                <c:pt idx="36">
                  <c:v>0.42625053523340739</c:v>
                </c:pt>
                <c:pt idx="37">
                  <c:v>0.41386515337177343</c:v>
                </c:pt>
                <c:pt idx="38">
                  <c:v>0.48830895512907091</c:v>
                </c:pt>
                <c:pt idx="39">
                  <c:v>0.30278863289873925</c:v>
                </c:pt>
                <c:pt idx="40">
                  <c:v>0.57556111121766662</c:v>
                </c:pt>
                <c:pt idx="41">
                  <c:v>0.70096401129018204</c:v>
                </c:pt>
                <c:pt idx="42">
                  <c:v>0.5880611831929059</c:v>
                </c:pt>
                <c:pt idx="43">
                  <c:v>0.66324904627151682</c:v>
                </c:pt>
                <c:pt idx="44">
                  <c:v>0.63815064396527532</c:v>
                </c:pt>
                <c:pt idx="45">
                  <c:v>0.62561487884897815</c:v>
                </c:pt>
                <c:pt idx="46">
                  <c:v>0.63815064396527532</c:v>
                </c:pt>
                <c:pt idx="47">
                  <c:v>0.66324904627151682</c:v>
                </c:pt>
                <c:pt idx="48">
                  <c:v>0.60057016047085199</c:v>
                </c:pt>
                <c:pt idx="49">
                  <c:v>0.41386515337177343</c:v>
                </c:pt>
                <c:pt idx="50">
                  <c:v>0.67581170762082365</c:v>
                </c:pt>
                <c:pt idx="51">
                  <c:v>0.6883833585804382</c:v>
                </c:pt>
                <c:pt idx="52">
                  <c:v>0.50074702323632891</c:v>
                </c:pt>
                <c:pt idx="53">
                  <c:v>0.45104756599567963</c:v>
                </c:pt>
                <c:pt idx="54">
                  <c:v>0.46345923825901991</c:v>
                </c:pt>
                <c:pt idx="55">
                  <c:v>0.43864466888476272</c:v>
                </c:pt>
                <c:pt idx="56">
                  <c:v>0.42625053523340739</c:v>
                </c:pt>
                <c:pt idx="57">
                  <c:v>0.38912059845273461</c:v>
                </c:pt>
                <c:pt idx="58">
                  <c:v>0.35206911406208974</c:v>
                </c:pt>
                <c:pt idx="59">
                  <c:v>0.41386515337177343</c:v>
                </c:pt>
                <c:pt idx="60">
                  <c:v>0.43864466888476272</c:v>
                </c:pt>
                <c:pt idx="61">
                  <c:v>0.42625053523340739</c:v>
                </c:pt>
                <c:pt idx="62">
                  <c:v>0.31509577004374023</c:v>
                </c:pt>
                <c:pt idx="63">
                  <c:v>0.42625053523340739</c:v>
                </c:pt>
                <c:pt idx="64">
                  <c:v>0.38912059845273461</c:v>
                </c:pt>
                <c:pt idx="65">
                  <c:v>0.40148851165298538</c:v>
                </c:pt>
                <c:pt idx="66">
                  <c:v>0.5880611831929059</c:v>
                </c:pt>
                <c:pt idx="67">
                  <c:v>0.57556111121766662</c:v>
                </c:pt>
                <c:pt idx="68">
                  <c:v>0.61308805502420682</c:v>
                </c:pt>
                <c:pt idx="69">
                  <c:v>0.45104756599567963</c:v>
                </c:pt>
                <c:pt idx="70">
                  <c:v>0.50074702323632891</c:v>
                </c:pt>
                <c:pt idx="71">
                  <c:v>0.51319391349750276</c:v>
                </c:pt>
                <c:pt idx="72">
                  <c:v>0.48830895512907091</c:v>
                </c:pt>
                <c:pt idx="73">
                  <c:v>0.51319391349750276</c:v>
                </c:pt>
                <c:pt idx="74">
                  <c:v>0.51319391349750276</c:v>
                </c:pt>
                <c:pt idx="75">
                  <c:v>0.52564963772096007</c:v>
                </c:pt>
                <c:pt idx="76">
                  <c:v>0.48830895512907091</c:v>
                </c:pt>
                <c:pt idx="77">
                  <c:v>0.41386515337177343</c:v>
                </c:pt>
                <c:pt idx="78">
                  <c:v>0.48830895512907091</c:v>
                </c:pt>
                <c:pt idx="79">
                  <c:v>0.45104756599567963</c:v>
                </c:pt>
                <c:pt idx="80">
                  <c:v>0.43864466888476272</c:v>
                </c:pt>
                <c:pt idx="81">
                  <c:v>0.43864466888476272</c:v>
                </c:pt>
                <c:pt idx="82">
                  <c:v>0.38912059845273461</c:v>
                </c:pt>
                <c:pt idx="83">
                  <c:v>0.3767614021696204</c:v>
                </c:pt>
                <c:pt idx="84">
                  <c:v>0.42625053523340739</c:v>
                </c:pt>
                <c:pt idx="85">
                  <c:v>0.40148851165298538</c:v>
                </c:pt>
                <c:pt idx="86">
                  <c:v>0.40148851165298538</c:v>
                </c:pt>
                <c:pt idx="87">
                  <c:v>0.40148851165298538</c:v>
                </c:pt>
                <c:pt idx="88">
                  <c:v>0.41386515337177343</c:v>
                </c:pt>
                <c:pt idx="89">
                  <c:v>0.38912059845273461</c:v>
                </c:pt>
                <c:pt idx="90">
                  <c:v>0.36441091122469516</c:v>
                </c:pt>
                <c:pt idx="91">
                  <c:v>0.36441091122469516</c:v>
                </c:pt>
                <c:pt idx="92">
                  <c:v>0.30278863289873925</c:v>
                </c:pt>
                <c:pt idx="93">
                  <c:v>0.36441091122469516</c:v>
                </c:pt>
                <c:pt idx="94">
                  <c:v>0.40148851165298538</c:v>
                </c:pt>
                <c:pt idx="95">
                  <c:v>0.33973599914799024</c:v>
                </c:pt>
                <c:pt idx="96">
                  <c:v>0.3767614021696204</c:v>
                </c:pt>
                <c:pt idx="97">
                  <c:v>0.3767614021696204</c:v>
                </c:pt>
                <c:pt idx="98">
                  <c:v>0.38912059845273461</c:v>
                </c:pt>
                <c:pt idx="99">
                  <c:v>0.38912059845273461</c:v>
                </c:pt>
                <c:pt idx="100">
                  <c:v>0.38912059845273461</c:v>
                </c:pt>
                <c:pt idx="101">
                  <c:v>0.38912059845273461</c:v>
                </c:pt>
                <c:pt idx="102">
                  <c:v>0.40148851165298538</c:v>
                </c:pt>
                <c:pt idx="103">
                  <c:v>0.36441091122469516</c:v>
                </c:pt>
                <c:pt idx="104">
                  <c:v>0.36441091122469516</c:v>
                </c:pt>
                <c:pt idx="105">
                  <c:v>0.35206911406208974</c:v>
                </c:pt>
                <c:pt idx="106">
                  <c:v>0.35206911406208974</c:v>
                </c:pt>
                <c:pt idx="107">
                  <c:v>0.35206911406208974</c:v>
                </c:pt>
                <c:pt idx="108">
                  <c:v>0.33973599914799024</c:v>
                </c:pt>
                <c:pt idx="109">
                  <c:v>0.33973599914799024</c:v>
                </c:pt>
                <c:pt idx="110">
                  <c:v>0.32741155497143382</c:v>
                </c:pt>
                <c:pt idx="111">
                  <c:v>0.31509577004374023</c:v>
                </c:pt>
                <c:pt idx="112">
                  <c:v>0.32741155497143382</c:v>
                </c:pt>
                <c:pt idx="113">
                  <c:v>0.35206911406208974</c:v>
                </c:pt>
                <c:pt idx="114">
                  <c:v>0.33973599914799024</c:v>
                </c:pt>
                <c:pt idx="115">
                  <c:v>0.35206911406208974</c:v>
                </c:pt>
                <c:pt idx="116">
                  <c:v>0.35206911406208974</c:v>
                </c:pt>
                <c:pt idx="117">
                  <c:v>0.33973599914799024</c:v>
                </c:pt>
                <c:pt idx="118">
                  <c:v>0.33973599914799024</c:v>
                </c:pt>
                <c:pt idx="119">
                  <c:v>0.35206911406208974</c:v>
                </c:pt>
                <c:pt idx="120">
                  <c:v>0.33973599914799024</c:v>
                </c:pt>
                <c:pt idx="121">
                  <c:v>0.32741155497143382</c:v>
                </c:pt>
                <c:pt idx="122">
                  <c:v>0.31509577004374023</c:v>
                </c:pt>
                <c:pt idx="123">
                  <c:v>0.31509577004374023</c:v>
                </c:pt>
                <c:pt idx="124">
                  <c:v>0.30278863289873925</c:v>
                </c:pt>
                <c:pt idx="125">
                  <c:v>0.2291267741617844</c:v>
                </c:pt>
                <c:pt idx="126">
                  <c:v>0.21687985230960294</c:v>
                </c:pt>
                <c:pt idx="127">
                  <c:v>0.20464148730940224</c:v>
                </c:pt>
                <c:pt idx="128">
                  <c:v>0.18019038281767052</c:v>
                </c:pt>
                <c:pt idx="129">
                  <c:v>0.16797762085707291</c:v>
                </c:pt>
                <c:pt idx="130">
                  <c:v>5.8444462208967707E-2</c:v>
                </c:pt>
                <c:pt idx="131">
                  <c:v>0.11921158045555558</c:v>
                </c:pt>
                <c:pt idx="132">
                  <c:v>-2.6276501801532959E-2</c:v>
                </c:pt>
                <c:pt idx="133">
                  <c:v>5.8444462208967707E-2</c:v>
                </c:pt>
                <c:pt idx="134">
                  <c:v>7.0581017630729548E-2</c:v>
                </c:pt>
                <c:pt idx="135">
                  <c:v>4.6316318850983862E-2</c:v>
                </c:pt>
                <c:pt idx="136">
                  <c:v>-6.2460234553100236E-2</c:v>
                </c:pt>
                <c:pt idx="137">
                  <c:v>-1.4198600818474461E-2</c:v>
                </c:pt>
                <c:pt idx="138">
                  <c:v>-0.11058901781370878</c:v>
                </c:pt>
                <c:pt idx="139">
                  <c:v>-2.1123533832110297E-3</c:v>
                </c:pt>
                <c:pt idx="140">
                  <c:v>-2.6276501801532959E-2</c:v>
                </c:pt>
                <c:pt idx="142">
                  <c:v>-3.8346067194311217E-2</c:v>
                </c:pt>
                <c:pt idx="144">
                  <c:v>-2.6276501801532959E-2</c:v>
                </c:pt>
                <c:pt idx="145">
                  <c:v>-3.8346067194311217E-2</c:v>
                </c:pt>
                <c:pt idx="146">
                  <c:v>-9.8569239021344401E-2</c:v>
                </c:pt>
                <c:pt idx="147">
                  <c:v>-0.11058901781370878</c:v>
                </c:pt>
                <c:pt idx="148">
                  <c:v>-9.8569239021344401E-2</c:v>
                </c:pt>
                <c:pt idx="149">
                  <c:v>-0.18253460140681455</c:v>
                </c:pt>
                <c:pt idx="150">
                  <c:v>-0.31367012345907597</c:v>
                </c:pt>
                <c:pt idx="151">
                  <c:v>-6.2460234553100236E-2</c:v>
                </c:pt>
                <c:pt idx="152">
                  <c:v>-8.6541189375907379E-2</c:v>
                </c:pt>
                <c:pt idx="153">
                  <c:v>-0.12260053647037239</c:v>
                </c:pt>
                <c:pt idx="154">
                  <c:v>-0.70126407705606653</c:v>
                </c:pt>
                <c:pt idx="155">
                  <c:v>-0.47915746818142679</c:v>
                </c:pt>
                <c:pt idx="156">
                  <c:v>-0.11058901781370878</c:v>
                </c:pt>
                <c:pt idx="157">
                  <c:v>-0.12260053647037239</c:v>
                </c:pt>
                <c:pt idx="158">
                  <c:v>-0.13460380568864139</c:v>
                </c:pt>
                <c:pt idx="159">
                  <c:v>-0.12260053647037239</c:v>
                </c:pt>
                <c:pt idx="160">
                  <c:v>-0.15858563849627672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Temp_data'!$F$16</c:f>
              <c:strCache>
                <c:ptCount val="1"/>
                <c:pt idx="0">
                  <c:v>1078.6 m - native sand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Temp_data'!$G$16:$FK$16</c:f>
              <c:numCache>
                <c:formatCode>0.00</c:formatCode>
                <c:ptCount val="161"/>
                <c:pt idx="0">
                  <c:v>-0.1544967831778763</c:v>
                </c:pt>
                <c:pt idx="1">
                  <c:v>-0.1664507792669383</c:v>
                </c:pt>
                <c:pt idx="2">
                  <c:v>-0.20226375889757264</c:v>
                </c:pt>
                <c:pt idx="3">
                  <c:v>-0.21418511761413583</c:v>
                </c:pt>
                <c:pt idx="4">
                  <c:v>-0.22609834322668121</c:v>
                </c:pt>
                <c:pt idx="5">
                  <c:v>-0.22609834322668121</c:v>
                </c:pt>
                <c:pt idx="6">
                  <c:v>-0.24990043694378983</c:v>
                </c:pt>
                <c:pt idx="7">
                  <c:v>-0.24990043694378983</c:v>
                </c:pt>
                <c:pt idx="8">
                  <c:v>-0.26178932590079285</c:v>
                </c:pt>
                <c:pt idx="10">
                  <c:v>-0.26178932590079285</c:v>
                </c:pt>
                <c:pt idx="11">
                  <c:v>-0.26178932590079285</c:v>
                </c:pt>
                <c:pt idx="12">
                  <c:v>-0.26178932590079285</c:v>
                </c:pt>
                <c:pt idx="13">
                  <c:v>-0.26178932590079285</c:v>
                </c:pt>
                <c:pt idx="14">
                  <c:v>-0.26178932590079285</c:v>
                </c:pt>
                <c:pt idx="15">
                  <c:v>-0.24990043694378983</c:v>
                </c:pt>
                <c:pt idx="16">
                  <c:v>-0.26178932590079285</c:v>
                </c:pt>
                <c:pt idx="17">
                  <c:v>-0.26178932590079285</c:v>
                </c:pt>
                <c:pt idx="18">
                  <c:v>-0.27367012345911235</c:v>
                </c:pt>
                <c:pt idx="19">
                  <c:v>-0.26178932590079285</c:v>
                </c:pt>
                <c:pt idx="20">
                  <c:v>-0.27367012345911235</c:v>
                </c:pt>
                <c:pt idx="21">
                  <c:v>-0.23800344619115776</c:v>
                </c:pt>
                <c:pt idx="22">
                  <c:v>-0.24990043694378983</c:v>
                </c:pt>
                <c:pt idx="23">
                  <c:v>-0.24990043694378983</c:v>
                </c:pt>
                <c:pt idx="24">
                  <c:v>-0.27367012345911235</c:v>
                </c:pt>
                <c:pt idx="25">
                  <c:v>-0.26178932590079285</c:v>
                </c:pt>
                <c:pt idx="26">
                  <c:v>-0.26178932590079285</c:v>
                </c:pt>
                <c:pt idx="27">
                  <c:v>-0.26178932590079285</c:v>
                </c:pt>
                <c:pt idx="28">
                  <c:v>-0.26178932590079285</c:v>
                </c:pt>
                <c:pt idx="29">
                  <c:v>-0.26178932590079285</c:v>
                </c:pt>
                <c:pt idx="30">
                  <c:v>-0.27367012345911235</c:v>
                </c:pt>
                <c:pt idx="31">
                  <c:v>-0.27367012345911235</c:v>
                </c:pt>
                <c:pt idx="32">
                  <c:v>-0.27367012345911235</c:v>
                </c:pt>
                <c:pt idx="33">
                  <c:v>-0.26178932590079285</c:v>
                </c:pt>
                <c:pt idx="34">
                  <c:v>-0.26178932590079285</c:v>
                </c:pt>
                <c:pt idx="35">
                  <c:v>-0.33295310278469969</c:v>
                </c:pt>
                <c:pt idx="36">
                  <c:v>-0.33295310278469969</c:v>
                </c:pt>
                <c:pt idx="37">
                  <c:v>-0.30926407141492973</c:v>
                </c:pt>
                <c:pt idx="38">
                  <c:v>-0.27367012345911235</c:v>
                </c:pt>
                <c:pt idx="43">
                  <c:v>-0.24990043694378983</c:v>
                </c:pt>
                <c:pt idx="44">
                  <c:v>-0.26178932590079285</c:v>
                </c:pt>
                <c:pt idx="45">
                  <c:v>-0.26178932590079285</c:v>
                </c:pt>
                <c:pt idx="46">
                  <c:v>-0.26178932590079285</c:v>
                </c:pt>
                <c:pt idx="47">
                  <c:v>-0.24990043694378983</c:v>
                </c:pt>
                <c:pt idx="48">
                  <c:v>-0.27367012345911235</c:v>
                </c:pt>
                <c:pt idx="49">
                  <c:v>-0.27367012345911235</c:v>
                </c:pt>
                <c:pt idx="50">
                  <c:v>-0.27367012345911235</c:v>
                </c:pt>
                <c:pt idx="52">
                  <c:v>-0.22609834322668121</c:v>
                </c:pt>
                <c:pt idx="53">
                  <c:v>-0.22609834322668121</c:v>
                </c:pt>
                <c:pt idx="54">
                  <c:v>-0.20226375889757264</c:v>
                </c:pt>
                <c:pt idx="55">
                  <c:v>-0.19033425660120429</c:v>
                </c:pt>
                <c:pt idx="56">
                  <c:v>-0.20226375889757264</c:v>
                </c:pt>
                <c:pt idx="57">
                  <c:v>-0.17839660022951875</c:v>
                </c:pt>
                <c:pt idx="58">
                  <c:v>-0.19033425660120429</c:v>
                </c:pt>
                <c:pt idx="59">
                  <c:v>-0.19033425660120429</c:v>
                </c:pt>
                <c:pt idx="60">
                  <c:v>-0.1664507792669383</c:v>
                </c:pt>
                <c:pt idx="61">
                  <c:v>-0.17839660022951875</c:v>
                </c:pt>
                <c:pt idx="62">
                  <c:v>-0.17839660022951875</c:v>
                </c:pt>
                <c:pt idx="63">
                  <c:v>-0.29740748586834798</c:v>
                </c:pt>
                <c:pt idx="64">
                  <c:v>-0.20226375889757264</c:v>
                </c:pt>
                <c:pt idx="65">
                  <c:v>-0.20226375889757264</c:v>
                </c:pt>
                <c:pt idx="66">
                  <c:v>-0.21418511761413583</c:v>
                </c:pt>
                <c:pt idx="67">
                  <c:v>-0.23800344619115776</c:v>
                </c:pt>
                <c:pt idx="68">
                  <c:v>-0.24990043694378983</c:v>
                </c:pt>
                <c:pt idx="69">
                  <c:v>-0.17839660022951875</c:v>
                </c:pt>
                <c:pt idx="70">
                  <c:v>-0.1065988361451673</c:v>
                </c:pt>
                <c:pt idx="71">
                  <c:v>-0.1065988361451673</c:v>
                </c:pt>
                <c:pt idx="72">
                  <c:v>-0.11858563849631309</c:v>
                </c:pt>
                <c:pt idx="73">
                  <c:v>-9.4603805688677767E-2</c:v>
                </c:pt>
                <c:pt idx="74">
                  <c:v>-8.260053647040877E-2</c:v>
                </c:pt>
                <c:pt idx="75">
                  <c:v>-0.1544967831778763</c:v>
                </c:pt>
                <c:pt idx="76">
                  <c:v>-0.11858563849631309</c:v>
                </c:pt>
                <c:pt idx="77">
                  <c:v>-0.1065988361451673</c:v>
                </c:pt>
                <c:pt idx="78">
                  <c:v>-9.4603805688677767E-2</c:v>
                </c:pt>
                <c:pt idx="79">
                  <c:v>-0.13056422337820095</c:v>
                </c:pt>
                <c:pt idx="80">
                  <c:v>-0.20226375889757264</c:v>
                </c:pt>
                <c:pt idx="81">
                  <c:v>-0.1664507792669383</c:v>
                </c:pt>
                <c:pt idx="82">
                  <c:v>-0.17839660022951875</c:v>
                </c:pt>
                <c:pt idx="84">
                  <c:v>-0.19033425660120429</c:v>
                </c:pt>
                <c:pt idx="85">
                  <c:v>-0.17839660022951875</c:v>
                </c:pt>
                <c:pt idx="86">
                  <c:v>-0.20226375889757264</c:v>
                </c:pt>
                <c:pt idx="87">
                  <c:v>-0.19033425660120429</c:v>
                </c:pt>
                <c:pt idx="88">
                  <c:v>-0.19033425660120429</c:v>
                </c:pt>
                <c:pt idx="89">
                  <c:v>-0.20226375889757264</c:v>
                </c:pt>
                <c:pt idx="90">
                  <c:v>-0.20226375889757264</c:v>
                </c:pt>
                <c:pt idx="91">
                  <c:v>-0.20226375889757264</c:v>
                </c:pt>
                <c:pt idx="92">
                  <c:v>-0.20226375889757264</c:v>
                </c:pt>
                <c:pt idx="93">
                  <c:v>-0.20226375889757264</c:v>
                </c:pt>
                <c:pt idx="96">
                  <c:v>-0.22609834322668121</c:v>
                </c:pt>
                <c:pt idx="97">
                  <c:v>-0.22609834322668121</c:v>
                </c:pt>
                <c:pt idx="98">
                  <c:v>-0.21418511761413583</c:v>
                </c:pt>
                <c:pt idx="99">
                  <c:v>-0.20226375889757264</c:v>
                </c:pt>
                <c:pt idx="100">
                  <c:v>-0.20226375889757264</c:v>
                </c:pt>
                <c:pt idx="101">
                  <c:v>-0.21418511761413583</c:v>
                </c:pt>
                <c:pt idx="103">
                  <c:v>-0.22609834322668121</c:v>
                </c:pt>
                <c:pt idx="104">
                  <c:v>-0.22609834322668121</c:v>
                </c:pt>
                <c:pt idx="105">
                  <c:v>-0.22609834322668121</c:v>
                </c:pt>
                <c:pt idx="106">
                  <c:v>-0.22609834322668121</c:v>
                </c:pt>
                <c:pt idx="107">
                  <c:v>-0.22609834322668121</c:v>
                </c:pt>
                <c:pt idx="108">
                  <c:v>-0.23800344619115776</c:v>
                </c:pt>
                <c:pt idx="109">
                  <c:v>-0.23800344619115776</c:v>
                </c:pt>
                <c:pt idx="110">
                  <c:v>-0.24990043694378983</c:v>
                </c:pt>
                <c:pt idx="111">
                  <c:v>-0.26178932590079285</c:v>
                </c:pt>
                <c:pt idx="112">
                  <c:v>-0.26178932590079285</c:v>
                </c:pt>
                <c:pt idx="113">
                  <c:v>-0.26178932590079285</c:v>
                </c:pt>
                <c:pt idx="114">
                  <c:v>-0.27367012345911235</c:v>
                </c:pt>
                <c:pt idx="115">
                  <c:v>-0.27367012345911235</c:v>
                </c:pt>
                <c:pt idx="116">
                  <c:v>-0.27367012345911235</c:v>
                </c:pt>
                <c:pt idx="117">
                  <c:v>-0.28554283999574182</c:v>
                </c:pt>
                <c:pt idx="118">
                  <c:v>-0.28554283999574182</c:v>
                </c:pt>
                <c:pt idx="119">
                  <c:v>-0.28554283999574182</c:v>
                </c:pt>
                <c:pt idx="120">
                  <c:v>-0.28554283999574182</c:v>
                </c:pt>
                <c:pt idx="121">
                  <c:v>-0.28554283999574182</c:v>
                </c:pt>
                <c:pt idx="122">
                  <c:v>-0.28554283999574182</c:v>
                </c:pt>
                <c:pt idx="123">
                  <c:v>-0.28554283999574182</c:v>
                </c:pt>
                <c:pt idx="124">
                  <c:v>-0.28554283999574182</c:v>
                </c:pt>
                <c:pt idx="125">
                  <c:v>-0.27367012345911235</c:v>
                </c:pt>
                <c:pt idx="126">
                  <c:v>-0.28554283999574182</c:v>
                </c:pt>
                <c:pt idx="127">
                  <c:v>-0.27367012345911235</c:v>
                </c:pt>
                <c:pt idx="128">
                  <c:v>-0.28554283999574182</c:v>
                </c:pt>
                <c:pt idx="129">
                  <c:v>-0.29740748586834798</c:v>
                </c:pt>
                <c:pt idx="130">
                  <c:v>-0.41561232283225991</c:v>
                </c:pt>
                <c:pt idx="131">
                  <c:v>-0.3447855691867403</c:v>
                </c:pt>
                <c:pt idx="132">
                  <c:v>-0.45091812913915419</c:v>
                </c:pt>
                <c:pt idx="133">
                  <c:v>-0.38023489432850965</c:v>
                </c:pt>
                <c:pt idx="134">
                  <c:v>-0.36842645472717095</c:v>
                </c:pt>
                <c:pt idx="135">
                  <c:v>-0.36842645472717095</c:v>
                </c:pt>
                <c:pt idx="136">
                  <c:v>-0.45091812913915419</c:v>
                </c:pt>
                <c:pt idx="137">
                  <c:v>-0.39203534542741636</c:v>
                </c:pt>
                <c:pt idx="138">
                  <c:v>-0.49788159670470122</c:v>
                </c:pt>
                <c:pt idx="139">
                  <c:v>-0.39203534542741636</c:v>
                </c:pt>
                <c:pt idx="140">
                  <c:v>-0.41561232283225991</c:v>
                </c:pt>
                <c:pt idx="142">
                  <c:v>-0.41561232283225991</c:v>
                </c:pt>
                <c:pt idx="144">
                  <c:v>-0.47441567806396279</c:v>
                </c:pt>
                <c:pt idx="145">
                  <c:v>-0.47441567806396279</c:v>
                </c:pt>
                <c:pt idx="146">
                  <c:v>-0.5680903712500367</c:v>
                </c:pt>
                <c:pt idx="147">
                  <c:v>-0.57976437839556638</c:v>
                </c:pt>
                <c:pt idx="148">
                  <c:v>-0.57976437839556638</c:v>
                </c:pt>
                <c:pt idx="149">
                  <c:v>-0.69607608447654457</c:v>
                </c:pt>
                <c:pt idx="150">
                  <c:v>-0.80009626246942389</c:v>
                </c:pt>
                <c:pt idx="151">
                  <c:v>-0.6030889487090576</c:v>
                </c:pt>
                <c:pt idx="153">
                  <c:v>-0.6030889487090576</c:v>
                </c:pt>
                <c:pt idx="154">
                  <c:v>-0.8346319055547724</c:v>
                </c:pt>
                <c:pt idx="155">
                  <c:v>-0.62638232606269639</c:v>
                </c:pt>
                <c:pt idx="156">
                  <c:v>-0.6030889487090576</c:v>
                </c:pt>
                <c:pt idx="157">
                  <c:v>-0.6496445890128939</c:v>
                </c:pt>
                <c:pt idx="158">
                  <c:v>-0.6496445890128939</c:v>
                </c:pt>
                <c:pt idx="159">
                  <c:v>-0.63801734193981474</c:v>
                </c:pt>
                <c:pt idx="160">
                  <c:v>-0.66126407705610291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Temp_data'!$F$17</c:f>
              <c:strCache>
                <c:ptCount val="1"/>
                <c:pt idx="0">
                  <c:v>1077.6 m - native sand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Temp_data'!$G$17:$FK$17</c:f>
              <c:numCache>
                <c:formatCode>0.00</c:formatCode>
                <c:ptCount val="161"/>
                <c:pt idx="0">
                  <c:v>-0.18226375889753399</c:v>
                </c:pt>
                <c:pt idx="1">
                  <c:v>-0.21800344619111911</c:v>
                </c:pt>
                <c:pt idx="2">
                  <c:v>-0.27740748586830932</c:v>
                </c:pt>
                <c:pt idx="3">
                  <c:v>-0.30111260695400688</c:v>
                </c:pt>
                <c:pt idx="4">
                  <c:v>-0.32478556918670165</c:v>
                </c:pt>
                <c:pt idx="5">
                  <c:v>-0.32478556918670165</c:v>
                </c:pt>
                <c:pt idx="6">
                  <c:v>-0.3366100164204795</c:v>
                </c:pt>
                <c:pt idx="7">
                  <c:v>-0.32478556918670165</c:v>
                </c:pt>
                <c:pt idx="8">
                  <c:v>-0.3366100164204795</c:v>
                </c:pt>
                <c:pt idx="9">
                  <c:v>-0.3366100164204795</c:v>
                </c:pt>
                <c:pt idx="10">
                  <c:v>-0.32478556918670165</c:v>
                </c:pt>
                <c:pt idx="11">
                  <c:v>-0.3366100164204795</c:v>
                </c:pt>
                <c:pt idx="12">
                  <c:v>-0.32478556918670165</c:v>
                </c:pt>
                <c:pt idx="13">
                  <c:v>-0.3366100164204795</c:v>
                </c:pt>
                <c:pt idx="14">
                  <c:v>-0.3366100164204795</c:v>
                </c:pt>
                <c:pt idx="15">
                  <c:v>-0.3484264547271323</c:v>
                </c:pt>
                <c:pt idx="16">
                  <c:v>-0.32478556918670165</c:v>
                </c:pt>
                <c:pt idx="17">
                  <c:v>-0.3366100164204795</c:v>
                </c:pt>
                <c:pt idx="18">
                  <c:v>-0.3366100164204795</c:v>
                </c:pt>
                <c:pt idx="19">
                  <c:v>-0.3484264547271323</c:v>
                </c:pt>
                <c:pt idx="20">
                  <c:v>-0.3366100164204795</c:v>
                </c:pt>
                <c:pt idx="21">
                  <c:v>-0.360234894328471</c:v>
                </c:pt>
                <c:pt idx="22">
                  <c:v>-0.32478556918670165</c:v>
                </c:pt>
                <c:pt idx="23">
                  <c:v>-0.32478556918670165</c:v>
                </c:pt>
                <c:pt idx="24">
                  <c:v>-0.360234894328471</c:v>
                </c:pt>
                <c:pt idx="25">
                  <c:v>-0.32478556918670165</c:v>
                </c:pt>
                <c:pt idx="26">
                  <c:v>-0.32478556918670165</c:v>
                </c:pt>
                <c:pt idx="27">
                  <c:v>-0.3484264547271323</c:v>
                </c:pt>
                <c:pt idx="28">
                  <c:v>-0.3366100164204795</c:v>
                </c:pt>
                <c:pt idx="29">
                  <c:v>-0.3366100164204795</c:v>
                </c:pt>
                <c:pt idx="30">
                  <c:v>-0.360234894328471</c:v>
                </c:pt>
                <c:pt idx="31">
                  <c:v>-0.360234894328471</c:v>
                </c:pt>
                <c:pt idx="32">
                  <c:v>-0.3484264547271323</c:v>
                </c:pt>
                <c:pt idx="33">
                  <c:v>-0.3484264547271323</c:v>
                </c:pt>
                <c:pt idx="34">
                  <c:v>-0.3484264547271323</c:v>
                </c:pt>
                <c:pt idx="35">
                  <c:v>-0.3484264547271323</c:v>
                </c:pt>
                <c:pt idx="36">
                  <c:v>-0.3484264547271323</c:v>
                </c:pt>
                <c:pt idx="37">
                  <c:v>-0.360234894328471</c:v>
                </c:pt>
                <c:pt idx="38">
                  <c:v>-0.360234894328471</c:v>
                </c:pt>
                <c:pt idx="40">
                  <c:v>-0.3366100164204795</c:v>
                </c:pt>
                <c:pt idx="41">
                  <c:v>-0.39561232283222125</c:v>
                </c:pt>
                <c:pt idx="42">
                  <c:v>-0.38382781820706668</c:v>
                </c:pt>
                <c:pt idx="43">
                  <c:v>-0.360234894328471</c:v>
                </c:pt>
                <c:pt idx="44">
                  <c:v>-0.360234894328471</c:v>
                </c:pt>
                <c:pt idx="45">
                  <c:v>-0.360234894328471</c:v>
                </c:pt>
                <c:pt idx="46">
                  <c:v>-0.360234894328471</c:v>
                </c:pt>
                <c:pt idx="47">
                  <c:v>-0.3484264547271323</c:v>
                </c:pt>
                <c:pt idx="48">
                  <c:v>-0.360234894328471</c:v>
                </c:pt>
                <c:pt idx="49">
                  <c:v>-0.37203534542737771</c:v>
                </c:pt>
                <c:pt idx="50">
                  <c:v>-0.3484264547271323</c:v>
                </c:pt>
                <c:pt idx="51">
                  <c:v>-0.3484264547271323</c:v>
                </c:pt>
                <c:pt idx="52">
                  <c:v>-0.3484264547271323</c:v>
                </c:pt>
                <c:pt idx="53">
                  <c:v>-0.3484264547271323</c:v>
                </c:pt>
                <c:pt idx="54">
                  <c:v>-0.3484264547271323</c:v>
                </c:pt>
                <c:pt idx="55">
                  <c:v>-0.3484264547271323</c:v>
                </c:pt>
                <c:pt idx="56">
                  <c:v>-0.3484264547271323</c:v>
                </c:pt>
                <c:pt idx="57">
                  <c:v>-0.3484264547271323</c:v>
                </c:pt>
                <c:pt idx="58">
                  <c:v>-0.3366100164204795</c:v>
                </c:pt>
                <c:pt idx="59">
                  <c:v>-0.3366100164204795</c:v>
                </c:pt>
                <c:pt idx="60">
                  <c:v>-0.3366100164204795</c:v>
                </c:pt>
                <c:pt idx="61">
                  <c:v>-0.360234894328471</c:v>
                </c:pt>
                <c:pt idx="62">
                  <c:v>-0.360234894328471</c:v>
                </c:pt>
                <c:pt idx="63">
                  <c:v>-0.3484264547271323</c:v>
                </c:pt>
                <c:pt idx="64">
                  <c:v>-0.3366100164204795</c:v>
                </c:pt>
                <c:pt idx="65">
                  <c:v>-0.3366100164204795</c:v>
                </c:pt>
                <c:pt idx="66">
                  <c:v>-0.3366100164204795</c:v>
                </c:pt>
                <c:pt idx="67">
                  <c:v>-0.3366100164204795</c:v>
                </c:pt>
                <c:pt idx="68">
                  <c:v>-0.3366100164204795</c:v>
                </c:pt>
                <c:pt idx="69">
                  <c:v>-0.32478556918670165</c:v>
                </c:pt>
                <c:pt idx="70">
                  <c:v>-0.32478556918670165</c:v>
                </c:pt>
                <c:pt idx="71">
                  <c:v>-0.32478556918670165</c:v>
                </c:pt>
                <c:pt idx="72">
                  <c:v>-0.31295310278466104</c:v>
                </c:pt>
                <c:pt idx="73">
                  <c:v>-0.26554283999570316</c:v>
                </c:pt>
                <c:pt idx="74">
                  <c:v>-0.20609834322664256</c:v>
                </c:pt>
                <c:pt idx="75">
                  <c:v>-0.32478556918670165</c:v>
                </c:pt>
                <c:pt idx="76">
                  <c:v>-0.31295310278466104</c:v>
                </c:pt>
                <c:pt idx="77">
                  <c:v>-0.28926407141489108</c:v>
                </c:pt>
                <c:pt idx="78">
                  <c:v>-0.31295310278466104</c:v>
                </c:pt>
                <c:pt idx="79">
                  <c:v>-0.31295310278466104</c:v>
                </c:pt>
                <c:pt idx="80">
                  <c:v>-0.32478556918670165</c:v>
                </c:pt>
                <c:pt idx="81">
                  <c:v>-0.32478556918670165</c:v>
                </c:pt>
                <c:pt idx="82">
                  <c:v>-0.31295310278466104</c:v>
                </c:pt>
                <c:pt idx="84">
                  <c:v>-0.32478556918670165</c:v>
                </c:pt>
                <c:pt idx="85">
                  <c:v>-0.31295310278466104</c:v>
                </c:pt>
                <c:pt idx="86">
                  <c:v>-0.31295310278466104</c:v>
                </c:pt>
                <c:pt idx="87">
                  <c:v>-0.31295310278466104</c:v>
                </c:pt>
                <c:pt idx="88">
                  <c:v>-0.32478556918670165</c:v>
                </c:pt>
                <c:pt idx="89">
                  <c:v>-0.31295310278466104</c:v>
                </c:pt>
                <c:pt idx="90">
                  <c:v>-0.31295310278466104</c:v>
                </c:pt>
                <c:pt idx="91">
                  <c:v>-0.31295310278466104</c:v>
                </c:pt>
                <c:pt idx="92">
                  <c:v>-0.31295310278466104</c:v>
                </c:pt>
                <c:pt idx="93">
                  <c:v>-0.31295310278466104</c:v>
                </c:pt>
                <c:pt idx="94">
                  <c:v>-0.32478556918670165</c:v>
                </c:pt>
                <c:pt idx="95">
                  <c:v>-0.32478556918670165</c:v>
                </c:pt>
                <c:pt idx="96">
                  <c:v>-0.3484264547271323</c:v>
                </c:pt>
                <c:pt idx="97">
                  <c:v>-0.31295310278466104</c:v>
                </c:pt>
                <c:pt idx="98">
                  <c:v>-0.31295310278466104</c:v>
                </c:pt>
                <c:pt idx="99">
                  <c:v>-0.28926407141489108</c:v>
                </c:pt>
                <c:pt idx="100">
                  <c:v>-0.30111260695400688</c:v>
                </c:pt>
                <c:pt idx="101">
                  <c:v>-0.30111260695400688</c:v>
                </c:pt>
                <c:pt idx="102">
                  <c:v>-0.28926407141489108</c:v>
                </c:pt>
                <c:pt idx="103">
                  <c:v>-0.30111260695400688</c:v>
                </c:pt>
                <c:pt idx="104">
                  <c:v>-0.30111260695400688</c:v>
                </c:pt>
                <c:pt idx="105">
                  <c:v>-0.30111260695400688</c:v>
                </c:pt>
                <c:pt idx="106">
                  <c:v>-0.28926407141489108</c:v>
                </c:pt>
                <c:pt idx="107">
                  <c:v>-0.28926407141489108</c:v>
                </c:pt>
                <c:pt idx="108">
                  <c:v>-0.28926407141489108</c:v>
                </c:pt>
                <c:pt idx="109">
                  <c:v>-0.28926407141489108</c:v>
                </c:pt>
                <c:pt idx="110">
                  <c:v>-0.28926407141489108</c:v>
                </c:pt>
                <c:pt idx="111">
                  <c:v>-0.30111260695400688</c:v>
                </c:pt>
                <c:pt idx="112">
                  <c:v>-0.28926407141489108</c:v>
                </c:pt>
                <c:pt idx="113">
                  <c:v>-0.28926407141489108</c:v>
                </c:pt>
                <c:pt idx="146">
                  <c:v>-0.32478556918670165</c:v>
                </c:pt>
                <c:pt idx="147">
                  <c:v>-0.3366100164204795</c:v>
                </c:pt>
                <c:pt idx="148">
                  <c:v>-0.44267086241006837</c:v>
                </c:pt>
                <c:pt idx="149">
                  <c:v>-0.41915746818142452</c:v>
                </c:pt>
                <c:pt idx="150">
                  <c:v>-0.50131596524346378</c:v>
                </c:pt>
                <c:pt idx="151">
                  <c:v>-0.30111260695400688</c:v>
                </c:pt>
                <c:pt idx="152">
                  <c:v>-0.30111260695400688</c:v>
                </c:pt>
                <c:pt idx="153">
                  <c:v>-0.30111260695400688</c:v>
                </c:pt>
                <c:pt idx="154">
                  <c:v>-0.31295310278466104</c:v>
                </c:pt>
                <c:pt idx="155">
                  <c:v>-0.3366100164204795</c:v>
                </c:pt>
                <c:pt idx="156">
                  <c:v>-0.30111260695400688</c:v>
                </c:pt>
                <c:pt idx="157">
                  <c:v>-0.30111260695400688</c:v>
                </c:pt>
                <c:pt idx="158">
                  <c:v>-0.30111260695400688</c:v>
                </c:pt>
                <c:pt idx="159">
                  <c:v>-0.30111260695400688</c:v>
                </c:pt>
                <c:pt idx="160">
                  <c:v>-0.32478556918670165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'Filtered Temp_data'!$F$18</c:f>
              <c:strCache>
                <c:ptCount val="1"/>
                <c:pt idx="0">
                  <c:v>1076.6 m - native sand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Temp_data'!$G$18:$FK$18</c:f>
              <c:numCache>
                <c:formatCode>0.00</c:formatCode>
                <c:ptCount val="161"/>
                <c:pt idx="0">
                  <c:v>-0.25645077926691329</c:v>
                </c:pt>
                <c:pt idx="1">
                  <c:v>-0.42295310278467468</c:v>
                </c:pt>
                <c:pt idx="2">
                  <c:v>-0.43478556918671529</c:v>
                </c:pt>
                <c:pt idx="3">
                  <c:v>-0.43478556918671529</c:v>
                </c:pt>
                <c:pt idx="4">
                  <c:v>-0.44661001642049314</c:v>
                </c:pt>
                <c:pt idx="5">
                  <c:v>-0.44661001642049314</c:v>
                </c:pt>
                <c:pt idx="6">
                  <c:v>-0.45842645472714594</c:v>
                </c:pt>
                <c:pt idx="7">
                  <c:v>-0.45842645472714594</c:v>
                </c:pt>
                <c:pt idx="8">
                  <c:v>-0.45842645472714594</c:v>
                </c:pt>
                <c:pt idx="9">
                  <c:v>-0.47023489432848464</c:v>
                </c:pt>
                <c:pt idx="10">
                  <c:v>-0.44661001642049314</c:v>
                </c:pt>
                <c:pt idx="11">
                  <c:v>-0.44661001642049314</c:v>
                </c:pt>
                <c:pt idx="12">
                  <c:v>-0.43478556918671529</c:v>
                </c:pt>
                <c:pt idx="13">
                  <c:v>-0.44661001642049314</c:v>
                </c:pt>
                <c:pt idx="14">
                  <c:v>-0.47023489432848464</c:v>
                </c:pt>
                <c:pt idx="15">
                  <c:v>-0.45842645472714594</c:v>
                </c:pt>
                <c:pt idx="16">
                  <c:v>-0.43478556918671529</c:v>
                </c:pt>
                <c:pt idx="17">
                  <c:v>-0.44661001642049314</c:v>
                </c:pt>
                <c:pt idx="18">
                  <c:v>-0.45842645472714594</c:v>
                </c:pt>
                <c:pt idx="19">
                  <c:v>-0.47023489432848464</c:v>
                </c:pt>
                <c:pt idx="20">
                  <c:v>-0.47023489432848464</c:v>
                </c:pt>
                <c:pt idx="21">
                  <c:v>-0.49382781820708033</c:v>
                </c:pt>
                <c:pt idx="22">
                  <c:v>-0.43478556918671529</c:v>
                </c:pt>
                <c:pt idx="23">
                  <c:v>-0.43478556918671529</c:v>
                </c:pt>
                <c:pt idx="24">
                  <c:v>-0.49382781820708033</c:v>
                </c:pt>
                <c:pt idx="25">
                  <c:v>-0.44661001642049314</c:v>
                </c:pt>
                <c:pt idx="26">
                  <c:v>-0.43478556918671529</c:v>
                </c:pt>
                <c:pt idx="27">
                  <c:v>-0.47023489432848464</c:v>
                </c:pt>
                <c:pt idx="28">
                  <c:v>-0.44661001642049314</c:v>
                </c:pt>
                <c:pt idx="29">
                  <c:v>-0.44661001642049314</c:v>
                </c:pt>
                <c:pt idx="30">
                  <c:v>-0.47023489432848464</c:v>
                </c:pt>
                <c:pt idx="31">
                  <c:v>-0.47023489432848464</c:v>
                </c:pt>
                <c:pt idx="32">
                  <c:v>-0.45842645472714594</c:v>
                </c:pt>
                <c:pt idx="33">
                  <c:v>-0.45842645472714594</c:v>
                </c:pt>
                <c:pt idx="34">
                  <c:v>-0.47023489432848464</c:v>
                </c:pt>
                <c:pt idx="35">
                  <c:v>-0.47023489432848464</c:v>
                </c:pt>
                <c:pt idx="36">
                  <c:v>-0.47023489432848464</c:v>
                </c:pt>
                <c:pt idx="37">
                  <c:v>-0.47023489432848464</c:v>
                </c:pt>
                <c:pt idx="38">
                  <c:v>-0.47023489432848464</c:v>
                </c:pt>
                <c:pt idx="39">
                  <c:v>-0.44661001642049314</c:v>
                </c:pt>
                <c:pt idx="43">
                  <c:v>-0.47023489432848464</c:v>
                </c:pt>
                <c:pt idx="44">
                  <c:v>-0.47023489432848464</c:v>
                </c:pt>
                <c:pt idx="45">
                  <c:v>-0.48203534542739135</c:v>
                </c:pt>
                <c:pt idx="46">
                  <c:v>-0.47023489432848464</c:v>
                </c:pt>
                <c:pt idx="47">
                  <c:v>-0.47023489432848464</c:v>
                </c:pt>
                <c:pt idx="48">
                  <c:v>-0.48203534542739135</c:v>
                </c:pt>
                <c:pt idx="49">
                  <c:v>-0.48203534542739135</c:v>
                </c:pt>
                <c:pt idx="50">
                  <c:v>-0.47023489432848464</c:v>
                </c:pt>
                <c:pt idx="51">
                  <c:v>-0.45842645472714594</c:v>
                </c:pt>
                <c:pt idx="52">
                  <c:v>-0.45842645472714594</c:v>
                </c:pt>
                <c:pt idx="53">
                  <c:v>-0.47023489432848464</c:v>
                </c:pt>
                <c:pt idx="54">
                  <c:v>-0.45842645472714594</c:v>
                </c:pt>
                <c:pt idx="55">
                  <c:v>-0.45842645472714594</c:v>
                </c:pt>
                <c:pt idx="56">
                  <c:v>-0.45842645472714594</c:v>
                </c:pt>
                <c:pt idx="57">
                  <c:v>-0.45842645472714594</c:v>
                </c:pt>
                <c:pt idx="58">
                  <c:v>-0.45842645472714594</c:v>
                </c:pt>
                <c:pt idx="59">
                  <c:v>-0.44661001642049314</c:v>
                </c:pt>
                <c:pt idx="60">
                  <c:v>-0.45842645472714594</c:v>
                </c:pt>
                <c:pt idx="61">
                  <c:v>-0.52915746818143816</c:v>
                </c:pt>
                <c:pt idx="62">
                  <c:v>-0.44661001642049314</c:v>
                </c:pt>
                <c:pt idx="63">
                  <c:v>-0.47023489432848464</c:v>
                </c:pt>
                <c:pt idx="64">
                  <c:v>-0.44661001642049314</c:v>
                </c:pt>
                <c:pt idx="65">
                  <c:v>-0.44661001642049314</c:v>
                </c:pt>
                <c:pt idx="66">
                  <c:v>-0.43478556918671529</c:v>
                </c:pt>
                <c:pt idx="67">
                  <c:v>-0.43478556918671529</c:v>
                </c:pt>
                <c:pt idx="68">
                  <c:v>-0.5056123228322349</c:v>
                </c:pt>
                <c:pt idx="69">
                  <c:v>-0.42295310278467468</c:v>
                </c:pt>
                <c:pt idx="70">
                  <c:v>-0.42295310278467468</c:v>
                </c:pt>
                <c:pt idx="71">
                  <c:v>-0.42295310278467468</c:v>
                </c:pt>
                <c:pt idx="72">
                  <c:v>-0.42295310278467468</c:v>
                </c:pt>
                <c:pt idx="73">
                  <c:v>-0.42295310278467468</c:v>
                </c:pt>
                <c:pt idx="74">
                  <c:v>-0.39926407141490472</c:v>
                </c:pt>
                <c:pt idx="76">
                  <c:v>-0.39926407141490472</c:v>
                </c:pt>
                <c:pt idx="77">
                  <c:v>-0.3755428399957168</c:v>
                </c:pt>
                <c:pt idx="78">
                  <c:v>-0.38740748586832296</c:v>
                </c:pt>
                <c:pt idx="79">
                  <c:v>-0.39926407141490472</c:v>
                </c:pt>
                <c:pt idx="80">
                  <c:v>-0.41111260695402052</c:v>
                </c:pt>
                <c:pt idx="81">
                  <c:v>-0.39926407141490472</c:v>
                </c:pt>
                <c:pt idx="82">
                  <c:v>-0.39926407141490472</c:v>
                </c:pt>
                <c:pt idx="83">
                  <c:v>-0.47023489432848464</c:v>
                </c:pt>
                <c:pt idx="84">
                  <c:v>-0.38740748586832296</c:v>
                </c:pt>
                <c:pt idx="85">
                  <c:v>-0.43478556918671529</c:v>
                </c:pt>
                <c:pt idx="86">
                  <c:v>-0.41111260695402052</c:v>
                </c:pt>
                <c:pt idx="87">
                  <c:v>-0.38740748586832296</c:v>
                </c:pt>
                <c:pt idx="88">
                  <c:v>-0.38740748586832296</c:v>
                </c:pt>
                <c:pt idx="89">
                  <c:v>-0.38740748586832296</c:v>
                </c:pt>
                <c:pt idx="90">
                  <c:v>-0.3755428399957168</c:v>
                </c:pt>
                <c:pt idx="91">
                  <c:v>-0.38740748586832296</c:v>
                </c:pt>
                <c:pt idx="92">
                  <c:v>-0.38740748586832296</c:v>
                </c:pt>
                <c:pt idx="93">
                  <c:v>-0.3755428399957168</c:v>
                </c:pt>
                <c:pt idx="94">
                  <c:v>-0.38740748586832296</c:v>
                </c:pt>
                <c:pt idx="95">
                  <c:v>-0.38740748586832296</c:v>
                </c:pt>
                <c:pt idx="96">
                  <c:v>-0.38740748586832296</c:v>
                </c:pt>
                <c:pt idx="97">
                  <c:v>-0.47023489432848464</c:v>
                </c:pt>
                <c:pt idx="98">
                  <c:v>-0.3755428399957168</c:v>
                </c:pt>
                <c:pt idx="99">
                  <c:v>-0.36367012345908734</c:v>
                </c:pt>
                <c:pt idx="100">
                  <c:v>-0.36367012345908734</c:v>
                </c:pt>
                <c:pt idx="101">
                  <c:v>-0.36367012345908734</c:v>
                </c:pt>
                <c:pt idx="102">
                  <c:v>-0.35178932590076784</c:v>
                </c:pt>
                <c:pt idx="103">
                  <c:v>-0.36367012345908734</c:v>
                </c:pt>
                <c:pt idx="104">
                  <c:v>-0.3755428399957168</c:v>
                </c:pt>
                <c:pt idx="105">
                  <c:v>-0.36367012345908734</c:v>
                </c:pt>
                <c:pt idx="106">
                  <c:v>-0.36367012345908734</c:v>
                </c:pt>
                <c:pt idx="107">
                  <c:v>-0.33990043694376482</c:v>
                </c:pt>
                <c:pt idx="108">
                  <c:v>-0.36367012345908734</c:v>
                </c:pt>
                <c:pt idx="109">
                  <c:v>-0.35178932590076784</c:v>
                </c:pt>
                <c:pt idx="110">
                  <c:v>-0.35178932590076784</c:v>
                </c:pt>
                <c:pt idx="111">
                  <c:v>-0.36367012345908734</c:v>
                </c:pt>
                <c:pt idx="112">
                  <c:v>-0.29226375889754763</c:v>
                </c:pt>
                <c:pt idx="113">
                  <c:v>-0.35178932590076784</c:v>
                </c:pt>
                <c:pt idx="114">
                  <c:v>-0.36367012345908734</c:v>
                </c:pt>
                <c:pt idx="115">
                  <c:v>-0.36367012345908734</c:v>
                </c:pt>
                <c:pt idx="116">
                  <c:v>-0.36367012345908734</c:v>
                </c:pt>
                <c:pt idx="117">
                  <c:v>-0.3755428399957168</c:v>
                </c:pt>
                <c:pt idx="118">
                  <c:v>-0.36367012345908734</c:v>
                </c:pt>
                <c:pt idx="119">
                  <c:v>-0.36367012345908734</c:v>
                </c:pt>
                <c:pt idx="120">
                  <c:v>-0.36367012345908734</c:v>
                </c:pt>
                <c:pt idx="121">
                  <c:v>-0.36367012345908734</c:v>
                </c:pt>
                <c:pt idx="122">
                  <c:v>-0.36367012345908734</c:v>
                </c:pt>
                <c:pt idx="123">
                  <c:v>-0.35178932590076784</c:v>
                </c:pt>
                <c:pt idx="124">
                  <c:v>-0.35178932590076784</c:v>
                </c:pt>
                <c:pt idx="125">
                  <c:v>-0.35178932590076784</c:v>
                </c:pt>
                <c:pt idx="126">
                  <c:v>-0.35178932590076784</c:v>
                </c:pt>
                <c:pt idx="127">
                  <c:v>-0.33990043694376482</c:v>
                </c:pt>
                <c:pt idx="128">
                  <c:v>-0.35178932590076784</c:v>
                </c:pt>
                <c:pt idx="129">
                  <c:v>-0.35178932590076784</c:v>
                </c:pt>
                <c:pt idx="130">
                  <c:v>-0.45842645472714594</c:v>
                </c:pt>
                <c:pt idx="131">
                  <c:v>-0.36367012345908734</c:v>
                </c:pt>
                <c:pt idx="132">
                  <c:v>-0.43478556918671529</c:v>
                </c:pt>
                <c:pt idx="133">
                  <c:v>-0.3755428399957168</c:v>
                </c:pt>
                <c:pt idx="134">
                  <c:v>-0.35178932590076784</c:v>
                </c:pt>
                <c:pt idx="135">
                  <c:v>-0.35178932590076784</c:v>
                </c:pt>
                <c:pt idx="136">
                  <c:v>-0.43478556918671529</c:v>
                </c:pt>
                <c:pt idx="137">
                  <c:v>-0.3755428399957168</c:v>
                </c:pt>
                <c:pt idx="138">
                  <c:v>-0.47023489432848464</c:v>
                </c:pt>
                <c:pt idx="139">
                  <c:v>-0.36367012345908734</c:v>
                </c:pt>
                <c:pt idx="140">
                  <c:v>-0.3755428399957168</c:v>
                </c:pt>
                <c:pt idx="142">
                  <c:v>-0.36367012345908734</c:v>
                </c:pt>
                <c:pt idx="144">
                  <c:v>-0.38740748586832296</c:v>
                </c:pt>
                <c:pt idx="145">
                  <c:v>-0.38740748586832296</c:v>
                </c:pt>
                <c:pt idx="146">
                  <c:v>-0.3755428399957168</c:v>
                </c:pt>
                <c:pt idx="147">
                  <c:v>-0.35178932590076784</c:v>
                </c:pt>
                <c:pt idx="148">
                  <c:v>-0.32800344619113275</c:v>
                </c:pt>
                <c:pt idx="149">
                  <c:v>-0.44661001642049314</c:v>
                </c:pt>
                <c:pt idx="150">
                  <c:v>-0.47023489432848464</c:v>
                </c:pt>
                <c:pt idx="151">
                  <c:v>-0.75126407705607789</c:v>
                </c:pt>
                <c:pt idx="152">
                  <c:v>-0.29226375889754763</c:v>
                </c:pt>
                <c:pt idx="153">
                  <c:v>-0.26839660022949374</c:v>
                </c:pt>
                <c:pt idx="154">
                  <c:v>-0.24449678317785128</c:v>
                </c:pt>
                <c:pt idx="155">
                  <c:v>-0.20858563849628808</c:v>
                </c:pt>
                <c:pt idx="156">
                  <c:v>-0.32800344619113275</c:v>
                </c:pt>
                <c:pt idx="157">
                  <c:v>-0.3755428399957168</c:v>
                </c:pt>
                <c:pt idx="158">
                  <c:v>-0.26839660022949374</c:v>
                </c:pt>
                <c:pt idx="159">
                  <c:v>-0.28033425660117928</c:v>
                </c:pt>
                <c:pt idx="160">
                  <c:v>-0.32800344619113275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'Filtered Temp_data'!$F$19</c:f>
              <c:strCache>
                <c:ptCount val="1"/>
                <c:pt idx="0">
                  <c:v>1075.6 m - native sand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Temp_data'!$G$19:$FK$19</c:f>
              <c:numCache>
                <c:formatCode>0.00</c:formatCode>
                <c:ptCount val="161"/>
                <c:pt idx="0">
                  <c:v>-0.24418511761410855</c:v>
                </c:pt>
                <c:pt idx="1">
                  <c:v>-0.31554283999571453</c:v>
                </c:pt>
                <c:pt idx="2">
                  <c:v>-0.36295310278467241</c:v>
                </c:pt>
                <c:pt idx="3">
                  <c:v>-0.37478556918671302</c:v>
                </c:pt>
                <c:pt idx="4">
                  <c:v>-0.38661001642049087</c:v>
                </c:pt>
                <c:pt idx="5">
                  <c:v>-0.39842645472714366</c:v>
                </c:pt>
                <c:pt idx="6">
                  <c:v>-0.39842645472714366</c:v>
                </c:pt>
                <c:pt idx="7">
                  <c:v>-0.39842645472714366</c:v>
                </c:pt>
                <c:pt idx="8">
                  <c:v>-0.41023489432848237</c:v>
                </c:pt>
                <c:pt idx="9">
                  <c:v>-0.44561232283223262</c:v>
                </c:pt>
                <c:pt idx="10">
                  <c:v>-0.41023489432848237</c:v>
                </c:pt>
                <c:pt idx="11">
                  <c:v>-0.41023489432848237</c:v>
                </c:pt>
                <c:pt idx="12">
                  <c:v>-0.39842645472714366</c:v>
                </c:pt>
                <c:pt idx="13">
                  <c:v>-0.42203534542738907</c:v>
                </c:pt>
                <c:pt idx="14">
                  <c:v>-0.41023489432848237</c:v>
                </c:pt>
                <c:pt idx="15">
                  <c:v>-0.42203534542738907</c:v>
                </c:pt>
                <c:pt idx="16">
                  <c:v>-0.41023489432848237</c:v>
                </c:pt>
                <c:pt idx="17">
                  <c:v>-0.42203534542738907</c:v>
                </c:pt>
                <c:pt idx="18">
                  <c:v>-0.5044156780639355</c:v>
                </c:pt>
                <c:pt idx="19">
                  <c:v>-0.52788159670467394</c:v>
                </c:pt>
                <c:pt idx="20">
                  <c:v>-0.46915746818143589</c:v>
                </c:pt>
                <c:pt idx="21">
                  <c:v>-0.43382781820707805</c:v>
                </c:pt>
                <c:pt idx="22">
                  <c:v>-0.42203534542738907</c:v>
                </c:pt>
                <c:pt idx="23">
                  <c:v>-0.43382781820707805</c:v>
                </c:pt>
                <c:pt idx="24">
                  <c:v>-0.43382781820707805</c:v>
                </c:pt>
                <c:pt idx="25">
                  <c:v>-0.46915746818143589</c:v>
                </c:pt>
                <c:pt idx="26">
                  <c:v>-0.5044156780639355</c:v>
                </c:pt>
                <c:pt idx="27">
                  <c:v>-0.51615258615140647</c:v>
                </c:pt>
                <c:pt idx="28">
                  <c:v>-0.5044156780639355</c:v>
                </c:pt>
                <c:pt idx="29">
                  <c:v>-0.4809181291391269</c:v>
                </c:pt>
                <c:pt idx="30">
                  <c:v>-0.46915746818143589</c:v>
                </c:pt>
                <c:pt idx="31">
                  <c:v>-0.46915746818143589</c:v>
                </c:pt>
                <c:pt idx="32">
                  <c:v>-0.44561232283223262</c:v>
                </c:pt>
                <c:pt idx="33">
                  <c:v>-0.44561232283223262</c:v>
                </c:pt>
                <c:pt idx="34">
                  <c:v>-0.42203534542738907</c:v>
                </c:pt>
                <c:pt idx="35">
                  <c:v>-0.43382781820707805</c:v>
                </c:pt>
                <c:pt idx="36">
                  <c:v>-0.43382781820707805</c:v>
                </c:pt>
                <c:pt idx="37">
                  <c:v>-0.44561232283223262</c:v>
                </c:pt>
                <c:pt idx="38">
                  <c:v>-0.43382781820707805</c:v>
                </c:pt>
                <c:pt idx="43">
                  <c:v>-0.42203534542738907</c:v>
                </c:pt>
                <c:pt idx="44">
                  <c:v>-0.42203534542738907</c:v>
                </c:pt>
                <c:pt idx="45">
                  <c:v>-0.42203534542738907</c:v>
                </c:pt>
                <c:pt idx="46">
                  <c:v>-0.43382781820707805</c:v>
                </c:pt>
                <c:pt idx="47">
                  <c:v>-0.39842645472714366</c:v>
                </c:pt>
                <c:pt idx="48">
                  <c:v>-0.42203534542738907</c:v>
                </c:pt>
                <c:pt idx="49">
                  <c:v>-0.43382781820707805</c:v>
                </c:pt>
                <c:pt idx="50">
                  <c:v>-0.44561232283223262</c:v>
                </c:pt>
                <c:pt idx="51">
                  <c:v>-0.42203534542738907</c:v>
                </c:pt>
                <c:pt idx="52">
                  <c:v>-0.42203534542738907</c:v>
                </c:pt>
                <c:pt idx="53">
                  <c:v>-0.43382781820707805</c:v>
                </c:pt>
                <c:pt idx="54">
                  <c:v>-0.43382781820707805</c:v>
                </c:pt>
                <c:pt idx="55">
                  <c:v>-0.42203534542738907</c:v>
                </c:pt>
                <c:pt idx="56">
                  <c:v>-0.42203534542738907</c:v>
                </c:pt>
                <c:pt idx="57">
                  <c:v>-0.43382781820707805</c:v>
                </c:pt>
                <c:pt idx="58">
                  <c:v>-0.43382781820707805</c:v>
                </c:pt>
                <c:pt idx="59">
                  <c:v>-0.42203534542738907</c:v>
                </c:pt>
                <c:pt idx="60">
                  <c:v>-0.43382781820707805</c:v>
                </c:pt>
                <c:pt idx="61">
                  <c:v>-0.45738886944820933</c:v>
                </c:pt>
                <c:pt idx="62">
                  <c:v>-0.43382781820707805</c:v>
                </c:pt>
                <c:pt idx="63">
                  <c:v>-0.5044156780639355</c:v>
                </c:pt>
                <c:pt idx="64">
                  <c:v>-0.43382781820707805</c:v>
                </c:pt>
                <c:pt idx="65">
                  <c:v>-0.44561232283223262</c:v>
                </c:pt>
                <c:pt idx="66">
                  <c:v>-0.43382781820707805</c:v>
                </c:pt>
                <c:pt idx="67">
                  <c:v>-0.43382781820707805</c:v>
                </c:pt>
                <c:pt idx="68">
                  <c:v>-0.4809181291391269</c:v>
                </c:pt>
                <c:pt idx="69">
                  <c:v>-0.42203534542738907</c:v>
                </c:pt>
                <c:pt idx="70">
                  <c:v>-0.43382781820707805</c:v>
                </c:pt>
                <c:pt idx="71">
                  <c:v>-0.42203534542738907</c:v>
                </c:pt>
                <c:pt idx="72">
                  <c:v>-0.43382781820707805</c:v>
                </c:pt>
                <c:pt idx="73">
                  <c:v>-0.42203534542738907</c:v>
                </c:pt>
                <c:pt idx="74">
                  <c:v>-0.41023489432848237</c:v>
                </c:pt>
                <c:pt idx="76">
                  <c:v>-0.42203534542738907</c:v>
                </c:pt>
                <c:pt idx="77">
                  <c:v>-0.38661001642049087</c:v>
                </c:pt>
                <c:pt idx="78">
                  <c:v>-0.41023489432848237</c:v>
                </c:pt>
                <c:pt idx="79">
                  <c:v>-0.42203534542738907</c:v>
                </c:pt>
                <c:pt idx="80">
                  <c:v>-0.42203534542738907</c:v>
                </c:pt>
                <c:pt idx="81">
                  <c:v>-0.43382781820707805</c:v>
                </c:pt>
                <c:pt idx="82">
                  <c:v>-0.41023489432848237</c:v>
                </c:pt>
                <c:pt idx="84">
                  <c:v>-0.42203534542738907</c:v>
                </c:pt>
                <c:pt idx="85">
                  <c:v>-0.41023489432848237</c:v>
                </c:pt>
                <c:pt idx="86">
                  <c:v>-0.41023489432848237</c:v>
                </c:pt>
                <c:pt idx="87">
                  <c:v>-0.41023489432848237</c:v>
                </c:pt>
                <c:pt idx="88">
                  <c:v>-0.42203534542738907</c:v>
                </c:pt>
                <c:pt idx="89">
                  <c:v>-0.42203534542738907</c:v>
                </c:pt>
                <c:pt idx="90">
                  <c:v>-0.41023489432848237</c:v>
                </c:pt>
                <c:pt idx="91">
                  <c:v>-0.41023489432848237</c:v>
                </c:pt>
                <c:pt idx="92">
                  <c:v>-0.41023489432848237</c:v>
                </c:pt>
                <c:pt idx="93">
                  <c:v>-0.41023489432848237</c:v>
                </c:pt>
                <c:pt idx="94">
                  <c:v>-0.42203534542738907</c:v>
                </c:pt>
                <c:pt idx="95">
                  <c:v>-0.42203534542738907</c:v>
                </c:pt>
                <c:pt idx="96">
                  <c:v>-0.42203534542738907</c:v>
                </c:pt>
                <c:pt idx="97">
                  <c:v>-0.39842645472714366</c:v>
                </c:pt>
                <c:pt idx="98">
                  <c:v>-0.41023489432848237</c:v>
                </c:pt>
                <c:pt idx="99">
                  <c:v>-0.39842645472714366</c:v>
                </c:pt>
                <c:pt idx="100">
                  <c:v>-0.39842645472714366</c:v>
                </c:pt>
                <c:pt idx="101">
                  <c:v>-0.39842645472714366</c:v>
                </c:pt>
                <c:pt idx="102">
                  <c:v>-0.39842645472714366</c:v>
                </c:pt>
                <c:pt idx="103">
                  <c:v>-0.41023489432848237</c:v>
                </c:pt>
                <c:pt idx="104">
                  <c:v>-0.41023489432848237</c:v>
                </c:pt>
                <c:pt idx="105">
                  <c:v>-0.41023489432848237</c:v>
                </c:pt>
                <c:pt idx="106">
                  <c:v>-0.39842645472714366</c:v>
                </c:pt>
                <c:pt idx="107">
                  <c:v>-0.39842645472714366</c:v>
                </c:pt>
                <c:pt idx="108">
                  <c:v>-0.41023489432848237</c:v>
                </c:pt>
                <c:pt idx="109">
                  <c:v>-0.39842645472714366</c:v>
                </c:pt>
                <c:pt idx="110">
                  <c:v>-0.41023489432848237</c:v>
                </c:pt>
                <c:pt idx="111">
                  <c:v>-0.41023489432848237</c:v>
                </c:pt>
                <c:pt idx="112">
                  <c:v>-0.36295310278467241</c:v>
                </c:pt>
                <c:pt idx="113">
                  <c:v>-0.41023489432848237</c:v>
                </c:pt>
                <c:pt idx="146">
                  <c:v>-0.58640853627326806</c:v>
                </c:pt>
                <c:pt idx="147">
                  <c:v>-0.59809037125000941</c:v>
                </c:pt>
                <c:pt idx="148">
                  <c:v>-0.62143056759350657</c:v>
                </c:pt>
                <c:pt idx="149">
                  <c:v>-0.69126407705607562</c:v>
                </c:pt>
                <c:pt idx="150">
                  <c:v>-0.74924547265459296</c:v>
                </c:pt>
                <c:pt idx="151">
                  <c:v>-0.5044156780639355</c:v>
                </c:pt>
                <c:pt idx="152">
                  <c:v>-0.58640853627326806</c:v>
                </c:pt>
                <c:pt idx="153">
                  <c:v>-0.57471886356324831</c:v>
                </c:pt>
                <c:pt idx="154">
                  <c:v>-0.53960271973710405</c:v>
                </c:pt>
                <c:pt idx="155">
                  <c:v>-0.53960271973710405</c:v>
                </c:pt>
                <c:pt idx="156">
                  <c:v>-0.6097643783955391</c:v>
                </c:pt>
                <c:pt idx="157">
                  <c:v>-0.6097643783955391</c:v>
                </c:pt>
                <c:pt idx="158">
                  <c:v>-0.55131596524347515</c:v>
                </c:pt>
                <c:pt idx="159">
                  <c:v>-0.5630213431996367</c:v>
                </c:pt>
                <c:pt idx="160">
                  <c:v>-0.58640853627326806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'Filtered Temp_data'!$F$20</c:f>
              <c:strCache>
                <c:ptCount val="1"/>
                <c:pt idx="0">
                  <c:v>1074.1 m - native sand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Temp_data'!$G$20:$FK$20</c:f>
              <c:numCache>
                <c:formatCode>0.00</c:formatCode>
                <c:ptCount val="161"/>
                <c:pt idx="0">
                  <c:v>-0.28609834322668348</c:v>
                </c:pt>
                <c:pt idx="1">
                  <c:v>-0.35740748586835025</c:v>
                </c:pt>
                <c:pt idx="2">
                  <c:v>-0.39295310278470197</c:v>
                </c:pt>
                <c:pt idx="3">
                  <c:v>-0.41661001642052042</c:v>
                </c:pt>
                <c:pt idx="4">
                  <c:v>-0.41661001642052042</c:v>
                </c:pt>
                <c:pt idx="5">
                  <c:v>-0.42842645472717322</c:v>
                </c:pt>
                <c:pt idx="6">
                  <c:v>-0.51091812913915646</c:v>
                </c:pt>
                <c:pt idx="7">
                  <c:v>-0.44023489432851193</c:v>
                </c:pt>
                <c:pt idx="8">
                  <c:v>-0.42842645472717322</c:v>
                </c:pt>
                <c:pt idx="10">
                  <c:v>-0.44023489432851193</c:v>
                </c:pt>
                <c:pt idx="11">
                  <c:v>-0.45203534542741863</c:v>
                </c:pt>
                <c:pt idx="12">
                  <c:v>-0.44023489432851193</c:v>
                </c:pt>
                <c:pt idx="13">
                  <c:v>-0.45203534542741863</c:v>
                </c:pt>
                <c:pt idx="14">
                  <c:v>-0.45203534542741863</c:v>
                </c:pt>
                <c:pt idx="15">
                  <c:v>-0.45203534542741863</c:v>
                </c:pt>
                <c:pt idx="16">
                  <c:v>-0.44023489432851193</c:v>
                </c:pt>
                <c:pt idx="21">
                  <c:v>-0.46382781820710761</c:v>
                </c:pt>
                <c:pt idx="22">
                  <c:v>-0.45203534542741863</c:v>
                </c:pt>
                <c:pt idx="23">
                  <c:v>-0.46382781820710761</c:v>
                </c:pt>
                <c:pt idx="24">
                  <c:v>-0.46382781820710761</c:v>
                </c:pt>
                <c:pt idx="25">
                  <c:v>-0.45203534542741863</c:v>
                </c:pt>
                <c:pt idx="26">
                  <c:v>-0.45203534542741863</c:v>
                </c:pt>
                <c:pt idx="27">
                  <c:v>-0.44023489432851193</c:v>
                </c:pt>
                <c:pt idx="28">
                  <c:v>-0.44023489432851193</c:v>
                </c:pt>
                <c:pt idx="29">
                  <c:v>-0.44023489432851193</c:v>
                </c:pt>
                <c:pt idx="30">
                  <c:v>-0.45203534542741863</c:v>
                </c:pt>
                <c:pt idx="31">
                  <c:v>-0.45203534542741863</c:v>
                </c:pt>
                <c:pt idx="32">
                  <c:v>-0.44023489432851193</c:v>
                </c:pt>
                <c:pt idx="33">
                  <c:v>-0.44023489432851193</c:v>
                </c:pt>
                <c:pt idx="34">
                  <c:v>-0.45203534542741863</c:v>
                </c:pt>
                <c:pt idx="35">
                  <c:v>-0.42842645472717322</c:v>
                </c:pt>
                <c:pt idx="36">
                  <c:v>-0.45203534542741863</c:v>
                </c:pt>
                <c:pt idx="37">
                  <c:v>-0.47561232283226218</c:v>
                </c:pt>
                <c:pt idx="38">
                  <c:v>-0.45203534542741863</c:v>
                </c:pt>
                <c:pt idx="43">
                  <c:v>-0.42842645472717322</c:v>
                </c:pt>
                <c:pt idx="44">
                  <c:v>-0.44023489432851193</c:v>
                </c:pt>
                <c:pt idx="45">
                  <c:v>-0.42842645472717322</c:v>
                </c:pt>
                <c:pt idx="46">
                  <c:v>-0.42842645472717322</c:v>
                </c:pt>
                <c:pt idx="47">
                  <c:v>-0.42842645472717322</c:v>
                </c:pt>
                <c:pt idx="48">
                  <c:v>-0.42842645472717322</c:v>
                </c:pt>
                <c:pt idx="49">
                  <c:v>-0.44023489432851193</c:v>
                </c:pt>
                <c:pt idx="50">
                  <c:v>-0.42842645472717322</c:v>
                </c:pt>
                <c:pt idx="51">
                  <c:v>-0.42842645472717322</c:v>
                </c:pt>
                <c:pt idx="52">
                  <c:v>-0.42842645472717322</c:v>
                </c:pt>
                <c:pt idx="53">
                  <c:v>-0.45203534542741863</c:v>
                </c:pt>
                <c:pt idx="54">
                  <c:v>-0.42842645472717322</c:v>
                </c:pt>
                <c:pt idx="55">
                  <c:v>-0.42842645472717322</c:v>
                </c:pt>
                <c:pt idx="56">
                  <c:v>-0.42842645472717322</c:v>
                </c:pt>
                <c:pt idx="57">
                  <c:v>-0.42842645472717322</c:v>
                </c:pt>
                <c:pt idx="58">
                  <c:v>-0.45203534542741863</c:v>
                </c:pt>
                <c:pt idx="59">
                  <c:v>-0.42842645472717322</c:v>
                </c:pt>
                <c:pt idx="60">
                  <c:v>-0.44023489432851193</c:v>
                </c:pt>
                <c:pt idx="61">
                  <c:v>-0.56960271973713361</c:v>
                </c:pt>
                <c:pt idx="62">
                  <c:v>-0.42842645472717322</c:v>
                </c:pt>
                <c:pt idx="63">
                  <c:v>-0.49915746818146545</c:v>
                </c:pt>
                <c:pt idx="64">
                  <c:v>-0.44023489432851193</c:v>
                </c:pt>
                <c:pt idx="65">
                  <c:v>-0.44023489432851193</c:v>
                </c:pt>
                <c:pt idx="66">
                  <c:v>-0.42842645472717322</c:v>
                </c:pt>
                <c:pt idx="67">
                  <c:v>-0.42842645472717322</c:v>
                </c:pt>
                <c:pt idx="68">
                  <c:v>-0.42842645472717322</c:v>
                </c:pt>
                <c:pt idx="69">
                  <c:v>-0.42842645472717322</c:v>
                </c:pt>
                <c:pt idx="70">
                  <c:v>-0.42842645472717322</c:v>
                </c:pt>
                <c:pt idx="71">
                  <c:v>-0.41661001642052042</c:v>
                </c:pt>
                <c:pt idx="72">
                  <c:v>-0.42842645472717322</c:v>
                </c:pt>
                <c:pt idx="73">
                  <c:v>-0.41661001642052042</c:v>
                </c:pt>
                <c:pt idx="74">
                  <c:v>-0.40478556918674258</c:v>
                </c:pt>
                <c:pt idx="76">
                  <c:v>-0.41661001642052042</c:v>
                </c:pt>
                <c:pt idx="77">
                  <c:v>-0.38111260695404781</c:v>
                </c:pt>
                <c:pt idx="78">
                  <c:v>-0.40478556918674258</c:v>
                </c:pt>
                <c:pt idx="79">
                  <c:v>-0.41661001642052042</c:v>
                </c:pt>
                <c:pt idx="81">
                  <c:v>-0.42842645472717322</c:v>
                </c:pt>
                <c:pt idx="82">
                  <c:v>-0.42842645472717322</c:v>
                </c:pt>
                <c:pt idx="84">
                  <c:v>-0.42842645472717322</c:v>
                </c:pt>
                <c:pt idx="85">
                  <c:v>-0.44023489432851193</c:v>
                </c:pt>
                <c:pt idx="86">
                  <c:v>-0.41661001642052042</c:v>
                </c:pt>
                <c:pt idx="87">
                  <c:v>-0.42842645472717322</c:v>
                </c:pt>
                <c:pt idx="90">
                  <c:v>-0.41661001642052042</c:v>
                </c:pt>
                <c:pt idx="91">
                  <c:v>-0.45203534542741863</c:v>
                </c:pt>
                <c:pt idx="92">
                  <c:v>-0.41661001642052042</c:v>
                </c:pt>
                <c:pt idx="93">
                  <c:v>-0.41661001642052042</c:v>
                </c:pt>
                <c:pt idx="94">
                  <c:v>-0.41661001642052042</c:v>
                </c:pt>
                <c:pt idx="95">
                  <c:v>-0.42842645472717322</c:v>
                </c:pt>
                <c:pt idx="96">
                  <c:v>-0.42842645472717322</c:v>
                </c:pt>
                <c:pt idx="97">
                  <c:v>-0.42842645472717322</c:v>
                </c:pt>
                <c:pt idx="101">
                  <c:v>-0.40478556918674258</c:v>
                </c:pt>
                <c:pt idx="103">
                  <c:v>-0.40478556918674258</c:v>
                </c:pt>
                <c:pt idx="104">
                  <c:v>-0.40478556918674258</c:v>
                </c:pt>
                <c:pt idx="105">
                  <c:v>-0.40478556918674258</c:v>
                </c:pt>
                <c:pt idx="106">
                  <c:v>-0.40478556918674258</c:v>
                </c:pt>
                <c:pt idx="107">
                  <c:v>-0.34554283999574409</c:v>
                </c:pt>
                <c:pt idx="108">
                  <c:v>-0.39295310278470197</c:v>
                </c:pt>
                <c:pt idx="109">
                  <c:v>-0.39295310278470197</c:v>
                </c:pt>
                <c:pt idx="110">
                  <c:v>-0.39295310278470197</c:v>
                </c:pt>
                <c:pt idx="111">
                  <c:v>-0.40478556918674258</c:v>
                </c:pt>
                <c:pt idx="112">
                  <c:v>-0.33367012345911462</c:v>
                </c:pt>
                <c:pt idx="113">
                  <c:v>-0.39295310278470197</c:v>
                </c:pt>
                <c:pt idx="114">
                  <c:v>-0.40478556918674258</c:v>
                </c:pt>
                <c:pt idx="115">
                  <c:v>-0.40478556918674258</c:v>
                </c:pt>
                <c:pt idx="116">
                  <c:v>-0.40478556918674258</c:v>
                </c:pt>
                <c:pt idx="117">
                  <c:v>-0.41661001642052042</c:v>
                </c:pt>
                <c:pt idx="118">
                  <c:v>-0.40478556918674258</c:v>
                </c:pt>
                <c:pt idx="119">
                  <c:v>-0.40478556918674258</c:v>
                </c:pt>
                <c:pt idx="120">
                  <c:v>-0.40478556918674258</c:v>
                </c:pt>
                <c:pt idx="121">
                  <c:v>-0.39295310278470197</c:v>
                </c:pt>
                <c:pt idx="122">
                  <c:v>-0.39295310278470197</c:v>
                </c:pt>
                <c:pt idx="123">
                  <c:v>-0.35740748586835025</c:v>
                </c:pt>
                <c:pt idx="124">
                  <c:v>-0.34554283999574409</c:v>
                </c:pt>
                <c:pt idx="125">
                  <c:v>-0.33367012345911462</c:v>
                </c:pt>
                <c:pt idx="126">
                  <c:v>-0.32178932590079512</c:v>
                </c:pt>
                <c:pt idx="127">
                  <c:v>-0.32178932590079512</c:v>
                </c:pt>
                <c:pt idx="128">
                  <c:v>-0.35740748586835025</c:v>
                </c:pt>
                <c:pt idx="129">
                  <c:v>-0.35740748586835025</c:v>
                </c:pt>
                <c:pt idx="130">
                  <c:v>-0.45203534542741863</c:v>
                </c:pt>
                <c:pt idx="131">
                  <c:v>-0.369264071414932</c:v>
                </c:pt>
                <c:pt idx="132">
                  <c:v>-0.44023489432851193</c:v>
                </c:pt>
                <c:pt idx="133">
                  <c:v>-0.38111260695404781</c:v>
                </c:pt>
                <c:pt idx="134">
                  <c:v>-0.3099004369437921</c:v>
                </c:pt>
                <c:pt idx="135">
                  <c:v>-0.35740748586835025</c:v>
                </c:pt>
                <c:pt idx="136">
                  <c:v>-0.46382781820710761</c:v>
                </c:pt>
                <c:pt idx="137">
                  <c:v>-0.38111260695404781</c:v>
                </c:pt>
                <c:pt idx="138">
                  <c:v>-0.45203534542741863</c:v>
                </c:pt>
                <c:pt idx="139">
                  <c:v>-0.38111260695404781</c:v>
                </c:pt>
                <c:pt idx="140">
                  <c:v>-0.369264071414932</c:v>
                </c:pt>
                <c:pt idx="142">
                  <c:v>-0.38111260695404781</c:v>
                </c:pt>
                <c:pt idx="144">
                  <c:v>-0.41661001642052042</c:v>
                </c:pt>
                <c:pt idx="145">
                  <c:v>-0.41661001642052042</c:v>
                </c:pt>
                <c:pt idx="147">
                  <c:v>-0.38111260695404781</c:v>
                </c:pt>
                <c:pt idx="148">
                  <c:v>-0.40478556918674258</c:v>
                </c:pt>
                <c:pt idx="149">
                  <c:v>-0.49915746818146545</c:v>
                </c:pt>
                <c:pt idx="150">
                  <c:v>-0.52267086241010929</c:v>
                </c:pt>
                <c:pt idx="151">
                  <c:v>-0.26226375889757492</c:v>
                </c:pt>
                <c:pt idx="152">
                  <c:v>-0.35740748586835025</c:v>
                </c:pt>
                <c:pt idx="153">
                  <c:v>-0.369264071414932</c:v>
                </c:pt>
                <c:pt idx="154">
                  <c:v>-0.32178932590079512</c:v>
                </c:pt>
                <c:pt idx="155">
                  <c:v>-0.33367012345911462</c:v>
                </c:pt>
                <c:pt idx="156">
                  <c:v>-0.38111260695404781</c:v>
                </c:pt>
                <c:pt idx="158">
                  <c:v>-0.34554283999574409</c:v>
                </c:pt>
                <c:pt idx="159">
                  <c:v>-0.34554283999574409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'Filtered Temp_data'!$F$12</c:f>
              <c:strCache>
                <c:ptCount val="1"/>
                <c:pt idx="0">
                  <c:v>1087.1 m - sand fill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Temp_data'!$EE$12:$FK$12</c:f>
              <c:numCache>
                <c:formatCode>0.00</c:formatCode>
                <c:ptCount val="33"/>
                <c:pt idx="0">
                  <c:v>1.1876444615887749</c:v>
                </c:pt>
                <c:pt idx="1">
                  <c:v>1.2136131514196222</c:v>
                </c:pt>
                <c:pt idx="2">
                  <c:v>1.2787026550940368</c:v>
                </c:pt>
                <c:pt idx="3">
                  <c:v>1.2526380247590509</c:v>
                </c:pt>
                <c:pt idx="4">
                  <c:v>1.0454964857132722</c:v>
                </c:pt>
                <c:pt idx="5">
                  <c:v>1.019774150733042</c:v>
                </c:pt>
                <c:pt idx="6">
                  <c:v>0.93004069344806339</c:v>
                </c:pt>
                <c:pt idx="7">
                  <c:v>0.89172306951547853</c:v>
                </c:pt>
                <c:pt idx="8">
                  <c:v>0.84076234143333295</c:v>
                </c:pt>
                <c:pt idx="9">
                  <c:v>0.85348869305357766</c:v>
                </c:pt>
                <c:pt idx="10">
                  <c:v>0.67615237064006806</c:v>
                </c:pt>
                <c:pt idx="11">
                  <c:v>0.72663764717952972</c:v>
                </c:pt>
                <c:pt idx="12">
                  <c:v>0.66355367791408071</c:v>
                </c:pt>
                <c:pt idx="14">
                  <c:v>0.63838335858042683</c:v>
                </c:pt>
                <c:pt idx="16">
                  <c:v>0.58815064396526395</c:v>
                </c:pt>
                <c:pt idx="17">
                  <c:v>0.45074702323631755</c:v>
                </c:pt>
                <c:pt idx="18">
                  <c:v>0.22820025620325168</c:v>
                </c:pt>
                <c:pt idx="19">
                  <c:v>0.17912677416177303</c:v>
                </c:pt>
                <c:pt idx="20">
                  <c:v>9.3577621496365282E-2</c:v>
                </c:pt>
                <c:pt idx="21">
                  <c:v>-4.0017748612797277E-2</c:v>
                </c:pt>
                <c:pt idx="22">
                  <c:v>0.32676140216960903</c:v>
                </c:pt>
                <c:pt idx="23">
                  <c:v>0.52556111121765525</c:v>
                </c:pt>
                <c:pt idx="24">
                  <c:v>0.4756496377209487</c:v>
                </c:pt>
                <c:pt idx="25">
                  <c:v>0.35148851165297401</c:v>
                </c:pt>
                <c:pt idx="26">
                  <c:v>0.26509577004372886</c:v>
                </c:pt>
                <c:pt idx="27">
                  <c:v>0.21591899383173541</c:v>
                </c:pt>
                <c:pt idx="28">
                  <c:v>0.20364633360082962</c:v>
                </c:pt>
                <c:pt idx="29">
                  <c:v>0.21591899383173541</c:v>
                </c:pt>
                <c:pt idx="30">
                  <c:v>0.24049013209241821</c:v>
                </c:pt>
                <c:pt idx="31">
                  <c:v>0.31441091122468379</c:v>
                </c:pt>
                <c:pt idx="32">
                  <c:v>0.32676140216960903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'Filtered Temp_data'!$F$13</c:f>
              <c:strCache>
                <c:ptCount val="1"/>
                <c:pt idx="0">
                  <c:v>1084.6 m - sand fill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Temp_data'!$EE$13:$FK$13</c:f>
              <c:numCache>
                <c:formatCode>0.00</c:formatCode>
                <c:ptCount val="33"/>
                <c:pt idx="0">
                  <c:v>1.025632193726608</c:v>
                </c:pt>
                <c:pt idx="1">
                  <c:v>1.0000406934480566</c:v>
                </c:pt>
                <c:pt idx="2">
                  <c:v>0.93622425654700692</c:v>
                </c:pt>
                <c:pt idx="3">
                  <c:v>1.0897741507330352</c:v>
                </c:pt>
                <c:pt idx="4">
                  <c:v>0.80928165409017083</c:v>
                </c:pt>
                <c:pt idx="5">
                  <c:v>0.84726832274196795</c:v>
                </c:pt>
                <c:pt idx="6">
                  <c:v>0.82193476074371574</c:v>
                </c:pt>
                <c:pt idx="8">
                  <c:v>0.63308805502418863</c:v>
                </c:pt>
                <c:pt idx="9">
                  <c:v>0.65815064396525713</c:v>
                </c:pt>
                <c:pt idx="10">
                  <c:v>0.53319391349748457</c:v>
                </c:pt>
                <c:pt idx="11">
                  <c:v>0.60806118319288771</c:v>
                </c:pt>
                <c:pt idx="12">
                  <c:v>0.54564963772094188</c:v>
                </c:pt>
                <c:pt idx="14">
                  <c:v>0.53319391349748457</c:v>
                </c:pt>
                <c:pt idx="16">
                  <c:v>0.53319391349748457</c:v>
                </c:pt>
                <c:pt idx="17">
                  <c:v>0.4462505352333892</c:v>
                </c:pt>
                <c:pt idx="18">
                  <c:v>0.32278863289872106</c:v>
                </c:pt>
                <c:pt idx="19">
                  <c:v>0.50830895512905272</c:v>
                </c:pt>
                <c:pt idx="20">
                  <c:v>0.48345923825900172</c:v>
                </c:pt>
                <c:pt idx="21">
                  <c:v>0.37206911406207155</c:v>
                </c:pt>
                <c:pt idx="22">
                  <c:v>0.34741155497141563</c:v>
                </c:pt>
                <c:pt idx="23">
                  <c:v>0.57058763540374002</c:v>
                </c:pt>
                <c:pt idx="24">
                  <c:v>0.55811420773801501</c:v>
                </c:pt>
                <c:pt idx="25">
                  <c:v>0.48345923825900172</c:v>
                </c:pt>
                <c:pt idx="26">
                  <c:v>0.45864466888474453</c:v>
                </c:pt>
                <c:pt idx="27">
                  <c:v>0.42148851165296719</c:v>
                </c:pt>
                <c:pt idx="28">
                  <c:v>0.42148851165296719</c:v>
                </c:pt>
                <c:pt idx="29">
                  <c:v>0.39676140216960221</c:v>
                </c:pt>
                <c:pt idx="30">
                  <c:v>0.39676140216960221</c:v>
                </c:pt>
                <c:pt idx="31">
                  <c:v>0.42148851165296719</c:v>
                </c:pt>
                <c:pt idx="32">
                  <c:v>0.40912059845271642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'Filtered Temp_data'!$F$14</c:f>
              <c:strCache>
                <c:ptCount val="1"/>
                <c:pt idx="0">
                  <c:v>1081.6 m - sand fill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Temp_data'!$EE$14:$FK$14</c:f>
              <c:numCache>
                <c:formatCode>0.00</c:formatCode>
                <c:ptCount val="33"/>
                <c:pt idx="0">
                  <c:v>0.58815064396526395</c:v>
                </c:pt>
                <c:pt idx="1">
                  <c:v>0.56308805502419546</c:v>
                </c:pt>
                <c:pt idx="2">
                  <c:v>0.41345923825900854</c:v>
                </c:pt>
                <c:pt idx="3">
                  <c:v>0.55057016047084062</c:v>
                </c:pt>
                <c:pt idx="4">
                  <c:v>0.30206911406207837</c:v>
                </c:pt>
                <c:pt idx="5">
                  <c:v>0.37625053523339602</c:v>
                </c:pt>
                <c:pt idx="6">
                  <c:v>0.38864466888475135</c:v>
                </c:pt>
                <c:pt idx="7">
                  <c:v>0.30206911406207837</c:v>
                </c:pt>
                <c:pt idx="8">
                  <c:v>0.22820025620325168</c:v>
                </c:pt>
                <c:pt idx="9">
                  <c:v>0.27741155497142245</c:v>
                </c:pt>
                <c:pt idx="10">
                  <c:v>0.16687985230959157</c:v>
                </c:pt>
                <c:pt idx="11">
                  <c:v>0.27741155497142245</c:v>
                </c:pt>
                <c:pt idx="12">
                  <c:v>0.22820025620325168</c:v>
                </c:pt>
                <c:pt idx="14">
                  <c:v>0.20364633360082962</c:v>
                </c:pt>
                <c:pt idx="16">
                  <c:v>0.20364633360082962</c:v>
                </c:pt>
                <c:pt idx="17">
                  <c:v>0.17912677416177303</c:v>
                </c:pt>
                <c:pt idx="18">
                  <c:v>8.1390361757257779E-2</c:v>
                </c:pt>
                <c:pt idx="19">
                  <c:v>0.17912677416177303</c:v>
                </c:pt>
                <c:pt idx="20">
                  <c:v>0.17912677416177303</c:v>
                </c:pt>
                <c:pt idx="21">
                  <c:v>0</c:v>
                </c:pt>
                <c:pt idx="22">
                  <c:v>-4.0017748612797277E-2</c:v>
                </c:pt>
                <c:pt idx="23">
                  <c:v>0.17912677416177303</c:v>
                </c:pt>
                <c:pt idx="24">
                  <c:v>0.17912677416177303</c:v>
                </c:pt>
                <c:pt idx="25">
                  <c:v>0.15464148730939087</c:v>
                </c:pt>
                <c:pt idx="26">
                  <c:v>0.13019038281765916</c:v>
                </c:pt>
                <c:pt idx="27">
                  <c:v>-0.20858563849628808</c:v>
                </c:pt>
                <c:pt idx="28">
                  <c:v>0.11797762085706154</c:v>
                </c:pt>
                <c:pt idx="29">
                  <c:v>0.11797762085706154</c:v>
                </c:pt>
                <c:pt idx="30">
                  <c:v>0.10577337081008409</c:v>
                </c:pt>
                <c:pt idx="31">
                  <c:v>0.10577337081008409</c:v>
                </c:pt>
                <c:pt idx="32">
                  <c:v>8.1390361757257779E-2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'Filtered Temp_data'!$F$15</c:f>
              <c:strCache>
                <c:ptCount val="1"/>
                <c:pt idx="0">
                  <c:v>1079.6 m - native organics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Temp_data'!$EE$15:$FK$15</c:f>
              <c:numCache>
                <c:formatCode>0.00</c:formatCode>
                <c:ptCount val="33"/>
                <c:pt idx="0">
                  <c:v>0.18019038281767052</c:v>
                </c:pt>
                <c:pt idx="1">
                  <c:v>0.16797762085707291</c:v>
                </c:pt>
                <c:pt idx="2">
                  <c:v>5.8444462208967707E-2</c:v>
                </c:pt>
                <c:pt idx="3">
                  <c:v>0.11921158045555558</c:v>
                </c:pt>
                <c:pt idx="4">
                  <c:v>-2.6276501801532959E-2</c:v>
                </c:pt>
                <c:pt idx="5">
                  <c:v>5.8444462208967707E-2</c:v>
                </c:pt>
                <c:pt idx="6">
                  <c:v>7.0581017630729548E-2</c:v>
                </c:pt>
                <c:pt idx="7">
                  <c:v>4.6316318850983862E-2</c:v>
                </c:pt>
                <c:pt idx="8">
                  <c:v>-6.2460234553100236E-2</c:v>
                </c:pt>
                <c:pt idx="9">
                  <c:v>-1.4198600818474461E-2</c:v>
                </c:pt>
                <c:pt idx="10">
                  <c:v>-0.11058901781370878</c:v>
                </c:pt>
                <c:pt idx="11">
                  <c:v>-2.1123533832110297E-3</c:v>
                </c:pt>
                <c:pt idx="12">
                  <c:v>-2.6276501801532959E-2</c:v>
                </c:pt>
                <c:pt idx="14">
                  <c:v>-3.8346067194311217E-2</c:v>
                </c:pt>
                <c:pt idx="16">
                  <c:v>-2.6276501801532959E-2</c:v>
                </c:pt>
                <c:pt idx="17">
                  <c:v>-3.8346067194311217E-2</c:v>
                </c:pt>
                <c:pt idx="18">
                  <c:v>-9.8569239021344401E-2</c:v>
                </c:pt>
                <c:pt idx="19">
                  <c:v>-0.11058901781370878</c:v>
                </c:pt>
                <c:pt idx="20">
                  <c:v>-9.8569239021344401E-2</c:v>
                </c:pt>
                <c:pt idx="21">
                  <c:v>-0.18253460140681455</c:v>
                </c:pt>
                <c:pt idx="22">
                  <c:v>-0.31367012345907597</c:v>
                </c:pt>
                <c:pt idx="23">
                  <c:v>-6.2460234553100236E-2</c:v>
                </c:pt>
                <c:pt idx="24">
                  <c:v>-8.6541189375907379E-2</c:v>
                </c:pt>
                <c:pt idx="25">
                  <c:v>-0.12260053647037239</c:v>
                </c:pt>
                <c:pt idx="26">
                  <c:v>-0.70126407705606653</c:v>
                </c:pt>
                <c:pt idx="27">
                  <c:v>-0.47915746818142679</c:v>
                </c:pt>
                <c:pt idx="28">
                  <c:v>-0.11058901781370878</c:v>
                </c:pt>
                <c:pt idx="29">
                  <c:v>-0.12260053647037239</c:v>
                </c:pt>
                <c:pt idx="30">
                  <c:v>-0.13460380568864139</c:v>
                </c:pt>
                <c:pt idx="31">
                  <c:v>-0.12260053647037239</c:v>
                </c:pt>
                <c:pt idx="32">
                  <c:v>-0.15858563849627672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'Filtered Temp_data'!$F$16</c:f>
              <c:strCache>
                <c:ptCount val="1"/>
                <c:pt idx="0">
                  <c:v>1078.6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Temp_data'!$EE$16:$FK$16</c:f>
              <c:numCache>
                <c:formatCode>0.00</c:formatCode>
                <c:ptCount val="33"/>
                <c:pt idx="0">
                  <c:v>-0.28554283999574182</c:v>
                </c:pt>
                <c:pt idx="1">
                  <c:v>-0.29740748586834798</c:v>
                </c:pt>
                <c:pt idx="2">
                  <c:v>-0.41561232283225991</c:v>
                </c:pt>
                <c:pt idx="3">
                  <c:v>-0.3447855691867403</c:v>
                </c:pt>
                <c:pt idx="4">
                  <c:v>-0.45091812913915419</c:v>
                </c:pt>
                <c:pt idx="5">
                  <c:v>-0.38023489432850965</c:v>
                </c:pt>
                <c:pt idx="6">
                  <c:v>-0.36842645472717095</c:v>
                </c:pt>
                <c:pt idx="7">
                  <c:v>-0.36842645472717095</c:v>
                </c:pt>
                <c:pt idx="8">
                  <c:v>-0.45091812913915419</c:v>
                </c:pt>
                <c:pt idx="9">
                  <c:v>-0.39203534542741636</c:v>
                </c:pt>
                <c:pt idx="10">
                  <c:v>-0.49788159670470122</c:v>
                </c:pt>
                <c:pt idx="11">
                  <c:v>-0.39203534542741636</c:v>
                </c:pt>
                <c:pt idx="12">
                  <c:v>-0.41561232283225991</c:v>
                </c:pt>
                <c:pt idx="14">
                  <c:v>-0.41561232283225991</c:v>
                </c:pt>
                <c:pt idx="16">
                  <c:v>-0.47441567806396279</c:v>
                </c:pt>
                <c:pt idx="17">
                  <c:v>-0.47441567806396279</c:v>
                </c:pt>
                <c:pt idx="18">
                  <c:v>-0.5680903712500367</c:v>
                </c:pt>
                <c:pt idx="19">
                  <c:v>-0.57976437839556638</c:v>
                </c:pt>
                <c:pt idx="20">
                  <c:v>-0.57976437839556638</c:v>
                </c:pt>
                <c:pt idx="21">
                  <c:v>-0.69607608447654457</c:v>
                </c:pt>
                <c:pt idx="22">
                  <c:v>-0.80009626246942389</c:v>
                </c:pt>
                <c:pt idx="23">
                  <c:v>-0.6030889487090576</c:v>
                </c:pt>
                <c:pt idx="25">
                  <c:v>-0.6030889487090576</c:v>
                </c:pt>
                <c:pt idx="26">
                  <c:v>-0.8346319055547724</c:v>
                </c:pt>
                <c:pt idx="27">
                  <c:v>-0.62638232606269639</c:v>
                </c:pt>
                <c:pt idx="28">
                  <c:v>-0.6030889487090576</c:v>
                </c:pt>
                <c:pt idx="29">
                  <c:v>-0.6496445890128939</c:v>
                </c:pt>
                <c:pt idx="30">
                  <c:v>-0.6496445890128939</c:v>
                </c:pt>
                <c:pt idx="31">
                  <c:v>-0.63801734193981474</c:v>
                </c:pt>
                <c:pt idx="32">
                  <c:v>-0.66126407705610291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'Filtered Temp_data'!$F$18</c:f>
              <c:strCache>
                <c:ptCount val="1"/>
                <c:pt idx="0">
                  <c:v>1076.6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Temp_data'!$EE$18:$FK$18</c:f>
              <c:numCache>
                <c:formatCode>0.00</c:formatCode>
                <c:ptCount val="33"/>
                <c:pt idx="0">
                  <c:v>-0.35178932590076784</c:v>
                </c:pt>
                <c:pt idx="1">
                  <c:v>-0.35178932590076784</c:v>
                </c:pt>
                <c:pt idx="2">
                  <c:v>-0.45842645472714594</c:v>
                </c:pt>
                <c:pt idx="3">
                  <c:v>-0.36367012345908734</c:v>
                </c:pt>
                <c:pt idx="4">
                  <c:v>-0.43478556918671529</c:v>
                </c:pt>
                <c:pt idx="5">
                  <c:v>-0.3755428399957168</c:v>
                </c:pt>
                <c:pt idx="6">
                  <c:v>-0.35178932590076784</c:v>
                </c:pt>
                <c:pt idx="7">
                  <c:v>-0.35178932590076784</c:v>
                </c:pt>
                <c:pt idx="8">
                  <c:v>-0.43478556918671529</c:v>
                </c:pt>
                <c:pt idx="9">
                  <c:v>-0.3755428399957168</c:v>
                </c:pt>
                <c:pt idx="10">
                  <c:v>-0.47023489432848464</c:v>
                </c:pt>
                <c:pt idx="11">
                  <c:v>-0.36367012345908734</c:v>
                </c:pt>
                <c:pt idx="12">
                  <c:v>-0.3755428399957168</c:v>
                </c:pt>
                <c:pt idx="14">
                  <c:v>-0.36367012345908734</c:v>
                </c:pt>
                <c:pt idx="16">
                  <c:v>-0.38740748586832296</c:v>
                </c:pt>
                <c:pt idx="17">
                  <c:v>-0.38740748586832296</c:v>
                </c:pt>
                <c:pt idx="18">
                  <c:v>-0.3755428399957168</c:v>
                </c:pt>
                <c:pt idx="19">
                  <c:v>-0.35178932590076784</c:v>
                </c:pt>
                <c:pt idx="20">
                  <c:v>-0.32800344619113275</c:v>
                </c:pt>
                <c:pt idx="21">
                  <c:v>-0.44661001642049314</c:v>
                </c:pt>
                <c:pt idx="22">
                  <c:v>-0.47023489432848464</c:v>
                </c:pt>
                <c:pt idx="23">
                  <c:v>-0.75126407705607789</c:v>
                </c:pt>
                <c:pt idx="24">
                  <c:v>-0.29226375889754763</c:v>
                </c:pt>
                <c:pt idx="25">
                  <c:v>-0.26839660022949374</c:v>
                </c:pt>
                <c:pt idx="26">
                  <c:v>-0.24449678317785128</c:v>
                </c:pt>
                <c:pt idx="27">
                  <c:v>-0.20858563849628808</c:v>
                </c:pt>
                <c:pt idx="28">
                  <c:v>-0.32800344619113275</c:v>
                </c:pt>
                <c:pt idx="29">
                  <c:v>-0.3755428399957168</c:v>
                </c:pt>
                <c:pt idx="30">
                  <c:v>-0.26839660022949374</c:v>
                </c:pt>
                <c:pt idx="31">
                  <c:v>-0.28033425660117928</c:v>
                </c:pt>
                <c:pt idx="32">
                  <c:v>-0.32800344619113275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'Filtered Temp_data'!$F$20</c:f>
              <c:strCache>
                <c:ptCount val="1"/>
                <c:pt idx="0">
                  <c:v>1074.1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Temp_data'!$EE$20:$FK$20</c:f>
              <c:numCache>
                <c:formatCode>0.00</c:formatCode>
                <c:ptCount val="33"/>
                <c:pt idx="0">
                  <c:v>-0.35740748586835025</c:v>
                </c:pt>
                <c:pt idx="1">
                  <c:v>-0.35740748586835025</c:v>
                </c:pt>
                <c:pt idx="2">
                  <c:v>-0.45203534542741863</c:v>
                </c:pt>
                <c:pt idx="3">
                  <c:v>-0.369264071414932</c:v>
                </c:pt>
                <c:pt idx="4">
                  <c:v>-0.44023489432851193</c:v>
                </c:pt>
                <c:pt idx="5">
                  <c:v>-0.38111260695404781</c:v>
                </c:pt>
                <c:pt idx="6">
                  <c:v>-0.3099004369437921</c:v>
                </c:pt>
                <c:pt idx="7">
                  <c:v>-0.35740748586835025</c:v>
                </c:pt>
                <c:pt idx="8">
                  <c:v>-0.46382781820710761</c:v>
                </c:pt>
                <c:pt idx="9">
                  <c:v>-0.38111260695404781</c:v>
                </c:pt>
                <c:pt idx="10">
                  <c:v>-0.45203534542741863</c:v>
                </c:pt>
                <c:pt idx="11">
                  <c:v>-0.38111260695404781</c:v>
                </c:pt>
                <c:pt idx="12">
                  <c:v>-0.369264071414932</c:v>
                </c:pt>
                <c:pt idx="14">
                  <c:v>-0.38111260695404781</c:v>
                </c:pt>
                <c:pt idx="16">
                  <c:v>-0.41661001642052042</c:v>
                </c:pt>
                <c:pt idx="17">
                  <c:v>-0.41661001642052042</c:v>
                </c:pt>
                <c:pt idx="19">
                  <c:v>-0.38111260695404781</c:v>
                </c:pt>
                <c:pt idx="20">
                  <c:v>-0.40478556918674258</c:v>
                </c:pt>
                <c:pt idx="21">
                  <c:v>-0.49915746818146545</c:v>
                </c:pt>
                <c:pt idx="22">
                  <c:v>-0.52267086241010929</c:v>
                </c:pt>
                <c:pt idx="23">
                  <c:v>-0.26226375889757492</c:v>
                </c:pt>
                <c:pt idx="24">
                  <c:v>-0.35740748586835025</c:v>
                </c:pt>
                <c:pt idx="25">
                  <c:v>-0.369264071414932</c:v>
                </c:pt>
                <c:pt idx="26">
                  <c:v>-0.32178932590079512</c:v>
                </c:pt>
                <c:pt idx="27">
                  <c:v>-0.33367012345911462</c:v>
                </c:pt>
                <c:pt idx="28">
                  <c:v>-0.38111260695404781</c:v>
                </c:pt>
                <c:pt idx="30">
                  <c:v>-0.34554283999574409</c:v>
                </c:pt>
                <c:pt idx="31">
                  <c:v>-0.34554283999574409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581376"/>
        <c:axId val="146596224"/>
      </c:scatterChart>
      <c:valAx>
        <c:axId val="146581376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738569953276691"/>
              <c:y val="0.94215993523197661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596224"/>
        <c:crossesAt val="-5"/>
        <c:crossBetween val="midCat"/>
        <c:majorUnit val="181"/>
        <c:minorUnit val="30.5"/>
      </c:valAx>
      <c:valAx>
        <c:axId val="146596224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1029185049725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581376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0.64326802723503973"/>
          <c:y val="4.290202530653818E-2"/>
          <c:w val="0.14460344373526024"/>
          <c:h val="0.315299878559956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833385354522562E-2"/>
          <c:y val="5.9323335556765236E-2"/>
          <c:w val="0.93071729472106679"/>
          <c:h val="0.870785893730177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Temp_data'!$F$251</c:f>
              <c:strCache>
                <c:ptCount val="1"/>
                <c:pt idx="0">
                  <c:v>Bead #1 @ 1098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Temp_data'!$FJ$250:$FK$250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Temp_data'!$FJ$251:$FK$251</c:f>
              <c:numCache>
                <c:formatCode>0.00</c:formatCode>
                <c:ptCount val="2"/>
                <c:pt idx="0">
                  <c:v>-9.2263758897559001E-2</c:v>
                </c:pt>
                <c:pt idx="1">
                  <c:v>0.82581170762080092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Temp_data'!$F$252</c:f>
              <c:strCache>
                <c:ptCount val="1"/>
                <c:pt idx="0">
                  <c:v>Bead #2 @ 1086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Temp_data'!$FJ$250:$FK$250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Temp_data'!$FJ$252:$FK$252</c:f>
              <c:numCache>
                <c:formatCode>0.00</c:formatCode>
                <c:ptCount val="2"/>
                <c:pt idx="0">
                  <c:v>6.3458810624069883E-2</c:v>
                </c:pt>
                <c:pt idx="1">
                  <c:v>0.3668798523095802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Temp_data'!$F$253</c:f>
              <c:strCache>
                <c:ptCount val="1"/>
                <c:pt idx="0">
                  <c:v>Bead #3 @ 1094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Temp_data'!$FJ$250:$FK$250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Temp_data'!$FJ$253:$FK$253</c:f>
              <c:numCache>
                <c:formatCode>0.00</c:formatCode>
                <c:ptCount val="2"/>
                <c:pt idx="0">
                  <c:v>-0.19926407141491609</c:v>
                </c:pt>
                <c:pt idx="1">
                  <c:v>-0.17554283999572817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Temp_data'!$F$254</c:f>
              <c:strCache>
                <c:ptCount val="1"/>
                <c:pt idx="0">
                  <c:v>Bead #11 @ 1093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Temp_data'!$FJ$250:$FK$250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Temp_data'!$FJ$254:$FK$254</c:f>
              <c:numCache>
                <c:formatCode>0.00</c:formatCode>
                <c:ptCount val="2"/>
                <c:pt idx="0">
                  <c:v>-0.21111260695403189</c:v>
                </c:pt>
                <c:pt idx="1">
                  <c:v>-0.22295310278468605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Temp_data'!$F$255</c:f>
              <c:strCache>
                <c:ptCount val="1"/>
                <c:pt idx="0">
                  <c:v>Bead #4 @ 1092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Temp_data'!$FJ$250:$FK$250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Temp_data'!$FJ$255:$FK$255</c:f>
              <c:numCache>
                <c:formatCode>0.00</c:formatCode>
                <c:ptCount val="2"/>
                <c:pt idx="0">
                  <c:v>-0.23478556918672666</c:v>
                </c:pt>
                <c:pt idx="1">
                  <c:v>-0.21111260695403189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Temp_data'!$F$256</c:f>
              <c:strCache>
                <c:ptCount val="1"/>
                <c:pt idx="0">
                  <c:v>Bead #10 @ 1091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Temp_data'!$FJ$250:$FK$250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Temp_data'!$FJ$256:$FK$256</c:f>
              <c:numCache>
                <c:formatCode>0.00</c:formatCode>
                <c:ptCount val="2"/>
                <c:pt idx="0">
                  <c:v>-0.22295310278468605</c:v>
                </c:pt>
                <c:pt idx="1">
                  <c:v>-0.27023489432849601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'Filtered Temp_data'!$F$257</c:f>
              <c:strCache>
                <c:ptCount val="1"/>
                <c:pt idx="0">
                  <c:v>Bead #5 @ 1090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Temp_data'!$FJ$250:$FK$250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Temp_data'!$FJ$256:$FK$256</c:f>
              <c:numCache>
                <c:formatCode>0.00</c:formatCode>
                <c:ptCount val="2"/>
                <c:pt idx="0">
                  <c:v>-0.22295310278468605</c:v>
                </c:pt>
                <c:pt idx="1">
                  <c:v>-0.27023489432849601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'Filtered Temp_data'!$F$258</c:f>
              <c:strCache>
                <c:ptCount val="1"/>
                <c:pt idx="0">
                  <c:v>Bead #9 @ 1089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Temp_data'!$FJ$250:$FK$250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Temp_data'!$FJ$258:$FK$258</c:f>
              <c:numCache>
                <c:formatCode>0.00</c:formatCode>
                <c:ptCount val="2"/>
                <c:pt idx="0">
                  <c:v>-0.23478556918672666</c:v>
                </c:pt>
                <c:pt idx="1">
                  <c:v>0.4897359991479675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'Filtered Temp_data'!$F$259</c:f>
              <c:strCache>
                <c:ptCount val="1"/>
                <c:pt idx="0">
                  <c:v>Bead #6 @ 1088 m</c:v>
                </c:pt>
              </c:strCache>
            </c:strRef>
          </c:tx>
          <c:spPr>
            <a:ln>
              <a:noFill/>
            </a:ln>
          </c:spPr>
          <c:xVal>
            <c:numRef>
              <c:f>'Filtered Temp_data'!$FJ$250:$FK$250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Temp_data'!$FJ$259:$FK$259</c:f>
              <c:numCache>
                <c:formatCode>0.00</c:formatCode>
                <c:ptCount val="2"/>
                <c:pt idx="0">
                  <c:v>-0.1636701234590987</c:v>
                </c:pt>
                <c:pt idx="1">
                  <c:v>1.6622409151956958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'Filtered Temp_data'!$F$260</c:f>
              <c:strCache>
                <c:ptCount val="1"/>
                <c:pt idx="0">
                  <c:v>Bead #8 @ 1087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Temp_data'!$FJ$250:$FK$250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Temp_data'!$FJ$260:$FK$260</c:f>
              <c:numCache>
                <c:formatCode>0.00</c:formatCode>
                <c:ptCount val="2"/>
                <c:pt idx="0">
                  <c:v>-0.34091812913914055</c:v>
                </c:pt>
                <c:pt idx="1">
                  <c:v>-0.37615258615142011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'Filtered Temp_data'!$F$261</c:f>
              <c:strCache>
                <c:ptCount val="1"/>
                <c:pt idx="0">
                  <c:v>Bead #7 @ 1086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Temp_data'!$FJ$250:$FK$250</c:f>
              <c:numCache>
                <c:formatCode>d\-mmm\-yy</c:formatCode>
                <c:ptCount val="2"/>
                <c:pt idx="0">
                  <c:v>41304</c:v>
                </c:pt>
                <c:pt idx="1">
                  <c:v>41337</c:v>
                </c:pt>
              </c:numCache>
            </c:numRef>
          </c:xVal>
          <c:yVal>
            <c:numRef>
              <c:f>'Filtered Temp_data'!$FJ$261:$FK$261</c:f>
              <c:numCache>
                <c:formatCode>0.00</c:formatCode>
                <c:ptCount val="2"/>
                <c:pt idx="0">
                  <c:v>-0.32915746818144953</c:v>
                </c:pt>
                <c:pt idx="1">
                  <c:v>0.9772683227419634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307520"/>
        <c:axId val="163309440"/>
      </c:scatterChart>
      <c:valAx>
        <c:axId val="16330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/d/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309440"/>
        <c:crossesAt val="-5"/>
        <c:crossBetween val="midCat"/>
        <c:majorUnit val="181"/>
        <c:minorUnit val="30.5"/>
      </c:valAx>
      <c:valAx>
        <c:axId val="163309440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307520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733505673599856"/>
          <c:y val="0.54062952951776544"/>
          <c:w val="0.15519226344613124"/>
          <c:h val="0.3545653621655502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&amp;LW14101749&amp;CMount Nansen Tailings Dam Monitoring
Abandoned Mount Nansen Mine - Carmacks, Yukon</c:oddHeader>
    </c:headerFooter>
    <c:pageMargins b="1" l="0.75" r="0.75" t="1" header="0.5" footer="0.5"/>
    <c:pageSetup orientation="landscape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69743320479585E-2"/>
          <c:y val="3.4704391960801911E-2"/>
          <c:w val="0.91580535241549643"/>
          <c:h val="0.87275119042164806"/>
        </c:manualLayout>
      </c:layout>
      <c:scatterChart>
        <c:scatterStyle val="lineMarker"/>
        <c:varyColors val="0"/>
        <c:ser>
          <c:idx val="5"/>
          <c:order val="0"/>
          <c:tx>
            <c:strRef>
              <c:f>'Filtered Temp_data'!$F$26</c:f>
              <c:strCache>
                <c:ptCount val="1"/>
                <c:pt idx="0">
                  <c:v>1095.3 m - sand fill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Temp_data'!$EE$26:$FK$26</c:f>
              <c:numCache>
                <c:formatCode>0.00</c:formatCode>
                <c:ptCount val="33"/>
                <c:pt idx="0">
                  <c:v>2.2749468430548632</c:v>
                </c:pt>
                <c:pt idx="1">
                  <c:v>1.7445665553722733</c:v>
                </c:pt>
                <c:pt idx="2">
                  <c:v>0.14464148730939996</c:v>
                </c:pt>
                <c:pt idx="3">
                  <c:v>0.45319391349750049</c:v>
                </c:pt>
                <c:pt idx="4">
                  <c:v>-1.1404172893402915</c:v>
                </c:pt>
                <c:pt idx="5">
                  <c:v>-0.19460380568864366</c:v>
                </c:pt>
                <c:pt idx="6">
                  <c:v>3.5777065056387869</c:v>
                </c:pt>
                <c:pt idx="7">
                  <c:v>1.1258215458847758</c:v>
                </c:pt>
                <c:pt idx="8">
                  <c:v>-0.69143056759349975</c:v>
                </c:pt>
                <c:pt idx="9">
                  <c:v>-0.36178932590075874</c:v>
                </c:pt>
                <c:pt idx="10">
                  <c:v>3.9225833075300898</c:v>
                </c:pt>
                <c:pt idx="11">
                  <c:v>5.5536864085644879</c:v>
                </c:pt>
                <c:pt idx="12">
                  <c:v>4.4604483362161318</c:v>
                </c:pt>
                <c:pt idx="13">
                  <c:v>-0.45661001642048404</c:v>
                </c:pt>
                <c:pt idx="14">
                  <c:v>4.538616230380228</c:v>
                </c:pt>
                <c:pt idx="15">
                  <c:v>1.9196023626162173</c:v>
                </c:pt>
                <c:pt idx="16">
                  <c:v>-0.56267086241007291</c:v>
                </c:pt>
                <c:pt idx="17">
                  <c:v>4.1051863195717715</c:v>
                </c:pt>
                <c:pt idx="18">
                  <c:v>0.10797762085707063</c:v>
                </c:pt>
                <c:pt idx="19">
                  <c:v>-0.29033425660117018</c:v>
                </c:pt>
                <c:pt idx="20">
                  <c:v>4.4760547928622145</c:v>
                </c:pt>
                <c:pt idx="22">
                  <c:v>-1.6113025212377465</c:v>
                </c:pt>
                <c:pt idx="23">
                  <c:v>-1.8747416962236798</c:v>
                </c:pt>
                <c:pt idx="24">
                  <c:v>-0.81924547265458614</c:v>
                </c:pt>
                <c:pt idx="25">
                  <c:v>0.8180451891271332</c:v>
                </c:pt>
                <c:pt idx="26">
                  <c:v>3.8018721247514122</c:v>
                </c:pt>
                <c:pt idx="27">
                  <c:v>4.0288759048759744</c:v>
                </c:pt>
                <c:pt idx="28">
                  <c:v>3.1521231116649346</c:v>
                </c:pt>
                <c:pt idx="29">
                  <c:v>2.1511357989808744</c:v>
                </c:pt>
                <c:pt idx="30">
                  <c:v>1.0097741507330511</c:v>
                </c:pt>
                <c:pt idx="31">
                  <c:v>1.0581017630727274E-2</c:v>
                </c:pt>
                <c:pt idx="32">
                  <c:v>-0.9346319055547383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105408"/>
        <c:axId val="159107712"/>
      </c:scatterChart>
      <c:valAx>
        <c:axId val="159105408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960133967317833"/>
              <c:y val="0.94215993523197661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107712"/>
        <c:crossesAt val="-30"/>
        <c:crossBetween val="midCat"/>
        <c:majorUnit val="181"/>
        <c:minorUnit val="30.5"/>
      </c:valAx>
      <c:valAx>
        <c:axId val="159107712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87291927154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105408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33750562056228"/>
          <c:y val="0.79641072850968253"/>
          <c:w val="0.14721063253547484"/>
          <c:h val="8.2728222405035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226327017886583E-2"/>
          <c:y val="2.8134887513989463E-2"/>
          <c:w val="0.92983785378315331"/>
          <c:h val="0.87275119042164806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'Filtered Temp_data'!$F$160</c:f>
              <c:strCache>
                <c:ptCount val="1"/>
                <c:pt idx="0">
                  <c:v>Bead #2 @ 1090.6 m</c:v>
                </c:pt>
              </c:strCache>
            </c:strRef>
          </c:tx>
          <c:spPr>
            <a:ln w="12700"/>
          </c:spPr>
          <c:xVal>
            <c:numRef>
              <c:f>'Filtered Temp_data'!$FB$158:$FK$158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Temp_data'!$FB$160:$FK$160</c:f>
              <c:numCache>
                <c:formatCode>0.00</c:formatCode>
                <c:ptCount val="10"/>
                <c:pt idx="0">
                  <c:v>2.9039944003006326</c:v>
                </c:pt>
                <c:pt idx="1">
                  <c:v>2.9606206502775194</c:v>
                </c:pt>
                <c:pt idx="2">
                  <c:v>2.98900143483786</c:v>
                </c:pt>
                <c:pt idx="3">
                  <c:v>2.9606206502775194</c:v>
                </c:pt>
                <c:pt idx="4">
                  <c:v>2.875748664782634</c:v>
                </c:pt>
                <c:pt idx="5">
                  <c:v>2.791279407954903</c:v>
                </c:pt>
                <c:pt idx="6">
                  <c:v>2.72119340865612</c:v>
                </c:pt>
                <c:pt idx="7">
                  <c:v>2.72119340865612</c:v>
                </c:pt>
                <c:pt idx="8">
                  <c:v>2.9039944003006326</c:v>
                </c:pt>
                <c:pt idx="9">
                  <c:v>3.1315874095108143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'Filtered Temp_data'!$F$161</c:f>
              <c:strCache>
                <c:ptCount val="1"/>
                <c:pt idx="0">
                  <c:v>Bead #3 @ 1087.6 m</c:v>
                </c:pt>
              </c:strCache>
            </c:strRef>
          </c:tx>
          <c:spPr>
            <a:ln w="12700"/>
          </c:spPr>
          <c:xVal>
            <c:numRef>
              <c:f>'Filtered Temp_data'!$FB$158:$FK$158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Temp_data'!$FB$161:$FK$161</c:f>
              <c:numCache>
                <c:formatCode>0.00</c:formatCode>
                <c:ptCount val="10"/>
                <c:pt idx="0">
                  <c:v>1.7150327171864319</c:v>
                </c:pt>
                <c:pt idx="1">
                  <c:v>2.9039944003006326</c:v>
                </c:pt>
                <c:pt idx="2">
                  <c:v>2.6932361582499311</c:v>
                </c:pt>
                <c:pt idx="3">
                  <c:v>2.5679697937858919</c:v>
                </c:pt>
                <c:pt idx="4">
                  <c:v>2.4023102600453399</c:v>
                </c:pt>
                <c:pt idx="5">
                  <c:v>2.2790724465868948</c:v>
                </c:pt>
                <c:pt idx="6">
                  <c:v>2.1973870968504912</c:v>
                </c:pt>
                <c:pt idx="7">
                  <c:v>2.2518021587972612</c:v>
                </c:pt>
                <c:pt idx="8">
                  <c:v>2.5264098095920531</c:v>
                </c:pt>
                <c:pt idx="9">
                  <c:v>2.8334639208108001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'Filtered Temp_data'!$F$162</c:f>
              <c:strCache>
                <c:ptCount val="1"/>
                <c:pt idx="0">
                  <c:v>Bead #4 @ 1084.6 m</c:v>
                </c:pt>
              </c:strCache>
            </c:strRef>
          </c:tx>
          <c:spPr>
            <a:ln w="12700"/>
          </c:spPr>
          <c:xVal>
            <c:numRef>
              <c:f>'Filtered Temp_data'!$FB$158:$FK$158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Temp_data'!$FB$162:$FK$162</c:f>
              <c:numCache>
                <c:formatCode>0.00</c:formatCode>
                <c:ptCount val="10"/>
                <c:pt idx="0">
                  <c:v>1.7150327171864319</c:v>
                </c:pt>
                <c:pt idx="1">
                  <c:v>1.635904060750363</c:v>
                </c:pt>
                <c:pt idx="2">
                  <c:v>1.2970540995549413</c:v>
                </c:pt>
                <c:pt idx="3">
                  <c:v>1.1428317933387007</c:v>
                </c:pt>
                <c:pt idx="4">
                  <c:v>1.0026384323464299</c:v>
                </c:pt>
                <c:pt idx="5">
                  <c:v>1.0026384323464299</c:v>
                </c:pt>
                <c:pt idx="6">
                  <c:v>1.0789690444977396</c:v>
                </c:pt>
                <c:pt idx="7">
                  <c:v>1.3358215458847553</c:v>
                </c:pt>
                <c:pt idx="8">
                  <c:v>1.6227503467617339</c:v>
                </c:pt>
                <c:pt idx="9">
                  <c:v>1.7679827184395549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'Filtered Temp_data'!$F$163</c:f>
              <c:strCache>
                <c:ptCount val="1"/>
                <c:pt idx="0">
                  <c:v>Bead #5 @ 1081.6 m</c:v>
                </c:pt>
              </c:strCache>
            </c:strRef>
          </c:tx>
          <c:spPr>
            <a:ln w="12700"/>
          </c:spPr>
          <c:xVal>
            <c:numRef>
              <c:f>'Filtered Temp_data'!$FB$158:$FK$158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Temp_data'!$FB$163:$FK$163</c:f>
              <c:numCache>
                <c:formatCode>0.00</c:formatCode>
                <c:ptCount val="10"/>
                <c:pt idx="0">
                  <c:v>1.0280451891271127</c:v>
                </c:pt>
                <c:pt idx="1">
                  <c:v>0.9772683227419634</c:v>
                </c:pt>
                <c:pt idx="2">
                  <c:v>0.76308805502418409</c:v>
                </c:pt>
                <c:pt idx="3">
                  <c:v>0.66319391349748003</c:v>
                </c:pt>
                <c:pt idx="4">
                  <c:v>0.58864466888473999</c:v>
                </c:pt>
                <c:pt idx="5">
                  <c:v>0.6010475659956569</c:v>
                </c:pt>
                <c:pt idx="6">
                  <c:v>0.65074702323630618</c:v>
                </c:pt>
                <c:pt idx="7">
                  <c:v>0.81324904627149408</c:v>
                </c:pt>
                <c:pt idx="8">
                  <c:v>0.9899488028796668</c:v>
                </c:pt>
                <c:pt idx="9">
                  <c:v>1.0917230695154672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'Filtered Temp_data'!$F$164</c:f>
              <c:strCache>
                <c:ptCount val="1"/>
                <c:pt idx="0">
                  <c:v>Bead #6 @ 1080.1 m</c:v>
                </c:pt>
              </c:strCache>
            </c:strRef>
          </c:tx>
          <c:spPr>
            <a:ln w="12700"/>
          </c:spPr>
          <c:xVal>
            <c:numRef>
              <c:f>'Filtered Temp_data'!$FB$158:$FK$158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Temp_data'!$FB$164:$FK$164</c:f>
              <c:numCache>
                <c:formatCode>0.00</c:formatCode>
                <c:ptCount val="10"/>
                <c:pt idx="0">
                  <c:v>0.57625053523338465</c:v>
                </c:pt>
                <c:pt idx="1">
                  <c:v>0.55148851165296264</c:v>
                </c:pt>
                <c:pt idx="2">
                  <c:v>0.42820025620324031</c:v>
                </c:pt>
                <c:pt idx="3">
                  <c:v>0.3668798523095802</c:v>
                </c:pt>
                <c:pt idx="4">
                  <c:v>0.31797762085705017</c:v>
                </c:pt>
                <c:pt idx="5">
                  <c:v>0.33019038281764779</c:v>
                </c:pt>
                <c:pt idx="6">
                  <c:v>0.3546414873093795</c:v>
                </c:pt>
                <c:pt idx="7">
                  <c:v>0.46509577004371749</c:v>
                </c:pt>
                <c:pt idx="8">
                  <c:v>0.58864466888473999</c:v>
                </c:pt>
                <c:pt idx="9">
                  <c:v>0.63830895512904817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'Filtered Temp_data'!$F$165</c:f>
              <c:strCache>
                <c:ptCount val="1"/>
                <c:pt idx="0">
                  <c:v>Bead #7 @ 1079.1 m</c:v>
                </c:pt>
              </c:strCache>
            </c:strRef>
          </c:tx>
          <c:spPr>
            <a:ln w="12700"/>
          </c:spPr>
          <c:xVal>
            <c:numRef>
              <c:f>'Filtered Temp_data'!$FB$158:$FK$158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Temp_data'!$FB$165:$FK$165</c:f>
              <c:numCache>
                <c:formatCode>0.00</c:formatCode>
                <c:ptCount val="10"/>
                <c:pt idx="0">
                  <c:v>0.17208522439631224</c:v>
                </c:pt>
                <c:pt idx="1">
                  <c:v>0.1841965765690361</c:v>
                </c:pt>
                <c:pt idx="2">
                  <c:v>0.14788764661676623</c:v>
                </c:pt>
                <c:pt idx="3">
                  <c:v>0.11165393280566605</c:v>
                </c:pt>
                <c:pt idx="4">
                  <c:v>9.9592692161934337E-2</c:v>
                </c:pt>
                <c:pt idx="5">
                  <c:v>0.11165393280566605</c:v>
                </c:pt>
                <c:pt idx="6">
                  <c:v>0.1237234981984443</c:v>
                </c:pt>
                <c:pt idx="7">
                  <c:v>-0.17554283999572817</c:v>
                </c:pt>
                <c:pt idx="8">
                  <c:v>0.23272599612545264</c:v>
                </c:pt>
                <c:pt idx="9">
                  <c:v>0.25704126647559633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'Filtered Temp_data'!$F$166</c:f>
              <c:strCache>
                <c:ptCount val="1"/>
                <c:pt idx="0">
                  <c:v>Bead #8 @ 1078.1 m</c:v>
                </c:pt>
              </c:strCache>
            </c:strRef>
          </c:tx>
          <c:spPr>
            <a:ln w="12700"/>
          </c:spPr>
          <c:xVal>
            <c:numRef>
              <c:f>'Filtered Temp_data'!$FB$158:$FK$158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Temp_data'!$FB$166:$FK$166</c:f>
              <c:numCache>
                <c:formatCode>0.00</c:formatCode>
                <c:ptCount val="10"/>
                <c:pt idx="0">
                  <c:v>-0.1517893259007792</c:v>
                </c:pt>
                <c:pt idx="1">
                  <c:v>-0.13990043694377619</c:v>
                </c:pt>
                <c:pt idx="2">
                  <c:v>-0.13990043694377619</c:v>
                </c:pt>
                <c:pt idx="3">
                  <c:v>-0.13990043694377619</c:v>
                </c:pt>
                <c:pt idx="4">
                  <c:v>-0.13990043694377619</c:v>
                </c:pt>
                <c:pt idx="5">
                  <c:v>-0.12800344619114412</c:v>
                </c:pt>
                <c:pt idx="6">
                  <c:v>-0.13990043694377619</c:v>
                </c:pt>
                <c:pt idx="7">
                  <c:v>-0.12800344619114412</c:v>
                </c:pt>
                <c:pt idx="8">
                  <c:v>-0.12800344619114412</c:v>
                </c:pt>
                <c:pt idx="9">
                  <c:v>-0.11609834322666757</c:v>
                </c:pt>
              </c:numCache>
            </c:numRef>
          </c:yVal>
          <c:smooth val="0"/>
        </c:ser>
        <c:ser>
          <c:idx val="8"/>
          <c:order val="7"/>
          <c:tx>
            <c:strRef>
              <c:f>'Filtered Temp_data'!$F$167</c:f>
              <c:strCache>
                <c:ptCount val="1"/>
                <c:pt idx="0">
                  <c:v>Bead #9 @ 1077.1 m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xVal>
            <c:numRef>
              <c:f>'Filtered Temp_data'!$FB$158:$FK$158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Temp_data'!$FB$167:$FK$167</c:f>
              <c:numCache>
                <c:formatCode>0.00</c:formatCode>
                <c:ptCount val="10"/>
                <c:pt idx="0">
                  <c:v>-0.17554283999572817</c:v>
                </c:pt>
                <c:pt idx="1">
                  <c:v>-0.18740748586833433</c:v>
                </c:pt>
                <c:pt idx="2">
                  <c:v>-0.17554283999572817</c:v>
                </c:pt>
                <c:pt idx="3">
                  <c:v>-0.17554283999572817</c:v>
                </c:pt>
                <c:pt idx="4">
                  <c:v>-0.18740748586833433</c:v>
                </c:pt>
                <c:pt idx="5">
                  <c:v>-0.1636701234590987</c:v>
                </c:pt>
                <c:pt idx="6">
                  <c:v>-0.17554283999572817</c:v>
                </c:pt>
                <c:pt idx="7">
                  <c:v>-0.17554283999572817</c:v>
                </c:pt>
                <c:pt idx="8">
                  <c:v>-0.17554283999572817</c:v>
                </c:pt>
                <c:pt idx="9">
                  <c:v>-0.13990043694377619</c:v>
                </c:pt>
              </c:numCache>
            </c:numRef>
          </c:yVal>
          <c:smooth val="0"/>
        </c:ser>
        <c:ser>
          <c:idx val="9"/>
          <c:order val="8"/>
          <c:tx>
            <c:strRef>
              <c:f>'Filtered Temp_data'!$F$168</c:f>
              <c:strCache>
                <c:ptCount val="1"/>
                <c:pt idx="0">
                  <c:v>Bead #10 @ 1076.1 m</c:v>
                </c:pt>
              </c:strCache>
            </c:strRef>
          </c:tx>
          <c:spPr>
            <a:ln w="12700"/>
          </c:spPr>
          <c:xVal>
            <c:numRef>
              <c:f>'Filtered Temp_data'!$FB$158:$FK$158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Temp_data'!$FB$168:$FK$168</c:f>
              <c:numCache>
                <c:formatCode>0.00</c:formatCode>
                <c:ptCount val="10"/>
                <c:pt idx="0">
                  <c:v>-0.19926407141491609</c:v>
                </c:pt>
                <c:pt idx="1">
                  <c:v>-0.19926407141491609</c:v>
                </c:pt>
                <c:pt idx="2">
                  <c:v>-0.18740748586833433</c:v>
                </c:pt>
                <c:pt idx="3">
                  <c:v>-0.19926407141491609</c:v>
                </c:pt>
                <c:pt idx="4">
                  <c:v>-0.21111260695403189</c:v>
                </c:pt>
                <c:pt idx="5">
                  <c:v>-0.18740748586833433</c:v>
                </c:pt>
                <c:pt idx="6">
                  <c:v>-0.19926407141491609</c:v>
                </c:pt>
                <c:pt idx="7">
                  <c:v>-0.19926407141491609</c:v>
                </c:pt>
                <c:pt idx="8">
                  <c:v>-0.19926407141491609</c:v>
                </c:pt>
                <c:pt idx="9">
                  <c:v>-0.22295310278468605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193344"/>
        <c:axId val="159207808"/>
      </c:scatterChart>
      <c:valAx>
        <c:axId val="15919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221585482330477"/>
              <c:y val="0.94215993523197661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207808"/>
        <c:crossesAt val="-5"/>
        <c:crossBetween val="midCat"/>
        <c:majorUnit val="181"/>
        <c:minorUnit val="30.5"/>
      </c:valAx>
      <c:valAx>
        <c:axId val="159207808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1036858215073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193344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514841805232794"/>
          <c:y val="0.58496102166333686"/>
          <c:w val="0.14758658033075378"/>
          <c:h val="0.277873101683185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Yukon&amp;RJune 2009</c:oddHeader>
    </c:headerFooter>
    <c:pageMargins b="1" l="0.75" r="0.75" t="1" header="0.5" footer="0.5"/>
    <c:pageSetup orientation="landscape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38427099114279E-2"/>
          <c:y val="3.4704391960801911E-2"/>
          <c:w val="0.92023666863686182"/>
          <c:h val="0.8727511904216480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Temp_data'!$F$34</c:f>
              <c:strCache>
                <c:ptCount val="1"/>
                <c:pt idx="0">
                  <c:v>1080.8 m - sand fill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Temp_data'!$G$34:$FK$34</c:f>
              <c:numCache>
                <c:formatCode>0.00</c:formatCode>
                <c:ptCount val="161"/>
                <c:pt idx="0">
                  <c:v>0.35278863289869378</c:v>
                </c:pt>
                <c:pt idx="1">
                  <c:v>0.3159189938317013</c:v>
                </c:pt>
                <c:pt idx="2">
                  <c:v>0.26687985230955746</c:v>
                </c:pt>
                <c:pt idx="3">
                  <c:v>0.2424116678938617</c:v>
                </c:pt>
                <c:pt idx="4">
                  <c:v>0.21797762085702743</c:v>
                </c:pt>
                <c:pt idx="5">
                  <c:v>0.19357762149633118</c:v>
                </c:pt>
                <c:pt idx="6">
                  <c:v>0.1448794087231704</c:v>
                </c:pt>
                <c:pt idx="7">
                  <c:v>0.1327259961254299</c:v>
                </c:pt>
                <c:pt idx="10">
                  <c:v>0.61306993259637466</c:v>
                </c:pt>
                <c:pt idx="11">
                  <c:v>1.1712564340286349</c:v>
                </c:pt>
                <c:pt idx="12">
                  <c:v>1.3917494248990465</c:v>
                </c:pt>
                <c:pt idx="13">
                  <c:v>1.7877032938487218</c:v>
                </c:pt>
                <c:pt idx="15">
                  <c:v>2.0431385812273106</c:v>
                </c:pt>
                <c:pt idx="16">
                  <c:v>2.1654320603158794</c:v>
                </c:pt>
                <c:pt idx="17">
                  <c:v>2.3160563367026157</c:v>
                </c:pt>
                <c:pt idx="18">
                  <c:v>2.0566851490029876</c:v>
                </c:pt>
                <c:pt idx="19">
                  <c:v>2.0296023626161741</c:v>
                </c:pt>
                <c:pt idx="20">
                  <c:v>2.3298130674107824</c:v>
                </c:pt>
                <c:pt idx="21">
                  <c:v>2.38494684305482</c:v>
                </c:pt>
                <c:pt idx="22">
                  <c:v>2.3711473399074521</c:v>
                </c:pt>
                <c:pt idx="23">
                  <c:v>2.5653227972624109</c:v>
                </c:pt>
                <c:pt idx="24">
                  <c:v>2.4402523367797926</c:v>
                </c:pt>
                <c:pt idx="25">
                  <c:v>2.2063847343242742</c:v>
                </c:pt>
                <c:pt idx="26">
                  <c:v>2.1245737492731678</c:v>
                </c:pt>
                <c:pt idx="27">
                  <c:v>2.0431385812273106</c:v>
                </c:pt>
                <c:pt idx="28">
                  <c:v>1.8679695798599596</c:v>
                </c:pt>
                <c:pt idx="29">
                  <c:v>1.7343940544282077</c:v>
                </c:pt>
                <c:pt idx="30">
                  <c:v>1.575424083268615</c:v>
                </c:pt>
                <c:pt idx="31">
                  <c:v>1.3917494248990465</c:v>
                </c:pt>
                <c:pt idx="32">
                  <c:v>1.2487629998606735</c:v>
                </c:pt>
                <c:pt idx="33">
                  <c:v>1.1069270558974154</c:v>
                </c:pt>
                <c:pt idx="34">
                  <c:v>0.94076234143329884</c:v>
                </c:pt>
                <c:pt idx="35">
                  <c:v>0.87726832274194066</c:v>
                </c:pt>
                <c:pt idx="36">
                  <c:v>0.66308805502416135</c:v>
                </c:pt>
                <c:pt idx="37">
                  <c:v>0.60058763540371274</c:v>
                </c:pt>
                <c:pt idx="38">
                  <c:v>0.52587969739050777</c:v>
                </c:pt>
                <c:pt idx="39">
                  <c:v>0.43912059845268914</c:v>
                </c:pt>
                <c:pt idx="40">
                  <c:v>0.3159189938317013</c:v>
                </c:pt>
                <c:pt idx="41">
                  <c:v>0.27912677416173892</c:v>
                </c:pt>
                <c:pt idx="42">
                  <c:v>0.2424116678938617</c:v>
                </c:pt>
                <c:pt idx="43">
                  <c:v>0.18139036175722367</c:v>
                </c:pt>
                <c:pt idx="44">
                  <c:v>0.15704126647557359</c:v>
                </c:pt>
                <c:pt idx="45">
                  <c:v>9.6316318850938387E-2</c:v>
                </c:pt>
                <c:pt idx="46">
                  <c:v>7.2085224396289505E-2</c:v>
                </c:pt>
                <c:pt idx="47">
                  <c:v>4.7887646616743496E-2</c:v>
                </c:pt>
                <c:pt idx="48">
                  <c:v>1.1653932805643308E-2</c:v>
                </c:pt>
                <c:pt idx="49">
                  <c:v>-2.4504858139437147E-2</c:v>
                </c:pt>
                <c:pt idx="50">
                  <c:v>-7.2600536470417865E-2</c:v>
                </c:pt>
                <c:pt idx="51">
                  <c:v>-9.6598836145176392E-2</c:v>
                </c:pt>
                <c:pt idx="52">
                  <c:v>-9.6598836145176392E-2</c:v>
                </c:pt>
                <c:pt idx="53">
                  <c:v>-0.12056422337821004</c:v>
                </c:pt>
                <c:pt idx="54">
                  <c:v>-0.10858563849632219</c:v>
                </c:pt>
                <c:pt idx="55">
                  <c:v>-0.12056422337821004</c:v>
                </c:pt>
                <c:pt idx="56">
                  <c:v>-0.13253460140686002</c:v>
                </c:pt>
                <c:pt idx="57">
                  <c:v>-0.14449678317788539</c:v>
                </c:pt>
                <c:pt idx="58">
                  <c:v>-0.13253460140686002</c:v>
                </c:pt>
                <c:pt idx="59">
                  <c:v>-0.13253460140686002</c:v>
                </c:pt>
                <c:pt idx="60">
                  <c:v>-0.14449678317788539</c:v>
                </c:pt>
                <c:pt idx="61">
                  <c:v>-0.14449678317788539</c:v>
                </c:pt>
                <c:pt idx="62">
                  <c:v>-0.15645077926694739</c:v>
                </c:pt>
                <c:pt idx="63">
                  <c:v>-0.15645077926694739</c:v>
                </c:pt>
                <c:pt idx="64">
                  <c:v>-0.15645077926694739</c:v>
                </c:pt>
                <c:pt idx="65">
                  <c:v>-0.13253460140686002</c:v>
                </c:pt>
                <c:pt idx="66">
                  <c:v>-0.12056422337821004</c:v>
                </c:pt>
                <c:pt idx="67">
                  <c:v>-8.4603805688686862E-2</c:v>
                </c:pt>
                <c:pt idx="68">
                  <c:v>7.2085224396289505E-2</c:v>
                </c:pt>
                <c:pt idx="69">
                  <c:v>0.25464148730935676</c:v>
                </c:pt>
                <c:pt idx="70">
                  <c:v>1.4571283594008264</c:v>
                </c:pt>
                <c:pt idx="71">
                  <c:v>1.4440331826833699</c:v>
                </c:pt>
                <c:pt idx="72">
                  <c:v>1.3526380247590168</c:v>
                </c:pt>
                <c:pt idx="73">
                  <c:v>1.2746744445150853</c:v>
                </c:pt>
                <c:pt idx="74">
                  <c:v>1.0940893256325239</c:v>
                </c:pt>
                <c:pt idx="75">
                  <c:v>0.95348869305354356</c:v>
                </c:pt>
                <c:pt idx="76">
                  <c:v>0.80137688327261003</c:v>
                </c:pt>
                <c:pt idx="78">
                  <c:v>0.60058763540371274</c:v>
                </c:pt>
                <c:pt idx="79">
                  <c:v>0.3159189938317013</c:v>
                </c:pt>
                <c:pt idx="81">
                  <c:v>0.12058101763068407</c:v>
                </c:pt>
                <c:pt idx="82">
                  <c:v>-4.0730783808839988E-4</c:v>
                </c:pt>
                <c:pt idx="84">
                  <c:v>-3.6541189375952854E-2</c:v>
                </c:pt>
                <c:pt idx="85">
                  <c:v>-2.4504858139437147E-2</c:v>
                </c:pt>
                <c:pt idx="86">
                  <c:v>-7.2600536470417865E-2</c:v>
                </c:pt>
                <c:pt idx="87">
                  <c:v>-7.2600536470417865E-2</c:v>
                </c:pt>
                <c:pt idx="88">
                  <c:v>-7.2600536470417865E-2</c:v>
                </c:pt>
                <c:pt idx="89">
                  <c:v>-8.4603805688686862E-2</c:v>
                </c:pt>
                <c:pt idx="90">
                  <c:v>-7.2600536470417865E-2</c:v>
                </c:pt>
                <c:pt idx="91">
                  <c:v>-8.4603805688686862E-2</c:v>
                </c:pt>
                <c:pt idx="92">
                  <c:v>-7.2600536470417865E-2</c:v>
                </c:pt>
                <c:pt idx="93">
                  <c:v>-7.2600536470417865E-2</c:v>
                </c:pt>
                <c:pt idx="94">
                  <c:v>-4.8569239021389876E-2</c:v>
                </c:pt>
                <c:pt idx="95">
                  <c:v>-1.246023455314571E-2</c:v>
                </c:pt>
                <c:pt idx="96">
                  <c:v>1.1583717517217451</c:v>
                </c:pt>
                <c:pt idx="97">
                  <c:v>1.3787026550940027</c:v>
                </c:pt>
                <c:pt idx="98">
                  <c:v>1.5096064232326967</c:v>
                </c:pt>
                <c:pt idx="99">
                  <c:v>1.6679827184395322</c:v>
                </c:pt>
                <c:pt idx="100">
                  <c:v>1.7343940544282077</c:v>
                </c:pt>
                <c:pt idx="101">
                  <c:v>1.7343940544282077</c:v>
                </c:pt>
                <c:pt idx="102">
                  <c:v>1.6945173237019162</c:v>
                </c:pt>
                <c:pt idx="103">
                  <c:v>1.6547303380372114</c:v>
                </c:pt>
                <c:pt idx="104">
                  <c:v>1.5096064232326967</c:v>
                </c:pt>
                <c:pt idx="105">
                  <c:v>1.3787026550940027</c:v>
                </c:pt>
                <c:pt idx="106">
                  <c:v>1.0940893256325239</c:v>
                </c:pt>
                <c:pt idx="107">
                  <c:v>0.87726832274194066</c:v>
                </c:pt>
                <c:pt idx="108">
                  <c:v>0.5756496377209146</c:v>
                </c:pt>
                <c:pt idx="109">
                  <c:v>0.51345923825897444</c:v>
                </c:pt>
                <c:pt idx="110">
                  <c:v>0.3404901320923841</c:v>
                </c:pt>
                <c:pt idx="111">
                  <c:v>0.25464148730935676</c:v>
                </c:pt>
                <c:pt idx="112">
                  <c:v>0.10844446220892223</c:v>
                </c:pt>
                <c:pt idx="113">
                  <c:v>1.1653932805643308E-2</c:v>
                </c:pt>
                <c:pt idx="114">
                  <c:v>-3.6541189375952854E-2</c:v>
                </c:pt>
                <c:pt idx="115">
                  <c:v>-8.4603805688686862E-2</c:v>
                </c:pt>
                <c:pt idx="116">
                  <c:v>-0.10858563849632219</c:v>
                </c:pt>
                <c:pt idx="117">
                  <c:v>-0.12056422337821004</c:v>
                </c:pt>
                <c:pt idx="118">
                  <c:v>-0.12056422337821004</c:v>
                </c:pt>
                <c:pt idx="119">
                  <c:v>-0.12056422337821004</c:v>
                </c:pt>
                <c:pt idx="120">
                  <c:v>-0.10858563849632219</c:v>
                </c:pt>
                <c:pt idx="121">
                  <c:v>-4.8569239021389876E-2</c:v>
                </c:pt>
                <c:pt idx="122">
                  <c:v>0.61306993259637466</c:v>
                </c:pt>
                <c:pt idx="123">
                  <c:v>1.9486015508884975</c:v>
                </c:pt>
                <c:pt idx="124">
                  <c:v>2.179072446586872</c:v>
                </c:pt>
                <c:pt idx="125">
                  <c:v>2.4264098095920303</c:v>
                </c:pt>
                <c:pt idx="126">
                  <c:v>2.0702420808806323</c:v>
                </c:pt>
                <c:pt idx="127">
                  <c:v>1.68124504230002</c:v>
                </c:pt>
                <c:pt idx="128">
                  <c:v>1.339620137398299</c:v>
                </c:pt>
                <c:pt idx="129">
                  <c:v>1.0684419073747335</c:v>
                </c:pt>
                <c:pt idx="130">
                  <c:v>0.45148851165293991</c:v>
                </c:pt>
                <c:pt idx="131">
                  <c:v>0.80137688327261003</c:v>
                </c:pt>
                <c:pt idx="132">
                  <c:v>-0.10858563849632219</c:v>
                </c:pt>
                <c:pt idx="133">
                  <c:v>-0.14449678317788539</c:v>
                </c:pt>
                <c:pt idx="134">
                  <c:v>2.0296023626161741</c:v>
                </c:pt>
                <c:pt idx="135">
                  <c:v>0.81400272767700699</c:v>
                </c:pt>
                <c:pt idx="136">
                  <c:v>-0.14449678317788539</c:v>
                </c:pt>
                <c:pt idx="137">
                  <c:v>-0.16839660022952785</c:v>
                </c:pt>
                <c:pt idx="138">
                  <c:v>2.607209289139746</c:v>
                </c:pt>
                <c:pt idx="139">
                  <c:v>3.4809874480588405</c:v>
                </c:pt>
                <c:pt idx="140">
                  <c:v>2.9316575682894381</c:v>
                </c:pt>
                <c:pt idx="141">
                  <c:v>-0.12056422337821004</c:v>
                </c:pt>
                <c:pt idx="142">
                  <c:v>2.7757486647826113</c:v>
                </c:pt>
                <c:pt idx="143">
                  <c:v>1.3656655261903552</c:v>
                </c:pt>
                <c:pt idx="144">
                  <c:v>-0.15645077926694739</c:v>
                </c:pt>
                <c:pt idx="145">
                  <c:v>3.060241979229545</c:v>
                </c:pt>
                <c:pt idx="146">
                  <c:v>0.40441091122465878</c:v>
                </c:pt>
                <c:pt idx="147">
                  <c:v>-0.12056422337821004</c:v>
                </c:pt>
                <c:pt idx="148">
                  <c:v>3.2911505713223619</c:v>
                </c:pt>
                <c:pt idx="150">
                  <c:v>-4.0730783808839988E-4</c:v>
                </c:pt>
                <c:pt idx="152">
                  <c:v>-7.2600536470417865E-2</c:v>
                </c:pt>
                <c:pt idx="153">
                  <c:v>0.29138226415511781</c:v>
                </c:pt>
                <c:pt idx="154">
                  <c:v>3.8069123926122188</c:v>
                </c:pt>
                <c:pt idx="155">
                  <c:v>3.2186702102814024</c:v>
                </c:pt>
                <c:pt idx="156">
                  <c:v>2.4264098095920303</c:v>
                </c:pt>
                <c:pt idx="157">
                  <c:v>1.575424083268615</c:v>
                </c:pt>
                <c:pt idx="158">
                  <c:v>0.58811420773798773</c:v>
                </c:pt>
                <c:pt idx="159">
                  <c:v>0.12058101763068407</c:v>
                </c:pt>
                <c:pt idx="160">
                  <c:v>-3.6541189375952854E-2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Temp_data'!$F$35</c:f>
              <c:strCache>
                <c:ptCount val="1"/>
                <c:pt idx="0">
                  <c:v>1078.8 m - native sand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Temp_data'!$G$35:$FK$35</c:f>
              <c:numCache>
                <c:formatCode>0.00</c:formatCode>
                <c:ptCount val="161"/>
                <c:pt idx="0">
                  <c:v>0.35676140216958174</c:v>
                </c:pt>
                <c:pt idx="1">
                  <c:v>0.31973599914795159</c:v>
                </c:pt>
                <c:pt idx="2">
                  <c:v>0.27049013209239092</c:v>
                </c:pt>
                <c:pt idx="3">
                  <c:v>0.2582002562032244</c:v>
                </c:pt>
                <c:pt idx="4">
                  <c:v>0.22138226415512463</c:v>
                </c:pt>
                <c:pt idx="5">
                  <c:v>0.19687985230956428</c:v>
                </c:pt>
                <c:pt idx="6">
                  <c:v>0.14797762085703425</c:v>
                </c:pt>
                <c:pt idx="7">
                  <c:v>0.11139036175723049</c:v>
                </c:pt>
                <c:pt idx="8">
                  <c:v>9.9211580455516923E-2</c:v>
                </c:pt>
                <c:pt idx="9">
                  <c:v>9.9211580455516923E-2</c:v>
                </c:pt>
                <c:pt idx="11">
                  <c:v>0.123577621496338</c:v>
                </c:pt>
                <c:pt idx="12">
                  <c:v>0.31973599914795159</c:v>
                </c:pt>
                <c:pt idx="13">
                  <c:v>0.55556111121762797</c:v>
                </c:pt>
                <c:pt idx="15">
                  <c:v>0.68096401129014339</c:v>
                </c:pt>
                <c:pt idx="16">
                  <c:v>0.70615237064004077</c:v>
                </c:pt>
                <c:pt idx="17">
                  <c:v>0.64324904627147816</c:v>
                </c:pt>
                <c:pt idx="20">
                  <c:v>0.92172306951545124</c:v>
                </c:pt>
                <c:pt idx="21">
                  <c:v>0.96004069344803611</c:v>
                </c:pt>
                <c:pt idx="22">
                  <c:v>0.9856321937265875</c:v>
                </c:pt>
                <c:pt idx="23">
                  <c:v>0.92172306951545124</c:v>
                </c:pt>
                <c:pt idx="24">
                  <c:v>0.84533722360094998</c:v>
                </c:pt>
                <c:pt idx="25">
                  <c:v>0.89622425654698645</c:v>
                </c:pt>
                <c:pt idx="26">
                  <c:v>0.87076234143330566</c:v>
                </c:pt>
                <c:pt idx="27">
                  <c:v>0.87076234143330566</c:v>
                </c:pt>
                <c:pt idx="28">
                  <c:v>0.85804518912709682</c:v>
                </c:pt>
                <c:pt idx="29">
                  <c:v>0.78193476074369528</c:v>
                </c:pt>
                <c:pt idx="30">
                  <c:v>0.74400272767701381</c:v>
                </c:pt>
                <c:pt idx="31">
                  <c:v>0.66838335858039954</c:v>
                </c:pt>
                <c:pt idx="32">
                  <c:v>0.655811707620785</c:v>
                </c:pt>
                <c:pt idx="33">
                  <c:v>0.61815064396523667</c:v>
                </c:pt>
                <c:pt idx="34">
                  <c:v>0.53058763540371956</c:v>
                </c:pt>
                <c:pt idx="35">
                  <c:v>0.55556111121762797</c:v>
                </c:pt>
                <c:pt idx="36">
                  <c:v>0.48074702323629026</c:v>
                </c:pt>
                <c:pt idx="37">
                  <c:v>0.46830895512903226</c:v>
                </c:pt>
                <c:pt idx="39">
                  <c:v>0.39386515337173478</c:v>
                </c:pt>
                <c:pt idx="40">
                  <c:v>0.35676140216958174</c:v>
                </c:pt>
                <c:pt idx="41">
                  <c:v>0.30741155497139516</c:v>
                </c:pt>
                <c:pt idx="42">
                  <c:v>0.2827886328987006</c:v>
                </c:pt>
                <c:pt idx="43">
                  <c:v>0.27049013209239092</c:v>
                </c:pt>
                <c:pt idx="44">
                  <c:v>0.22138226415512463</c:v>
                </c:pt>
                <c:pt idx="45">
                  <c:v>0.18464148730936358</c:v>
                </c:pt>
                <c:pt idx="46">
                  <c:v>0.17241166789386853</c:v>
                </c:pt>
                <c:pt idx="47">
                  <c:v>0.14797762085703425</c:v>
                </c:pt>
                <c:pt idx="48">
                  <c:v>0.11139036175723049</c:v>
                </c:pt>
                <c:pt idx="49">
                  <c:v>7.4879408723177221E-2</c:v>
                </c:pt>
                <c:pt idx="50">
                  <c:v>1.4196576569020181E-2</c:v>
                </c:pt>
                <c:pt idx="51">
                  <c:v>-1.0017748612824562E-2</c:v>
                </c:pt>
                <c:pt idx="52">
                  <c:v>-2.2112353383249683E-2</c:v>
                </c:pt>
                <c:pt idx="53">
                  <c:v>-2.2112353383249683E-2</c:v>
                </c:pt>
                <c:pt idx="54">
                  <c:v>-0.32178932590079512</c:v>
                </c:pt>
                <c:pt idx="55">
                  <c:v>-0.32178932590079512</c:v>
                </c:pt>
                <c:pt idx="56">
                  <c:v>-0.27418511761413811</c:v>
                </c:pt>
                <c:pt idx="57">
                  <c:v>-8.2460234553138889E-2</c:v>
                </c:pt>
                <c:pt idx="58">
                  <c:v>-9.4504858139430326E-2</c:v>
                </c:pt>
                <c:pt idx="59">
                  <c:v>-0.11856923902138305</c:v>
                </c:pt>
                <c:pt idx="60">
                  <c:v>-0.10654118937594603</c:v>
                </c:pt>
                <c:pt idx="61">
                  <c:v>-9.4504858139430326E-2</c:v>
                </c:pt>
                <c:pt idx="62">
                  <c:v>-9.4504858139430326E-2</c:v>
                </c:pt>
                <c:pt idx="63">
                  <c:v>-0.13058901781374743</c:v>
                </c:pt>
                <c:pt idx="64">
                  <c:v>-0.23839660022952103</c:v>
                </c:pt>
                <c:pt idx="65">
                  <c:v>-9.4504858139430326E-2</c:v>
                </c:pt>
                <c:pt idx="66">
                  <c:v>-0.15460380568868004</c:v>
                </c:pt>
                <c:pt idx="67">
                  <c:v>-9.4504858139430326E-2</c:v>
                </c:pt>
                <c:pt idx="68">
                  <c:v>-3.4198600818513114E-2</c:v>
                </c:pt>
                <c:pt idx="69">
                  <c:v>3.8444462208929053E-2</c:v>
                </c:pt>
                <c:pt idx="70">
                  <c:v>0.38148851165294673</c:v>
                </c:pt>
                <c:pt idx="71">
                  <c:v>0.38148851165294673</c:v>
                </c:pt>
                <c:pt idx="72">
                  <c:v>0.41864466888472407</c:v>
                </c:pt>
                <c:pt idx="73">
                  <c:v>0.40625053523336874</c:v>
                </c:pt>
                <c:pt idx="74">
                  <c:v>0.2827886328987006</c:v>
                </c:pt>
                <c:pt idx="75">
                  <c:v>0.30741155497139516</c:v>
                </c:pt>
                <c:pt idx="76">
                  <c:v>0.27049013209239092</c:v>
                </c:pt>
                <c:pt idx="78">
                  <c:v>0.20912677416174574</c:v>
                </c:pt>
                <c:pt idx="79">
                  <c:v>0.16019038281763187</c:v>
                </c:pt>
                <c:pt idx="80">
                  <c:v>7.4879408723177221E-2</c:v>
                </c:pt>
                <c:pt idx="81">
                  <c:v>3.8444462208929053E-2</c:v>
                </c:pt>
                <c:pt idx="82">
                  <c:v>-1.0017748612824562E-2</c:v>
                </c:pt>
                <c:pt idx="83">
                  <c:v>-4.6276501801571612E-2</c:v>
                </c:pt>
                <c:pt idx="84">
                  <c:v>-4.6276501801571612E-2</c:v>
                </c:pt>
                <c:pt idx="85">
                  <c:v>-2.2112353383249683E-2</c:v>
                </c:pt>
                <c:pt idx="86">
                  <c:v>-7.0407307838081579E-2</c:v>
                </c:pt>
                <c:pt idx="87">
                  <c:v>-8.2460234553138889E-2</c:v>
                </c:pt>
                <c:pt idx="88">
                  <c:v>-0.10654118937594603</c:v>
                </c:pt>
                <c:pt idx="89">
                  <c:v>-0.10654118937594603</c:v>
                </c:pt>
                <c:pt idx="90">
                  <c:v>-0.10654118937594603</c:v>
                </c:pt>
                <c:pt idx="91">
                  <c:v>-0.10654118937594603</c:v>
                </c:pt>
                <c:pt idx="92">
                  <c:v>-0.11856923902138305</c:v>
                </c:pt>
                <c:pt idx="93">
                  <c:v>-0.10654118937594603</c:v>
                </c:pt>
                <c:pt idx="94">
                  <c:v>-0.10654118937594603</c:v>
                </c:pt>
                <c:pt idx="96">
                  <c:v>1.4196576569020181E-2</c:v>
                </c:pt>
                <c:pt idx="97">
                  <c:v>0.11139036175723049</c:v>
                </c:pt>
                <c:pt idx="98">
                  <c:v>0.16019038281763187</c:v>
                </c:pt>
                <c:pt idx="99">
                  <c:v>0.27049013209239092</c:v>
                </c:pt>
                <c:pt idx="100">
                  <c:v>0.33206911406205109</c:v>
                </c:pt>
                <c:pt idx="101">
                  <c:v>0.48074702323629026</c:v>
                </c:pt>
                <c:pt idx="102">
                  <c:v>0.46830895512903226</c:v>
                </c:pt>
                <c:pt idx="103">
                  <c:v>0.36912059845269596</c:v>
                </c:pt>
                <c:pt idx="104">
                  <c:v>0.36912059845269596</c:v>
                </c:pt>
                <c:pt idx="105">
                  <c:v>0.35676140216958174</c:v>
                </c:pt>
                <c:pt idx="106">
                  <c:v>0.30741155497139516</c:v>
                </c:pt>
                <c:pt idx="107">
                  <c:v>0.29509577004370158</c:v>
                </c:pt>
                <c:pt idx="108">
                  <c:v>0.19687985230956428</c:v>
                </c:pt>
                <c:pt idx="109">
                  <c:v>0.20912677416174574</c:v>
                </c:pt>
                <c:pt idx="110">
                  <c:v>0.1357733708100568</c:v>
                </c:pt>
                <c:pt idx="111">
                  <c:v>9.9211580455516923E-2</c:v>
                </c:pt>
                <c:pt idx="112">
                  <c:v>5.0581017630690894E-2</c:v>
                </c:pt>
                <c:pt idx="113">
                  <c:v>-1.0017748612824562E-2</c:v>
                </c:pt>
                <c:pt idx="114">
                  <c:v>-4.6276501801571612E-2</c:v>
                </c:pt>
                <c:pt idx="115">
                  <c:v>-7.0407307838081579E-2</c:v>
                </c:pt>
                <c:pt idx="116">
                  <c:v>-0.10654118937594603</c:v>
                </c:pt>
                <c:pt idx="117">
                  <c:v>-0.11856923902138305</c:v>
                </c:pt>
                <c:pt idx="118">
                  <c:v>-0.11856923902138305</c:v>
                </c:pt>
                <c:pt idx="119">
                  <c:v>-0.13058901781374743</c:v>
                </c:pt>
                <c:pt idx="120">
                  <c:v>-0.13058901781374743</c:v>
                </c:pt>
                <c:pt idx="121">
                  <c:v>-0.13058901781374743</c:v>
                </c:pt>
                <c:pt idx="122">
                  <c:v>-7.0407307838081579E-2</c:v>
                </c:pt>
                <c:pt idx="123">
                  <c:v>0.2827886328987006</c:v>
                </c:pt>
                <c:pt idx="124">
                  <c:v>0.36912059845269596</c:v>
                </c:pt>
                <c:pt idx="125">
                  <c:v>0.58057016047081333</c:v>
                </c:pt>
                <c:pt idx="126">
                  <c:v>0.6306953624168159</c:v>
                </c:pt>
                <c:pt idx="127">
                  <c:v>0.58057016047081333</c:v>
                </c:pt>
                <c:pt idx="128">
                  <c:v>0.48074702323629026</c:v>
                </c:pt>
                <c:pt idx="129">
                  <c:v>0.39386515337173478</c:v>
                </c:pt>
                <c:pt idx="130">
                  <c:v>0.18464148730936358</c:v>
                </c:pt>
                <c:pt idx="131">
                  <c:v>-9.4504858139430326E-2</c:v>
                </c:pt>
                <c:pt idx="132">
                  <c:v>-0.10654118937594603</c:v>
                </c:pt>
                <c:pt idx="133">
                  <c:v>-0.14260053647041104</c:v>
                </c:pt>
                <c:pt idx="134">
                  <c:v>0.123577621496338</c:v>
                </c:pt>
                <c:pt idx="135">
                  <c:v>0.39386515337173478</c:v>
                </c:pt>
                <c:pt idx="136">
                  <c:v>-0.15460380568868004</c:v>
                </c:pt>
                <c:pt idx="137">
                  <c:v>-0.19056422337820322</c:v>
                </c:pt>
                <c:pt idx="138">
                  <c:v>0.23364633360080234</c:v>
                </c:pt>
                <c:pt idx="139">
                  <c:v>0.68096401129014339</c:v>
                </c:pt>
                <c:pt idx="140">
                  <c:v>0.87076234143330566</c:v>
                </c:pt>
                <c:pt idx="141">
                  <c:v>-0.14260053647041104</c:v>
                </c:pt>
                <c:pt idx="142">
                  <c:v>0.44345923825898126</c:v>
                </c:pt>
                <c:pt idx="143">
                  <c:v>0.43104756599564098</c:v>
                </c:pt>
                <c:pt idx="144">
                  <c:v>-0.14260053647041104</c:v>
                </c:pt>
                <c:pt idx="145">
                  <c:v>0.84533722360094998</c:v>
                </c:pt>
                <c:pt idx="146">
                  <c:v>-8.4603805688686862E-2</c:v>
                </c:pt>
                <c:pt idx="147">
                  <c:v>-0.11856923902138305</c:v>
                </c:pt>
                <c:pt idx="148">
                  <c:v>1.0112609470717757</c:v>
                </c:pt>
                <c:pt idx="150">
                  <c:v>-1.0017748612824562E-2</c:v>
                </c:pt>
                <c:pt idx="152">
                  <c:v>-8.2460234553138889E-2</c:v>
                </c:pt>
                <c:pt idx="153">
                  <c:v>-0.14260053647041104</c:v>
                </c:pt>
                <c:pt idx="154">
                  <c:v>0.74400272767701381</c:v>
                </c:pt>
                <c:pt idx="155">
                  <c:v>0.74400272767701381</c:v>
                </c:pt>
                <c:pt idx="156">
                  <c:v>1.1399671088490777</c:v>
                </c:pt>
                <c:pt idx="157">
                  <c:v>0.88348869305355038</c:v>
                </c:pt>
                <c:pt idx="158">
                  <c:v>0.55556111121762797</c:v>
                </c:pt>
                <c:pt idx="159">
                  <c:v>0.24591899383170812</c:v>
                </c:pt>
                <c:pt idx="160">
                  <c:v>8.7041266475580414E-2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Temp_data'!$F$36</c:f>
              <c:strCache>
                <c:ptCount val="1"/>
                <c:pt idx="0">
                  <c:v>1074.8 m - native sand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Temp_data'!$G$36:$FK$36</c:f>
              <c:numCache>
                <c:formatCode>0.00</c:formatCode>
                <c:ptCount val="161"/>
                <c:pt idx="0">
                  <c:v>-0.17033425660116563</c:v>
                </c:pt>
                <c:pt idx="1">
                  <c:v>-0.22990043694375117</c:v>
                </c:pt>
                <c:pt idx="2">
                  <c:v>-0.31295310278466104</c:v>
                </c:pt>
                <c:pt idx="3">
                  <c:v>-0.32478556918670165</c:v>
                </c:pt>
                <c:pt idx="4">
                  <c:v>-0.3366100164204795</c:v>
                </c:pt>
                <c:pt idx="5">
                  <c:v>-0.3484264547271323</c:v>
                </c:pt>
                <c:pt idx="6">
                  <c:v>-0.360234894328471</c:v>
                </c:pt>
                <c:pt idx="7">
                  <c:v>-0.360234894328471</c:v>
                </c:pt>
                <c:pt idx="8">
                  <c:v>-0.37203534542737771</c:v>
                </c:pt>
                <c:pt idx="9">
                  <c:v>-0.38382781820706668</c:v>
                </c:pt>
                <c:pt idx="11">
                  <c:v>-0.40738886944819797</c:v>
                </c:pt>
                <c:pt idx="12">
                  <c:v>-0.4661525861513951</c:v>
                </c:pt>
                <c:pt idx="13">
                  <c:v>-0.39561232283222125</c:v>
                </c:pt>
                <c:pt idx="15">
                  <c:v>-0.38382781820706668</c:v>
                </c:pt>
                <c:pt idx="16">
                  <c:v>-0.38382781820706668</c:v>
                </c:pt>
                <c:pt idx="17">
                  <c:v>-0.44267086241006837</c:v>
                </c:pt>
                <c:pt idx="18">
                  <c:v>-0.40738886944819797</c:v>
                </c:pt>
                <c:pt idx="19">
                  <c:v>-0.44267086241006837</c:v>
                </c:pt>
                <c:pt idx="21">
                  <c:v>-0.39561232283222125</c:v>
                </c:pt>
                <c:pt idx="22">
                  <c:v>-0.40738886944819797</c:v>
                </c:pt>
                <c:pt idx="23">
                  <c:v>-0.38382781820706668</c:v>
                </c:pt>
                <c:pt idx="25">
                  <c:v>-0.38382781820706668</c:v>
                </c:pt>
                <c:pt idx="26">
                  <c:v>-0.39561232283222125</c:v>
                </c:pt>
                <c:pt idx="27">
                  <c:v>-0.38382781820706668</c:v>
                </c:pt>
                <c:pt idx="28">
                  <c:v>-0.37203534542737771</c:v>
                </c:pt>
                <c:pt idx="29">
                  <c:v>-0.38382781820706668</c:v>
                </c:pt>
                <c:pt idx="30">
                  <c:v>-0.37203534542737771</c:v>
                </c:pt>
                <c:pt idx="31">
                  <c:v>-0.39561232283222125</c:v>
                </c:pt>
                <c:pt idx="32">
                  <c:v>-0.39561232283222125</c:v>
                </c:pt>
                <c:pt idx="33">
                  <c:v>-0.37203534542737771</c:v>
                </c:pt>
                <c:pt idx="34">
                  <c:v>-0.38382781820706668</c:v>
                </c:pt>
                <c:pt idx="35">
                  <c:v>-0.37203534542737771</c:v>
                </c:pt>
                <c:pt idx="36">
                  <c:v>-0.38382781820706668</c:v>
                </c:pt>
                <c:pt idx="37">
                  <c:v>-0.37203534542737771</c:v>
                </c:pt>
                <c:pt idx="38">
                  <c:v>-0.32478556918670165</c:v>
                </c:pt>
                <c:pt idx="39">
                  <c:v>-0.38382781820706668</c:v>
                </c:pt>
                <c:pt idx="40">
                  <c:v>-0.37203534542737771</c:v>
                </c:pt>
                <c:pt idx="41">
                  <c:v>-0.39561232283222125</c:v>
                </c:pt>
                <c:pt idx="42">
                  <c:v>-0.38382781820706668</c:v>
                </c:pt>
                <c:pt idx="43">
                  <c:v>-0.37203534542737771</c:v>
                </c:pt>
                <c:pt idx="44">
                  <c:v>-0.37203534542737771</c:v>
                </c:pt>
                <c:pt idx="45">
                  <c:v>-0.37203534542737771</c:v>
                </c:pt>
                <c:pt idx="46">
                  <c:v>-0.37203534542737771</c:v>
                </c:pt>
                <c:pt idx="47">
                  <c:v>-0.37203534542737771</c:v>
                </c:pt>
                <c:pt idx="48">
                  <c:v>-0.37203534542737771</c:v>
                </c:pt>
                <c:pt idx="49">
                  <c:v>-0.37203534542737771</c:v>
                </c:pt>
                <c:pt idx="50">
                  <c:v>-0.37203534542737771</c:v>
                </c:pt>
                <c:pt idx="51">
                  <c:v>-0.37203534542737771</c:v>
                </c:pt>
                <c:pt idx="52">
                  <c:v>-0.37203534542737771</c:v>
                </c:pt>
                <c:pt idx="53">
                  <c:v>-0.37203534542737771</c:v>
                </c:pt>
                <c:pt idx="54">
                  <c:v>-0.37203534542737771</c:v>
                </c:pt>
                <c:pt idx="55">
                  <c:v>-0.37203534542737771</c:v>
                </c:pt>
                <c:pt idx="56">
                  <c:v>-0.37203534542737771</c:v>
                </c:pt>
                <c:pt idx="57">
                  <c:v>-0.38382781820706668</c:v>
                </c:pt>
                <c:pt idx="58">
                  <c:v>-0.37203534542737771</c:v>
                </c:pt>
                <c:pt idx="59">
                  <c:v>-0.38382781820706668</c:v>
                </c:pt>
                <c:pt idx="60">
                  <c:v>-0.38382781820706668</c:v>
                </c:pt>
                <c:pt idx="61">
                  <c:v>-0.38382781820706668</c:v>
                </c:pt>
                <c:pt idx="62">
                  <c:v>-0.37203534542737771</c:v>
                </c:pt>
                <c:pt idx="63">
                  <c:v>-0.41915746818142452</c:v>
                </c:pt>
                <c:pt idx="64">
                  <c:v>-0.38382781820706668</c:v>
                </c:pt>
                <c:pt idx="65">
                  <c:v>-0.37203534542737771</c:v>
                </c:pt>
                <c:pt idx="66">
                  <c:v>-0.41915746818142452</c:v>
                </c:pt>
                <c:pt idx="67">
                  <c:v>-0.40738886944819797</c:v>
                </c:pt>
                <c:pt idx="68">
                  <c:v>-0.360234894328471</c:v>
                </c:pt>
                <c:pt idx="69">
                  <c:v>-0.37203534542737771</c:v>
                </c:pt>
                <c:pt idx="70">
                  <c:v>-0.37203534542737771</c:v>
                </c:pt>
                <c:pt idx="71">
                  <c:v>-0.38382781820706668</c:v>
                </c:pt>
                <c:pt idx="72">
                  <c:v>-0.360234894328471</c:v>
                </c:pt>
                <c:pt idx="73">
                  <c:v>-0.360234894328471</c:v>
                </c:pt>
                <c:pt idx="74">
                  <c:v>-0.360234894328471</c:v>
                </c:pt>
                <c:pt idx="75">
                  <c:v>-0.360234894328471</c:v>
                </c:pt>
                <c:pt idx="76">
                  <c:v>-0.360234894328471</c:v>
                </c:pt>
                <c:pt idx="78">
                  <c:v>-0.37203534542737771</c:v>
                </c:pt>
                <c:pt idx="79">
                  <c:v>-0.37203534542737771</c:v>
                </c:pt>
                <c:pt idx="80">
                  <c:v>-0.360234894328471</c:v>
                </c:pt>
                <c:pt idx="81">
                  <c:v>-0.360234894328471</c:v>
                </c:pt>
                <c:pt idx="82">
                  <c:v>-0.37203534542737771</c:v>
                </c:pt>
                <c:pt idx="84">
                  <c:v>-0.37203534542737771</c:v>
                </c:pt>
                <c:pt idx="85">
                  <c:v>-0.360234894328471</c:v>
                </c:pt>
                <c:pt idx="86">
                  <c:v>-0.360234894328471</c:v>
                </c:pt>
                <c:pt idx="87">
                  <c:v>-0.360234894328471</c:v>
                </c:pt>
                <c:pt idx="88">
                  <c:v>-0.39561232283222125</c:v>
                </c:pt>
                <c:pt idx="89">
                  <c:v>-0.37203534542737771</c:v>
                </c:pt>
                <c:pt idx="90">
                  <c:v>-0.360234894328471</c:v>
                </c:pt>
                <c:pt idx="91">
                  <c:v>-0.360234894328471</c:v>
                </c:pt>
                <c:pt idx="92">
                  <c:v>-0.38382781820706668</c:v>
                </c:pt>
                <c:pt idx="93">
                  <c:v>-0.37203534542737771</c:v>
                </c:pt>
                <c:pt idx="94">
                  <c:v>-0.37203534542737771</c:v>
                </c:pt>
                <c:pt idx="96">
                  <c:v>-0.360234894328471</c:v>
                </c:pt>
                <c:pt idx="97">
                  <c:v>-0.37203534542737771</c:v>
                </c:pt>
                <c:pt idx="98">
                  <c:v>-0.360234894328471</c:v>
                </c:pt>
                <c:pt idx="99">
                  <c:v>-0.3484264547271323</c:v>
                </c:pt>
                <c:pt idx="100">
                  <c:v>-0.3484264547271323</c:v>
                </c:pt>
                <c:pt idx="101">
                  <c:v>-0.3484264547271323</c:v>
                </c:pt>
                <c:pt idx="102">
                  <c:v>-0.3484264547271323</c:v>
                </c:pt>
                <c:pt idx="103">
                  <c:v>-0.3484264547271323</c:v>
                </c:pt>
                <c:pt idx="104">
                  <c:v>-0.3484264547271323</c:v>
                </c:pt>
                <c:pt idx="105">
                  <c:v>-0.3484264547271323</c:v>
                </c:pt>
                <c:pt idx="106">
                  <c:v>-0.360234894328471</c:v>
                </c:pt>
                <c:pt idx="107">
                  <c:v>-0.3484264547271323</c:v>
                </c:pt>
                <c:pt idx="108">
                  <c:v>-0.38382781820706668</c:v>
                </c:pt>
                <c:pt idx="109">
                  <c:v>-0.32478556918670165</c:v>
                </c:pt>
                <c:pt idx="110">
                  <c:v>-0.3484264547271323</c:v>
                </c:pt>
                <c:pt idx="111">
                  <c:v>-0.360234894328471</c:v>
                </c:pt>
                <c:pt idx="112">
                  <c:v>-0.3366100164204795</c:v>
                </c:pt>
                <c:pt idx="113">
                  <c:v>-0.360234894328471</c:v>
                </c:pt>
                <c:pt idx="114">
                  <c:v>-0.360234894328471</c:v>
                </c:pt>
                <c:pt idx="115">
                  <c:v>-0.360234894328471</c:v>
                </c:pt>
                <c:pt idx="116">
                  <c:v>-0.360234894328471</c:v>
                </c:pt>
                <c:pt idx="117">
                  <c:v>-0.360234894328471</c:v>
                </c:pt>
                <c:pt idx="118">
                  <c:v>-0.360234894328471</c:v>
                </c:pt>
                <c:pt idx="119">
                  <c:v>-0.360234894328471</c:v>
                </c:pt>
                <c:pt idx="120">
                  <c:v>-0.3484264547271323</c:v>
                </c:pt>
                <c:pt idx="121">
                  <c:v>-0.3484264547271323</c:v>
                </c:pt>
                <c:pt idx="122">
                  <c:v>-0.3484264547271323</c:v>
                </c:pt>
                <c:pt idx="123">
                  <c:v>-0.3484264547271323</c:v>
                </c:pt>
                <c:pt idx="124">
                  <c:v>-0.3366100164204795</c:v>
                </c:pt>
                <c:pt idx="125">
                  <c:v>-0.3366100164204795</c:v>
                </c:pt>
                <c:pt idx="126">
                  <c:v>-0.3366100164204795</c:v>
                </c:pt>
                <c:pt idx="127">
                  <c:v>-0.3366100164204795</c:v>
                </c:pt>
                <c:pt idx="128">
                  <c:v>-0.3484264547271323</c:v>
                </c:pt>
                <c:pt idx="129">
                  <c:v>-0.3484264547271323</c:v>
                </c:pt>
                <c:pt idx="130">
                  <c:v>-0.360234894328471</c:v>
                </c:pt>
                <c:pt idx="131">
                  <c:v>-0.3484264547271323</c:v>
                </c:pt>
                <c:pt idx="132">
                  <c:v>-0.3484264547271323</c:v>
                </c:pt>
                <c:pt idx="133">
                  <c:v>-0.3484264547271323</c:v>
                </c:pt>
                <c:pt idx="134">
                  <c:v>-0.3366100164204795</c:v>
                </c:pt>
                <c:pt idx="135">
                  <c:v>-0.360234894328471</c:v>
                </c:pt>
                <c:pt idx="136">
                  <c:v>-0.37203534542737771</c:v>
                </c:pt>
                <c:pt idx="137">
                  <c:v>-0.39561232283222125</c:v>
                </c:pt>
                <c:pt idx="138">
                  <c:v>-0.360234894328471</c:v>
                </c:pt>
                <c:pt idx="139">
                  <c:v>-0.3366100164204795</c:v>
                </c:pt>
                <c:pt idx="140">
                  <c:v>-0.3366100164204795</c:v>
                </c:pt>
                <c:pt idx="141">
                  <c:v>-0.38382781820706668</c:v>
                </c:pt>
                <c:pt idx="142">
                  <c:v>-0.3366100164204795</c:v>
                </c:pt>
                <c:pt idx="143">
                  <c:v>-0.51302134319962533</c:v>
                </c:pt>
                <c:pt idx="144">
                  <c:v>-0.26554283999570316</c:v>
                </c:pt>
                <c:pt idx="145">
                  <c:v>-1.4504858139389398E-2</c:v>
                </c:pt>
                <c:pt idx="146">
                  <c:v>-0.24449678317785128</c:v>
                </c:pt>
                <c:pt idx="147">
                  <c:v>-0.17033425660116563</c:v>
                </c:pt>
                <c:pt idx="148">
                  <c:v>-0.18226375889753399</c:v>
                </c:pt>
                <c:pt idx="150">
                  <c:v>-0.21800344619111911</c:v>
                </c:pt>
                <c:pt idx="152">
                  <c:v>-0.1583966002294801</c:v>
                </c:pt>
                <c:pt idx="153">
                  <c:v>-0.13449678317783764</c:v>
                </c:pt>
                <c:pt idx="154">
                  <c:v>-0.13449678317783764</c:v>
                </c:pt>
                <c:pt idx="155">
                  <c:v>-0.12253460140681227</c:v>
                </c:pt>
                <c:pt idx="156">
                  <c:v>-0.1583966002294801</c:v>
                </c:pt>
                <c:pt idx="157">
                  <c:v>-9.8585638496274441E-2</c:v>
                </c:pt>
                <c:pt idx="158">
                  <c:v>-0.14645077926689964</c:v>
                </c:pt>
                <c:pt idx="159">
                  <c:v>-0.17033425660116563</c:v>
                </c:pt>
                <c:pt idx="160">
                  <c:v>-0.1583966002294801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Temp_data'!$F$34</c:f>
              <c:strCache>
                <c:ptCount val="1"/>
                <c:pt idx="0">
                  <c:v>1080.8 m - sand fill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Temp_data'!$EE$34:$FK$34</c:f>
              <c:numCache>
                <c:formatCode>0.00</c:formatCode>
                <c:ptCount val="33"/>
                <c:pt idx="0">
                  <c:v>1.339620137398299</c:v>
                </c:pt>
                <c:pt idx="1">
                  <c:v>1.0684419073747335</c:v>
                </c:pt>
                <c:pt idx="2">
                  <c:v>0.45148851165293991</c:v>
                </c:pt>
                <c:pt idx="3">
                  <c:v>0.80137688327261003</c:v>
                </c:pt>
                <c:pt idx="4">
                  <c:v>-0.10858563849632219</c:v>
                </c:pt>
                <c:pt idx="5">
                  <c:v>-0.14449678317788539</c:v>
                </c:pt>
                <c:pt idx="6">
                  <c:v>2.0296023626161741</c:v>
                </c:pt>
                <c:pt idx="7">
                  <c:v>0.81400272767700699</c:v>
                </c:pt>
                <c:pt idx="8">
                  <c:v>-0.14449678317788539</c:v>
                </c:pt>
                <c:pt idx="9">
                  <c:v>-0.16839660022952785</c:v>
                </c:pt>
                <c:pt idx="10">
                  <c:v>2.607209289139746</c:v>
                </c:pt>
                <c:pt idx="11">
                  <c:v>3.4809874480588405</c:v>
                </c:pt>
                <c:pt idx="12">
                  <c:v>2.9316575682894381</c:v>
                </c:pt>
                <c:pt idx="13">
                  <c:v>-0.12056422337821004</c:v>
                </c:pt>
                <c:pt idx="14">
                  <c:v>2.7757486647826113</c:v>
                </c:pt>
                <c:pt idx="15">
                  <c:v>1.3656655261903552</c:v>
                </c:pt>
                <c:pt idx="16">
                  <c:v>-0.15645077926694739</c:v>
                </c:pt>
                <c:pt idx="17">
                  <c:v>3.060241979229545</c:v>
                </c:pt>
                <c:pt idx="18">
                  <c:v>0.40441091122465878</c:v>
                </c:pt>
                <c:pt idx="19">
                  <c:v>-0.12056422337821004</c:v>
                </c:pt>
                <c:pt idx="20">
                  <c:v>3.2911505713223619</c:v>
                </c:pt>
                <c:pt idx="22">
                  <c:v>-4.0730783808839988E-4</c:v>
                </c:pt>
                <c:pt idx="24">
                  <c:v>-7.2600536470417865E-2</c:v>
                </c:pt>
                <c:pt idx="25">
                  <c:v>0.29138226415511781</c:v>
                </c:pt>
                <c:pt idx="26">
                  <c:v>3.8069123926122188</c:v>
                </c:pt>
                <c:pt idx="27">
                  <c:v>3.2186702102814024</c:v>
                </c:pt>
                <c:pt idx="28">
                  <c:v>2.4264098095920303</c:v>
                </c:pt>
                <c:pt idx="29">
                  <c:v>1.575424083268615</c:v>
                </c:pt>
                <c:pt idx="30">
                  <c:v>0.58811420773798773</c:v>
                </c:pt>
                <c:pt idx="31">
                  <c:v>0.12058101763068407</c:v>
                </c:pt>
                <c:pt idx="32">
                  <c:v>-3.6541189375952854E-2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Temp_data'!$F$35</c:f>
              <c:strCache>
                <c:ptCount val="1"/>
                <c:pt idx="0">
                  <c:v>1078.8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Temp_data'!$EE$35:$FK$35</c:f>
              <c:numCache>
                <c:formatCode>0.00</c:formatCode>
                <c:ptCount val="33"/>
                <c:pt idx="0">
                  <c:v>0.48074702323629026</c:v>
                </c:pt>
                <c:pt idx="1">
                  <c:v>0.39386515337173478</c:v>
                </c:pt>
                <c:pt idx="2">
                  <c:v>0.18464148730936358</c:v>
                </c:pt>
                <c:pt idx="3">
                  <c:v>-9.4504858139430326E-2</c:v>
                </c:pt>
                <c:pt idx="4">
                  <c:v>-0.10654118937594603</c:v>
                </c:pt>
                <c:pt idx="5">
                  <c:v>-0.14260053647041104</c:v>
                </c:pt>
                <c:pt idx="6">
                  <c:v>0.123577621496338</c:v>
                </c:pt>
                <c:pt idx="7">
                  <c:v>0.39386515337173478</c:v>
                </c:pt>
                <c:pt idx="8">
                  <c:v>-0.15460380568868004</c:v>
                </c:pt>
                <c:pt idx="9">
                  <c:v>-0.19056422337820322</c:v>
                </c:pt>
                <c:pt idx="10">
                  <c:v>0.23364633360080234</c:v>
                </c:pt>
                <c:pt idx="11">
                  <c:v>0.68096401129014339</c:v>
                </c:pt>
                <c:pt idx="12">
                  <c:v>0.87076234143330566</c:v>
                </c:pt>
                <c:pt idx="13">
                  <c:v>-0.14260053647041104</c:v>
                </c:pt>
                <c:pt idx="14">
                  <c:v>0.44345923825898126</c:v>
                </c:pt>
                <c:pt idx="15">
                  <c:v>0.43104756599564098</c:v>
                </c:pt>
                <c:pt idx="16">
                  <c:v>-0.14260053647041104</c:v>
                </c:pt>
                <c:pt idx="17">
                  <c:v>0.84533722360094998</c:v>
                </c:pt>
                <c:pt idx="18">
                  <c:v>-8.4603805688686862E-2</c:v>
                </c:pt>
                <c:pt idx="19">
                  <c:v>-0.11856923902138305</c:v>
                </c:pt>
                <c:pt idx="20">
                  <c:v>1.0112609470717757</c:v>
                </c:pt>
                <c:pt idx="22">
                  <c:v>-1.0017748612824562E-2</c:v>
                </c:pt>
                <c:pt idx="24">
                  <c:v>-8.2460234553138889E-2</c:v>
                </c:pt>
                <c:pt idx="25">
                  <c:v>-0.14260053647041104</c:v>
                </c:pt>
                <c:pt idx="26">
                  <c:v>0.74400272767701381</c:v>
                </c:pt>
                <c:pt idx="27">
                  <c:v>0.74400272767701381</c:v>
                </c:pt>
                <c:pt idx="28">
                  <c:v>1.1399671088490777</c:v>
                </c:pt>
                <c:pt idx="29">
                  <c:v>0.88348869305355038</c:v>
                </c:pt>
                <c:pt idx="30">
                  <c:v>0.55556111121762797</c:v>
                </c:pt>
                <c:pt idx="31">
                  <c:v>0.24591899383170812</c:v>
                </c:pt>
                <c:pt idx="32">
                  <c:v>8.7041266475580414E-2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Temp_data'!$F$36</c:f>
              <c:strCache>
                <c:ptCount val="1"/>
                <c:pt idx="0">
                  <c:v>1074.8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Temp_data'!$EE$36:$FK$36</c:f>
              <c:numCache>
                <c:formatCode>0.00</c:formatCode>
                <c:ptCount val="33"/>
                <c:pt idx="0">
                  <c:v>-0.3484264547271323</c:v>
                </c:pt>
                <c:pt idx="1">
                  <c:v>-0.3484264547271323</c:v>
                </c:pt>
                <c:pt idx="2">
                  <c:v>-0.360234894328471</c:v>
                </c:pt>
                <c:pt idx="3">
                  <c:v>-0.3484264547271323</c:v>
                </c:pt>
                <c:pt idx="4">
                  <c:v>-0.3484264547271323</c:v>
                </c:pt>
                <c:pt idx="5">
                  <c:v>-0.3484264547271323</c:v>
                </c:pt>
                <c:pt idx="6">
                  <c:v>-0.3366100164204795</c:v>
                </c:pt>
                <c:pt idx="7">
                  <c:v>-0.360234894328471</c:v>
                </c:pt>
                <c:pt idx="8">
                  <c:v>-0.37203534542737771</c:v>
                </c:pt>
                <c:pt idx="9">
                  <c:v>-0.39561232283222125</c:v>
                </c:pt>
                <c:pt idx="10">
                  <c:v>-0.360234894328471</c:v>
                </c:pt>
                <c:pt idx="11">
                  <c:v>-0.3366100164204795</c:v>
                </c:pt>
                <c:pt idx="12">
                  <c:v>-0.3366100164204795</c:v>
                </c:pt>
                <c:pt idx="13">
                  <c:v>-0.38382781820706668</c:v>
                </c:pt>
                <c:pt idx="14">
                  <c:v>-0.3366100164204795</c:v>
                </c:pt>
                <c:pt idx="15">
                  <c:v>-0.51302134319962533</c:v>
                </c:pt>
                <c:pt idx="16">
                  <c:v>-0.26554283999570316</c:v>
                </c:pt>
                <c:pt idx="17">
                  <c:v>-1.4504858139389398E-2</c:v>
                </c:pt>
                <c:pt idx="18">
                  <c:v>-0.24449678317785128</c:v>
                </c:pt>
                <c:pt idx="19">
                  <c:v>-0.17033425660116563</c:v>
                </c:pt>
                <c:pt idx="20">
                  <c:v>-0.18226375889753399</c:v>
                </c:pt>
                <c:pt idx="22">
                  <c:v>-0.21800344619111911</c:v>
                </c:pt>
                <c:pt idx="24">
                  <c:v>-0.1583966002294801</c:v>
                </c:pt>
                <c:pt idx="25">
                  <c:v>-0.13449678317783764</c:v>
                </c:pt>
                <c:pt idx="26">
                  <c:v>-0.13449678317783764</c:v>
                </c:pt>
                <c:pt idx="27">
                  <c:v>-0.12253460140681227</c:v>
                </c:pt>
                <c:pt idx="28">
                  <c:v>-0.1583966002294801</c:v>
                </c:pt>
                <c:pt idx="29">
                  <c:v>-9.8585638496274441E-2</c:v>
                </c:pt>
                <c:pt idx="30">
                  <c:v>-0.14645077926689964</c:v>
                </c:pt>
                <c:pt idx="31">
                  <c:v>-0.17033425660116563</c:v>
                </c:pt>
                <c:pt idx="32">
                  <c:v>-0.1583966002294801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382912"/>
        <c:axId val="159261824"/>
      </c:scatterChart>
      <c:valAx>
        <c:axId val="159382912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738568037561038"/>
              <c:y val="0.94215993523197661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261824"/>
        <c:crossesAt val="-5"/>
        <c:crossBetween val="midCat"/>
        <c:majorUnit val="181"/>
        <c:minorUnit val="30.5"/>
      </c:valAx>
      <c:valAx>
        <c:axId val="159261824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87291927154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382912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7097623753206146"/>
          <c:y val="0.68847808203079097"/>
          <c:w val="0.15846527650179187"/>
          <c:h val="0.166467792272234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Yukon&amp;RJune 2009</c:oddHeader>
    </c:headerFooter>
    <c:pageMargins b="1" l="0.75" r="0.75" t="1" header="0.5" footer="0.5"/>
    <c:pageSetup orientation="landscape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38427099114279E-2"/>
          <c:y val="3.4704391960801911E-2"/>
          <c:w val="0.92023666863686182"/>
          <c:h val="0.8727511904216480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Temp_data'!$F$40</c:f>
              <c:strCache>
                <c:ptCount val="1"/>
                <c:pt idx="0">
                  <c:v>1083.5 m - sand fill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Temp_data'!$G$40:$FK$40</c:f>
              <c:numCache>
                <c:formatCode>0.00</c:formatCode>
                <c:ptCount val="161"/>
                <c:pt idx="0">
                  <c:v>1.4864722764264116</c:v>
                </c:pt>
                <c:pt idx="1">
                  <c:v>1.3948058490623225</c:v>
                </c:pt>
                <c:pt idx="2">
                  <c:v>1.2906240261352195</c:v>
                </c:pt>
                <c:pt idx="3">
                  <c:v>1.251713961676046</c:v>
                </c:pt>
                <c:pt idx="4">
                  <c:v>1.1870540995549277</c:v>
                </c:pt>
                <c:pt idx="5">
                  <c:v>1.1354964857132472</c:v>
                </c:pt>
                <c:pt idx="6">
                  <c:v>1.0072588813174548</c:v>
                </c:pt>
                <c:pt idx="7">
                  <c:v>0.98172306951545352</c:v>
                </c:pt>
                <c:pt idx="8">
                  <c:v>0.93076234143330794</c:v>
                </c:pt>
                <c:pt idx="11">
                  <c:v>1.3948058490623225</c:v>
                </c:pt>
                <c:pt idx="12">
                  <c:v>1.7777032938487309</c:v>
                </c:pt>
                <c:pt idx="13">
                  <c:v>1.7110918156091657</c:v>
                </c:pt>
                <c:pt idx="14">
                  <c:v>1.6845173237019253</c:v>
                </c:pt>
                <c:pt idx="15">
                  <c:v>1.6845173237019253</c:v>
                </c:pt>
                <c:pt idx="16">
                  <c:v>2.8932088013900739</c:v>
                </c:pt>
                <c:pt idx="17">
                  <c:v>3.0789426648861422</c:v>
                </c:pt>
                <c:pt idx="18">
                  <c:v>3.16532282311573</c:v>
                </c:pt>
                <c:pt idx="19">
                  <c:v>3.1364829456355778</c:v>
                </c:pt>
                <c:pt idx="20">
                  <c:v>3.4416502095273813</c:v>
                </c:pt>
                <c:pt idx="21">
                  <c:v>3.4856741377226967</c:v>
                </c:pt>
                <c:pt idx="22">
                  <c:v>3.4709874480588496</c:v>
                </c:pt>
                <c:pt idx="23">
                  <c:v>3.426999623394579</c:v>
                </c:pt>
                <c:pt idx="24">
                  <c:v>3.3685170669610329</c:v>
                </c:pt>
                <c:pt idx="25">
                  <c:v>3.2231427630221106</c:v>
                </c:pt>
                <c:pt idx="26">
                  <c:v>3.0645865488148161</c:v>
                </c:pt>
                <c:pt idx="27">
                  <c:v>2.9644160600141731</c:v>
                </c:pt>
                <c:pt idx="28">
                  <c:v>2.836447198282201</c:v>
                </c:pt>
                <c:pt idx="29">
                  <c:v>2.6532118623049996</c:v>
                </c:pt>
                <c:pt idx="30">
                  <c:v>2.4996272248276341</c:v>
                </c:pt>
                <c:pt idx="31">
                  <c:v>2.3198130674107915</c:v>
                </c:pt>
                <c:pt idx="32">
                  <c:v>2.1418021587972476</c:v>
                </c:pt>
                <c:pt idx="33">
                  <c:v>1.9655606821753508</c:v>
                </c:pt>
                <c:pt idx="34">
                  <c:v>1.7643609128505204</c:v>
                </c:pt>
                <c:pt idx="35">
                  <c:v>1.5918199703697837</c:v>
                </c:pt>
                <c:pt idx="36">
                  <c:v>1.4733478926343651</c:v>
                </c:pt>
                <c:pt idx="37">
                  <c:v>1.1870540995549277</c:v>
                </c:pt>
                <c:pt idx="38">
                  <c:v>1.2387629998606826</c:v>
                </c:pt>
                <c:pt idx="41">
                  <c:v>0.81663764717950471</c:v>
                </c:pt>
                <c:pt idx="42">
                  <c:v>0.76615237064004305</c:v>
                </c:pt>
                <c:pt idx="43">
                  <c:v>0.70324904627148044</c:v>
                </c:pt>
                <c:pt idx="44">
                  <c:v>0.62806118319286952</c:v>
                </c:pt>
                <c:pt idx="45">
                  <c:v>0.57811420773799682</c:v>
                </c:pt>
                <c:pt idx="46">
                  <c:v>0.52830895512903453</c:v>
                </c:pt>
                <c:pt idx="47">
                  <c:v>0.50345923825898353</c:v>
                </c:pt>
                <c:pt idx="48">
                  <c:v>0.42912059845269823</c:v>
                </c:pt>
                <c:pt idx="49">
                  <c:v>0.36741155497139744</c:v>
                </c:pt>
                <c:pt idx="50">
                  <c:v>0.26912677416174802</c:v>
                </c:pt>
                <c:pt idx="51">
                  <c:v>0.2324116678938708</c:v>
                </c:pt>
                <c:pt idx="52">
                  <c:v>0.20797762085703653</c:v>
                </c:pt>
                <c:pt idx="53">
                  <c:v>0.1592115804555192</c:v>
                </c:pt>
                <c:pt idx="54">
                  <c:v>0.13487940872317949</c:v>
                </c:pt>
                <c:pt idx="55">
                  <c:v>0.1592115804555192</c:v>
                </c:pt>
                <c:pt idx="56">
                  <c:v>0.14704126647558269</c:v>
                </c:pt>
                <c:pt idx="57">
                  <c:v>0.122725996125439</c:v>
                </c:pt>
                <c:pt idx="58">
                  <c:v>0.122725996125439</c:v>
                </c:pt>
                <c:pt idx="59">
                  <c:v>9.8444462208931327E-2</c:v>
                </c:pt>
                <c:pt idx="60">
                  <c:v>9.8444462208931327E-2</c:v>
                </c:pt>
                <c:pt idx="61">
                  <c:v>9.8444462208931327E-2</c:v>
                </c:pt>
                <c:pt idx="62">
                  <c:v>9.8444462208931327E-2</c:v>
                </c:pt>
                <c:pt idx="64">
                  <c:v>0.11058101763069317</c:v>
                </c:pt>
                <c:pt idx="65">
                  <c:v>0.22019038281763414</c:v>
                </c:pt>
                <c:pt idx="66">
                  <c:v>0.66561487884894177</c:v>
                </c:pt>
                <c:pt idx="67">
                  <c:v>1.2906240261352195</c:v>
                </c:pt>
                <c:pt idx="68">
                  <c:v>1.7510285888030808</c:v>
                </c:pt>
                <c:pt idx="69">
                  <c:v>1.9116834015703148</c:v>
                </c:pt>
                <c:pt idx="70">
                  <c:v>2.0331385812273197</c:v>
                </c:pt>
                <c:pt idx="71">
                  <c:v>2.0331385812273197</c:v>
                </c:pt>
                <c:pt idx="72">
                  <c:v>1.9925609132961313</c:v>
                </c:pt>
                <c:pt idx="73">
                  <c:v>1.9386015508885066</c:v>
                </c:pt>
                <c:pt idx="74">
                  <c:v>1.7377063074158627</c:v>
                </c:pt>
                <c:pt idx="75">
                  <c:v>1.6712450423000291</c:v>
                </c:pt>
                <c:pt idx="76">
                  <c:v>1.4996064232327058</c:v>
                </c:pt>
                <c:pt idx="78">
                  <c:v>1.316611850734148</c:v>
                </c:pt>
                <c:pt idx="79">
                  <c:v>1.084089325632533</c:v>
                </c:pt>
                <c:pt idx="80">
                  <c:v>0.74096401129014566</c:v>
                </c:pt>
                <c:pt idx="81">
                  <c:v>0.57811420773799682</c:v>
                </c:pt>
                <c:pt idx="82">
                  <c:v>0.2813822641551269</c:v>
                </c:pt>
                <c:pt idx="83">
                  <c:v>0.19577337081005908</c:v>
                </c:pt>
                <c:pt idx="84">
                  <c:v>0.35509577004370385</c:v>
                </c:pt>
                <c:pt idx="85">
                  <c:v>0.37973599914795386</c:v>
                </c:pt>
                <c:pt idx="86">
                  <c:v>0.26912677416174802</c:v>
                </c:pt>
                <c:pt idx="87">
                  <c:v>0.2813822641551269</c:v>
                </c:pt>
                <c:pt idx="88">
                  <c:v>0.25687985230956656</c:v>
                </c:pt>
                <c:pt idx="89">
                  <c:v>0.24464148730936586</c:v>
                </c:pt>
                <c:pt idx="90">
                  <c:v>0.18357762149634027</c:v>
                </c:pt>
                <c:pt idx="91">
                  <c:v>0.20797762085703653</c:v>
                </c:pt>
                <c:pt idx="92">
                  <c:v>0.2324116678938708</c:v>
                </c:pt>
                <c:pt idx="93">
                  <c:v>0.2324116678938708</c:v>
                </c:pt>
                <c:pt idx="94">
                  <c:v>0.24464148730936586</c:v>
                </c:pt>
                <c:pt idx="95">
                  <c:v>0.3059189938317104</c:v>
                </c:pt>
                <c:pt idx="96">
                  <c:v>1.1354964857132472</c:v>
                </c:pt>
                <c:pt idx="97">
                  <c:v>1.4602332581765154</c:v>
                </c:pt>
                <c:pt idx="98">
                  <c:v>1.5786170970334297</c:v>
                </c:pt>
                <c:pt idx="99">
                  <c:v>1.8713827621758128</c:v>
                </c:pt>
                <c:pt idx="100">
                  <c:v>1.9790556528704428</c:v>
                </c:pt>
                <c:pt idx="101">
                  <c:v>2.1145737492731769</c:v>
                </c:pt>
                <c:pt idx="102">
                  <c:v>2.1418021587972476</c:v>
                </c:pt>
                <c:pt idx="103">
                  <c:v>2.0873870968504775</c:v>
                </c:pt>
                <c:pt idx="104">
                  <c:v>2.0196023626161832</c:v>
                </c:pt>
                <c:pt idx="105">
                  <c:v>1.9251373608304334</c:v>
                </c:pt>
                <c:pt idx="106">
                  <c:v>1.7243940544282168</c:v>
                </c:pt>
                <c:pt idx="107">
                  <c:v>1.5390675789637385</c:v>
                </c:pt>
                <c:pt idx="108">
                  <c:v>1.2646744445150944</c:v>
                </c:pt>
                <c:pt idx="109">
                  <c:v>1.1354964857132472</c:v>
                </c:pt>
                <c:pt idx="110">
                  <c:v>0.90533722360095226</c:v>
                </c:pt>
                <c:pt idx="111">
                  <c:v>0.76615237064004305</c:v>
                </c:pt>
                <c:pt idx="112">
                  <c:v>0.51587969739051687</c:v>
                </c:pt>
                <c:pt idx="113">
                  <c:v>0.39206911406205336</c:v>
                </c:pt>
                <c:pt idx="114">
                  <c:v>0.3059189938317104</c:v>
                </c:pt>
                <c:pt idx="115">
                  <c:v>0.22019038281763414</c:v>
                </c:pt>
                <c:pt idx="116">
                  <c:v>0.17139036175723277</c:v>
                </c:pt>
                <c:pt idx="117">
                  <c:v>0.122725996125439</c:v>
                </c:pt>
                <c:pt idx="118">
                  <c:v>0.122725996125439</c:v>
                </c:pt>
                <c:pt idx="119">
                  <c:v>0.11058101763069317</c:v>
                </c:pt>
                <c:pt idx="120">
                  <c:v>9.8444462208931327E-2</c:v>
                </c:pt>
                <c:pt idx="121">
                  <c:v>0.42912059845269823</c:v>
                </c:pt>
                <c:pt idx="122">
                  <c:v>1.1870540995549277</c:v>
                </c:pt>
                <c:pt idx="123">
                  <c:v>1.8982396584524963</c:v>
                </c:pt>
                <c:pt idx="124">
                  <c:v>2.1554320603158885</c:v>
                </c:pt>
                <c:pt idx="125">
                  <c:v>2.3198130674107915</c:v>
                </c:pt>
                <c:pt idx="126">
                  <c:v>2.2785748218823869</c:v>
                </c:pt>
                <c:pt idx="127">
                  <c:v>2.0873870968504775</c:v>
                </c:pt>
                <c:pt idx="128">
                  <c:v>1.831173674210504</c:v>
                </c:pt>
                <c:pt idx="129">
                  <c:v>1.5918199703697837</c:v>
                </c:pt>
                <c:pt idx="130">
                  <c:v>0.98172306951545352</c:v>
                </c:pt>
                <c:pt idx="131">
                  <c:v>0.31820025620322667</c:v>
                </c:pt>
                <c:pt idx="132">
                  <c:v>0.1592115804555192</c:v>
                </c:pt>
                <c:pt idx="133">
                  <c:v>4.9982251387177712E-2</c:v>
                </c:pt>
                <c:pt idx="134">
                  <c:v>1.3687026550940118</c:v>
                </c:pt>
                <c:pt idx="135">
                  <c:v>1.3948058490623225</c:v>
                </c:pt>
                <c:pt idx="136">
                  <c:v>6.2085224396298599E-2</c:v>
                </c:pt>
                <c:pt idx="137">
                  <c:v>3.788764661675259E-2</c:v>
                </c:pt>
                <c:pt idx="138">
                  <c:v>1.7643609128505204</c:v>
                </c:pt>
                <c:pt idx="139">
                  <c:v>2.7234639208107865</c:v>
                </c:pt>
                <c:pt idx="140">
                  <c:v>2.8648053901377466</c:v>
                </c:pt>
                <c:pt idx="141">
                  <c:v>0.14704126647558269</c:v>
                </c:pt>
                <c:pt idx="142">
                  <c:v>1.7243940544282168</c:v>
                </c:pt>
                <c:pt idx="143">
                  <c:v>1.7110918156091657</c:v>
                </c:pt>
                <c:pt idx="144">
                  <c:v>3.788764661675259E-2</c:v>
                </c:pt>
                <c:pt idx="145">
                  <c:v>1.6845173237019253</c:v>
                </c:pt>
                <c:pt idx="146">
                  <c:v>0.2813822641551269</c:v>
                </c:pt>
                <c:pt idx="147">
                  <c:v>0.24464148730936586</c:v>
                </c:pt>
                <c:pt idx="148">
                  <c:v>2.5274531958735338</c:v>
                </c:pt>
                <c:pt idx="150">
                  <c:v>0.54074702323629253</c:v>
                </c:pt>
                <c:pt idx="152">
                  <c:v>0.22019038281763414</c:v>
                </c:pt>
                <c:pt idx="153">
                  <c:v>0.65308805502417044</c:v>
                </c:pt>
                <c:pt idx="154">
                  <c:v>2.1827233328366447</c:v>
                </c:pt>
                <c:pt idx="155">
                  <c:v>2.6391946788688756</c:v>
                </c:pt>
                <c:pt idx="156">
                  <c:v>2.5692739997058425</c:v>
                </c:pt>
                <c:pt idx="157">
                  <c:v>2.1554320603158885</c:v>
                </c:pt>
                <c:pt idx="158">
                  <c:v>1.4078719410680378</c:v>
                </c:pt>
                <c:pt idx="159">
                  <c:v>0.81663764717950471</c:v>
                </c:pt>
                <c:pt idx="160">
                  <c:v>0.49104756599564325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Temp_data'!$F$41</c:f>
              <c:strCache>
                <c:ptCount val="1"/>
                <c:pt idx="0">
                  <c:v>1081.2 m - sand fill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Temp_data'!$G$41:$FK$41</c:f>
              <c:numCache>
                <c:formatCode>0.00</c:formatCode>
                <c:ptCount val="161"/>
                <c:pt idx="0">
                  <c:v>1.5359040607503402</c:v>
                </c:pt>
                <c:pt idx="1">
                  <c:v>1.483347892634356</c:v>
                </c:pt>
                <c:pt idx="2">
                  <c:v>1.4178719410680287</c:v>
                </c:pt>
                <c:pt idx="3">
                  <c:v>1.3787026550940027</c:v>
                </c:pt>
                <c:pt idx="4">
                  <c:v>1.3266118507341389</c:v>
                </c:pt>
                <c:pt idx="5">
                  <c:v>1.2746744445150853</c:v>
                </c:pt>
                <c:pt idx="6">
                  <c:v>1.1583717517217451</c:v>
                </c:pt>
                <c:pt idx="7">
                  <c:v>1.1069270558974154</c:v>
                </c:pt>
                <c:pt idx="8">
                  <c:v>1.0428317933386779</c:v>
                </c:pt>
                <c:pt idx="11">
                  <c:v>0.95348869305354356</c:v>
                </c:pt>
                <c:pt idx="12">
                  <c:v>0.95348869305354356</c:v>
                </c:pt>
                <c:pt idx="16">
                  <c:v>1.0940893256325239</c:v>
                </c:pt>
                <c:pt idx="17">
                  <c:v>1.1583717517217451</c:v>
                </c:pt>
                <c:pt idx="18">
                  <c:v>1.2099671088490709</c:v>
                </c:pt>
                <c:pt idx="19">
                  <c:v>1.1712564340286349</c:v>
                </c:pt>
                <c:pt idx="20">
                  <c:v>1.2876444615887408</c:v>
                </c:pt>
                <c:pt idx="21">
                  <c:v>1.3526380247590168</c:v>
                </c:pt>
                <c:pt idx="22">
                  <c:v>1.3787026550940027</c:v>
                </c:pt>
                <c:pt idx="23">
                  <c:v>1.4048058490623134</c:v>
                </c:pt>
                <c:pt idx="24">
                  <c:v>1.3136131514195881</c:v>
                </c:pt>
                <c:pt idx="25">
                  <c:v>1.4178719410680287</c:v>
                </c:pt>
                <c:pt idx="26">
                  <c:v>1.4178719410680287</c:v>
                </c:pt>
                <c:pt idx="27">
                  <c:v>1.4440331826833699</c:v>
                </c:pt>
                <c:pt idx="28">
                  <c:v>1.4440331826833699</c:v>
                </c:pt>
                <c:pt idx="29">
                  <c:v>1.4309477144283278</c:v>
                </c:pt>
                <c:pt idx="30">
                  <c:v>1.3656655261903552</c:v>
                </c:pt>
                <c:pt idx="32">
                  <c:v>1.3656655261903552</c:v>
                </c:pt>
                <c:pt idx="33">
                  <c:v>1.3526380247590168</c:v>
                </c:pt>
                <c:pt idx="34">
                  <c:v>1.3266118507341389</c:v>
                </c:pt>
                <c:pt idx="35">
                  <c:v>1.1841505456316668</c:v>
                </c:pt>
                <c:pt idx="36">
                  <c:v>1.1583717517217451</c:v>
                </c:pt>
                <c:pt idx="37">
                  <c:v>1.1712564340286349</c:v>
                </c:pt>
                <c:pt idx="38">
                  <c:v>1.1326306230320711</c:v>
                </c:pt>
                <c:pt idx="41">
                  <c:v>0.99172306951544442</c:v>
                </c:pt>
                <c:pt idx="42">
                  <c:v>0.96622425654697963</c:v>
                </c:pt>
                <c:pt idx="43">
                  <c:v>0.94076234143329884</c:v>
                </c:pt>
                <c:pt idx="44">
                  <c:v>0.88994880287964406</c:v>
                </c:pt>
                <c:pt idx="45">
                  <c:v>0.83928165409014355</c:v>
                </c:pt>
                <c:pt idx="46">
                  <c:v>0.81400272767700699</c:v>
                </c:pt>
                <c:pt idx="47">
                  <c:v>0.81400272767700699</c:v>
                </c:pt>
                <c:pt idx="48">
                  <c:v>0.75096401129013657</c:v>
                </c:pt>
                <c:pt idx="49">
                  <c:v>0.70069536241680908</c:v>
                </c:pt>
                <c:pt idx="50">
                  <c:v>0.62556111121762115</c:v>
                </c:pt>
                <c:pt idx="51">
                  <c:v>0.58811420773798773</c:v>
                </c:pt>
                <c:pt idx="52">
                  <c:v>0.58811420773798773</c:v>
                </c:pt>
                <c:pt idx="54">
                  <c:v>0.26687985230955746</c:v>
                </c:pt>
                <c:pt idx="55">
                  <c:v>0.26687985230955746</c:v>
                </c:pt>
                <c:pt idx="56">
                  <c:v>0.25464148730935676</c:v>
                </c:pt>
                <c:pt idx="57">
                  <c:v>0.23019038281762505</c:v>
                </c:pt>
                <c:pt idx="58">
                  <c:v>0.25464148730935676</c:v>
                </c:pt>
                <c:pt idx="59">
                  <c:v>0.25464148730935676</c:v>
                </c:pt>
                <c:pt idx="60">
                  <c:v>0.40206911406204426</c:v>
                </c:pt>
                <c:pt idx="61">
                  <c:v>0.40206911406204426</c:v>
                </c:pt>
                <c:pt idx="62">
                  <c:v>0.38973599914794477</c:v>
                </c:pt>
                <c:pt idx="63">
                  <c:v>0.32820025620321758</c:v>
                </c:pt>
                <c:pt idx="64">
                  <c:v>0.36509577004369476</c:v>
                </c:pt>
                <c:pt idx="65">
                  <c:v>0.36509577004369476</c:v>
                </c:pt>
                <c:pt idx="66">
                  <c:v>0.41441091122464968</c:v>
                </c:pt>
                <c:pt idx="67">
                  <c:v>0.38973599914794477</c:v>
                </c:pt>
                <c:pt idx="68">
                  <c:v>0.53830895512902543</c:v>
                </c:pt>
                <c:pt idx="69">
                  <c:v>0.61306993259637466</c:v>
                </c:pt>
                <c:pt idx="70">
                  <c:v>0.71324904627147134</c:v>
                </c:pt>
                <c:pt idx="71">
                  <c:v>0.7635536779140466</c:v>
                </c:pt>
                <c:pt idx="72">
                  <c:v>0.78876010168067978</c:v>
                </c:pt>
                <c:pt idx="73">
                  <c:v>0.81400272767700699</c:v>
                </c:pt>
                <c:pt idx="74">
                  <c:v>0.85193476074368846</c:v>
                </c:pt>
                <c:pt idx="75">
                  <c:v>0.86459697949965175</c:v>
                </c:pt>
                <c:pt idx="76">
                  <c:v>0.86459697949965175</c:v>
                </c:pt>
                <c:pt idx="78">
                  <c:v>0.85193476074368846</c:v>
                </c:pt>
                <c:pt idx="79">
                  <c:v>0.82663764717949562</c:v>
                </c:pt>
                <c:pt idx="80">
                  <c:v>0.71324904627147134</c:v>
                </c:pt>
                <c:pt idx="81">
                  <c:v>0.62556111121762115</c:v>
                </c:pt>
                <c:pt idx="82">
                  <c:v>0.38973599914794477</c:v>
                </c:pt>
                <c:pt idx="84">
                  <c:v>0.46386515337172796</c:v>
                </c:pt>
                <c:pt idx="85">
                  <c:v>0.45148851165293991</c:v>
                </c:pt>
                <c:pt idx="86">
                  <c:v>0.38973599914794477</c:v>
                </c:pt>
                <c:pt idx="87">
                  <c:v>0.38973599914794477</c:v>
                </c:pt>
                <c:pt idx="88">
                  <c:v>0.36509577004369476</c:v>
                </c:pt>
                <c:pt idx="89">
                  <c:v>0.36509577004369476</c:v>
                </c:pt>
                <c:pt idx="90">
                  <c:v>0.30364633360079551</c:v>
                </c:pt>
                <c:pt idx="91">
                  <c:v>0.3404901320923841</c:v>
                </c:pt>
                <c:pt idx="92">
                  <c:v>0.32820025620321758</c:v>
                </c:pt>
                <c:pt idx="93">
                  <c:v>0.32820025620321758</c:v>
                </c:pt>
                <c:pt idx="94">
                  <c:v>0.3159189938317013</c:v>
                </c:pt>
                <c:pt idx="95">
                  <c:v>0.1448794087231704</c:v>
                </c:pt>
                <c:pt idx="96">
                  <c:v>0.3159189938317013</c:v>
                </c:pt>
                <c:pt idx="97">
                  <c:v>0.38973599914794477</c:v>
                </c:pt>
                <c:pt idx="98">
                  <c:v>0.40206911406204426</c:v>
                </c:pt>
                <c:pt idx="99">
                  <c:v>0.50104756599563416</c:v>
                </c:pt>
                <c:pt idx="100">
                  <c:v>0.53830895512902543</c:v>
                </c:pt>
                <c:pt idx="101">
                  <c:v>0.61306993259637466</c:v>
                </c:pt>
                <c:pt idx="102">
                  <c:v>0.72581170762077818</c:v>
                </c:pt>
                <c:pt idx="103">
                  <c:v>0.77615237064003395</c:v>
                </c:pt>
                <c:pt idx="104">
                  <c:v>0.80137688327261003</c:v>
                </c:pt>
                <c:pt idx="105">
                  <c:v>0.81400272767700699</c:v>
                </c:pt>
                <c:pt idx="106">
                  <c:v>0.83928165409014355</c:v>
                </c:pt>
                <c:pt idx="107">
                  <c:v>0.83928165409014355</c:v>
                </c:pt>
                <c:pt idx="108">
                  <c:v>0.78876010168067978</c:v>
                </c:pt>
                <c:pt idx="109">
                  <c:v>0.80137688327261003</c:v>
                </c:pt>
                <c:pt idx="110">
                  <c:v>0.73838335858039272</c:v>
                </c:pt>
                <c:pt idx="111">
                  <c:v>0.68815064396522985</c:v>
                </c:pt>
                <c:pt idx="112">
                  <c:v>0.5756496377209146</c:v>
                </c:pt>
                <c:pt idx="113">
                  <c:v>0.48864466888471725</c:v>
                </c:pt>
                <c:pt idx="114">
                  <c:v>0.41441091122464968</c:v>
                </c:pt>
                <c:pt idx="115">
                  <c:v>0.35278863289869378</c:v>
                </c:pt>
                <c:pt idx="116">
                  <c:v>0.3159189938317013</c:v>
                </c:pt>
                <c:pt idx="117">
                  <c:v>0.25464148730935676</c:v>
                </c:pt>
                <c:pt idx="118">
                  <c:v>0.25464148730935676</c:v>
                </c:pt>
                <c:pt idx="119">
                  <c:v>0.23019038281762505</c:v>
                </c:pt>
                <c:pt idx="120">
                  <c:v>0.21797762085702743</c:v>
                </c:pt>
                <c:pt idx="121">
                  <c:v>0.20577337081004998</c:v>
                </c:pt>
                <c:pt idx="122">
                  <c:v>0.26687985230955746</c:v>
                </c:pt>
                <c:pt idx="123">
                  <c:v>0.43912059845268914</c:v>
                </c:pt>
                <c:pt idx="124">
                  <c:v>0.51345923825897444</c:v>
                </c:pt>
                <c:pt idx="125">
                  <c:v>0.63806118319286043</c:v>
                </c:pt>
                <c:pt idx="126">
                  <c:v>0.81400272767700699</c:v>
                </c:pt>
                <c:pt idx="127">
                  <c:v>0.87726832274194066</c:v>
                </c:pt>
                <c:pt idx="128">
                  <c:v>0.87726832274194066</c:v>
                </c:pt>
                <c:pt idx="129">
                  <c:v>0.85193476074368846</c:v>
                </c:pt>
                <c:pt idx="130">
                  <c:v>0.72581170762077818</c:v>
                </c:pt>
                <c:pt idx="131">
                  <c:v>0.19357762149633118</c:v>
                </c:pt>
                <c:pt idx="132">
                  <c:v>0.27912677416173892</c:v>
                </c:pt>
                <c:pt idx="134">
                  <c:v>0.21797762085702743</c:v>
                </c:pt>
                <c:pt idx="135">
                  <c:v>0.83928165409014355</c:v>
                </c:pt>
                <c:pt idx="136">
                  <c:v>0.1692115804555101</c:v>
                </c:pt>
                <c:pt idx="137">
                  <c:v>0.12058101763068407</c:v>
                </c:pt>
                <c:pt idx="138">
                  <c:v>0.26687985230955746</c:v>
                </c:pt>
                <c:pt idx="139">
                  <c:v>0.63806118319286043</c:v>
                </c:pt>
                <c:pt idx="140">
                  <c:v>0.94076234143329884</c:v>
                </c:pt>
                <c:pt idx="141">
                  <c:v>0.25464148730935676</c:v>
                </c:pt>
                <c:pt idx="142">
                  <c:v>0.21797762085702743</c:v>
                </c:pt>
                <c:pt idx="143">
                  <c:v>0.72581170762077818</c:v>
                </c:pt>
                <c:pt idx="144">
                  <c:v>0.20577337081004998</c:v>
                </c:pt>
                <c:pt idx="145">
                  <c:v>0.3404901320923841</c:v>
                </c:pt>
                <c:pt idx="146">
                  <c:v>0.19357762149633118</c:v>
                </c:pt>
                <c:pt idx="147">
                  <c:v>0.32820025620321758</c:v>
                </c:pt>
                <c:pt idx="148">
                  <c:v>0.72581170762077818</c:v>
                </c:pt>
                <c:pt idx="150">
                  <c:v>0.65057016047080651</c:v>
                </c:pt>
                <c:pt idx="152">
                  <c:v>0.37741155497138834</c:v>
                </c:pt>
                <c:pt idx="153">
                  <c:v>0.25464148730935676</c:v>
                </c:pt>
                <c:pt idx="154">
                  <c:v>0.48864466888471725</c:v>
                </c:pt>
                <c:pt idx="155">
                  <c:v>0.72581170762077818</c:v>
                </c:pt>
                <c:pt idx="156">
                  <c:v>1.0300406934480293</c:v>
                </c:pt>
                <c:pt idx="157">
                  <c:v>1.0812609470717689</c:v>
                </c:pt>
                <c:pt idx="158">
                  <c:v>0.97896904449771682</c:v>
                </c:pt>
                <c:pt idx="159">
                  <c:v>0.77615237064003395</c:v>
                </c:pt>
                <c:pt idx="160">
                  <c:v>0.58811420773798773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Temp_data'!$F$42</c:f>
              <c:strCache>
                <c:ptCount val="1"/>
                <c:pt idx="0">
                  <c:v>1079.2 m - sand fill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Temp_data'!$G$42:$FK$42</c:f>
              <c:numCache>
                <c:formatCode>0.00</c:formatCode>
                <c:ptCount val="161"/>
                <c:pt idx="0">
                  <c:v>0.85348869305357766</c:v>
                </c:pt>
                <c:pt idx="1">
                  <c:v>0.81533722360097727</c:v>
                </c:pt>
                <c:pt idx="2">
                  <c:v>0.80263843234644128</c:v>
                </c:pt>
                <c:pt idx="4">
                  <c:v>0.75193476074372256</c:v>
                </c:pt>
                <c:pt idx="5">
                  <c:v>0.72663764717952972</c:v>
                </c:pt>
                <c:pt idx="6">
                  <c:v>0.66355367791408071</c:v>
                </c:pt>
                <c:pt idx="7">
                  <c:v>0.62581170762081229</c:v>
                </c:pt>
                <c:pt idx="10">
                  <c:v>0.50058763540374684</c:v>
                </c:pt>
                <c:pt idx="11">
                  <c:v>0.51306993259640876</c:v>
                </c:pt>
                <c:pt idx="12">
                  <c:v>0.4756496377209487</c:v>
                </c:pt>
                <c:pt idx="16">
                  <c:v>0.41345923825900854</c:v>
                </c:pt>
                <c:pt idx="17">
                  <c:v>0.37625053523339602</c:v>
                </c:pt>
                <c:pt idx="18">
                  <c:v>0.41345923825900854</c:v>
                </c:pt>
                <c:pt idx="19">
                  <c:v>0.37625053523339602</c:v>
                </c:pt>
                <c:pt idx="20">
                  <c:v>0.40104756599566826</c:v>
                </c:pt>
                <c:pt idx="21">
                  <c:v>0.43830895512905954</c:v>
                </c:pt>
                <c:pt idx="22">
                  <c:v>0.43830895512905954</c:v>
                </c:pt>
                <c:pt idx="23">
                  <c:v>0.42587969739054188</c:v>
                </c:pt>
                <c:pt idx="24">
                  <c:v>0.42587969739054188</c:v>
                </c:pt>
                <c:pt idx="25">
                  <c:v>0.43830895512905954</c:v>
                </c:pt>
                <c:pt idx="26">
                  <c:v>0.43830895512905954</c:v>
                </c:pt>
                <c:pt idx="27">
                  <c:v>0.48811420773802183</c:v>
                </c:pt>
                <c:pt idx="28">
                  <c:v>0.51306993259640876</c:v>
                </c:pt>
                <c:pt idx="29">
                  <c:v>0.50058763540374684</c:v>
                </c:pt>
                <c:pt idx="30">
                  <c:v>0.43830895512905954</c:v>
                </c:pt>
                <c:pt idx="31">
                  <c:v>0.50058763540374684</c:v>
                </c:pt>
                <c:pt idx="32">
                  <c:v>0.51306993259640876</c:v>
                </c:pt>
                <c:pt idx="33">
                  <c:v>0.53806118319289453</c:v>
                </c:pt>
                <c:pt idx="34">
                  <c:v>0.53806118319289453</c:v>
                </c:pt>
                <c:pt idx="35">
                  <c:v>0.53806118319289453</c:v>
                </c:pt>
                <c:pt idx="36">
                  <c:v>0.50058763540374684</c:v>
                </c:pt>
                <c:pt idx="37">
                  <c:v>0.52556111121765525</c:v>
                </c:pt>
                <c:pt idx="41">
                  <c:v>0.4756496377209487</c:v>
                </c:pt>
                <c:pt idx="42">
                  <c:v>0.4756496377209487</c:v>
                </c:pt>
                <c:pt idx="43">
                  <c:v>0.46319391349749139</c:v>
                </c:pt>
                <c:pt idx="44">
                  <c:v>0.45074702323631755</c:v>
                </c:pt>
                <c:pt idx="45">
                  <c:v>0.45074702323631755</c:v>
                </c:pt>
                <c:pt idx="46">
                  <c:v>0.42587969739054188</c:v>
                </c:pt>
                <c:pt idx="47">
                  <c:v>0.40104756599566826</c:v>
                </c:pt>
                <c:pt idx="48">
                  <c:v>0.40104756599566826</c:v>
                </c:pt>
                <c:pt idx="49">
                  <c:v>0.37625053523339602</c:v>
                </c:pt>
                <c:pt idx="50">
                  <c:v>0.33912059845272324</c:v>
                </c:pt>
                <c:pt idx="51">
                  <c:v>0.31441091122468379</c:v>
                </c:pt>
                <c:pt idx="52">
                  <c:v>0.30206911406207837</c:v>
                </c:pt>
                <c:pt idx="54">
                  <c:v>0.26509577004372886</c:v>
                </c:pt>
                <c:pt idx="55">
                  <c:v>0.25278863289872788</c:v>
                </c:pt>
                <c:pt idx="56">
                  <c:v>0.25278863289872788</c:v>
                </c:pt>
                <c:pt idx="57">
                  <c:v>0.19138226415515192</c:v>
                </c:pt>
                <c:pt idx="58">
                  <c:v>0.22820025620325168</c:v>
                </c:pt>
                <c:pt idx="59">
                  <c:v>0.21591899383173541</c:v>
                </c:pt>
                <c:pt idx="60">
                  <c:v>0.19138226415515192</c:v>
                </c:pt>
                <c:pt idx="61">
                  <c:v>0.19138226415515192</c:v>
                </c:pt>
                <c:pt idx="62">
                  <c:v>0.17912677416177303</c:v>
                </c:pt>
                <c:pt idx="63">
                  <c:v>8.1390361757257779E-2</c:v>
                </c:pt>
                <c:pt idx="64">
                  <c:v>0.14241166789389581</c:v>
                </c:pt>
                <c:pt idx="65">
                  <c:v>0.14241166789389581</c:v>
                </c:pt>
                <c:pt idx="66">
                  <c:v>0.14241166789389581</c:v>
                </c:pt>
                <c:pt idx="67">
                  <c:v>0.14241166789389581</c:v>
                </c:pt>
                <c:pt idx="68">
                  <c:v>0.14241166789389581</c:v>
                </c:pt>
                <c:pt idx="69">
                  <c:v>0.15464148730939087</c:v>
                </c:pt>
                <c:pt idx="70">
                  <c:v>0.17912677416177303</c:v>
                </c:pt>
                <c:pt idx="71">
                  <c:v>0.19138226415515192</c:v>
                </c:pt>
                <c:pt idx="72">
                  <c:v>0.19138226415515192</c:v>
                </c:pt>
                <c:pt idx="73">
                  <c:v>0.20364633360082962</c:v>
                </c:pt>
                <c:pt idx="74">
                  <c:v>0.20364633360082962</c:v>
                </c:pt>
                <c:pt idx="75">
                  <c:v>0.25278863289872788</c:v>
                </c:pt>
                <c:pt idx="76">
                  <c:v>0.25278863289872788</c:v>
                </c:pt>
                <c:pt idx="78">
                  <c:v>0.26509577004372886</c:v>
                </c:pt>
                <c:pt idx="79">
                  <c:v>0.28973599914797887</c:v>
                </c:pt>
                <c:pt idx="80">
                  <c:v>0.26509577004372886</c:v>
                </c:pt>
                <c:pt idx="81">
                  <c:v>0.22820025620325168</c:v>
                </c:pt>
                <c:pt idx="83">
                  <c:v>0.14241166789389581</c:v>
                </c:pt>
                <c:pt idx="84">
                  <c:v>0.16687985230959157</c:v>
                </c:pt>
                <c:pt idx="85">
                  <c:v>0.17912677416177303</c:v>
                </c:pt>
                <c:pt idx="86">
                  <c:v>0.13019038281765916</c:v>
                </c:pt>
                <c:pt idx="87">
                  <c:v>0.13019038281765916</c:v>
                </c:pt>
                <c:pt idx="88">
                  <c:v>9.3577621496365282E-2</c:v>
                </c:pt>
                <c:pt idx="89">
                  <c:v>0.10577337081008409</c:v>
                </c:pt>
                <c:pt idx="90">
                  <c:v>6.9211580455544208E-2</c:v>
                </c:pt>
                <c:pt idx="91">
                  <c:v>8.1390361757257779E-2</c:v>
                </c:pt>
                <c:pt idx="92">
                  <c:v>8.1390361757257779E-2</c:v>
                </c:pt>
                <c:pt idx="93">
                  <c:v>6.9211580455544208E-2</c:v>
                </c:pt>
                <c:pt idx="94">
                  <c:v>6.9211580455544208E-2</c:v>
                </c:pt>
                <c:pt idx="96">
                  <c:v>3.2725996125464007E-2</c:v>
                </c:pt>
                <c:pt idx="97">
                  <c:v>5.7041266475607699E-2</c:v>
                </c:pt>
                <c:pt idx="98">
                  <c:v>4.4879408723204506E-2</c:v>
                </c:pt>
                <c:pt idx="99">
                  <c:v>6.9211580455544208E-2</c:v>
                </c:pt>
                <c:pt idx="100">
                  <c:v>8.1390361757257779E-2</c:v>
                </c:pt>
                <c:pt idx="101">
                  <c:v>9.3577621496365282E-2</c:v>
                </c:pt>
                <c:pt idx="102">
                  <c:v>0.13019038281765916</c:v>
                </c:pt>
                <c:pt idx="103">
                  <c:v>0.15464148730939087</c:v>
                </c:pt>
                <c:pt idx="104">
                  <c:v>0.18893048016258263</c:v>
                </c:pt>
                <c:pt idx="105">
                  <c:v>0.17912677416177303</c:v>
                </c:pt>
                <c:pt idx="106">
                  <c:v>0.20364633360082962</c:v>
                </c:pt>
                <c:pt idx="107">
                  <c:v>0.22820025620325168</c:v>
                </c:pt>
                <c:pt idx="108">
                  <c:v>0.21591899383173541</c:v>
                </c:pt>
                <c:pt idx="109">
                  <c:v>0.26509577004372886</c:v>
                </c:pt>
                <c:pt idx="110">
                  <c:v>0.25278863289872788</c:v>
                </c:pt>
                <c:pt idx="111">
                  <c:v>0.22820025620325168</c:v>
                </c:pt>
                <c:pt idx="112">
                  <c:v>0.20364633360082962</c:v>
                </c:pt>
                <c:pt idx="113">
                  <c:v>0.15464148730939087</c:v>
                </c:pt>
                <c:pt idx="114">
                  <c:v>0.13019038281765916</c:v>
                </c:pt>
                <c:pt idx="115">
                  <c:v>9.3577621496365282E-2</c:v>
                </c:pt>
                <c:pt idx="116">
                  <c:v>6.9211580455544208E-2</c:v>
                </c:pt>
                <c:pt idx="117">
                  <c:v>3.2725996125464007E-2</c:v>
                </c:pt>
                <c:pt idx="118">
                  <c:v>3.2725996125464007E-2</c:v>
                </c:pt>
                <c:pt idx="119">
                  <c:v>2.0581017630718179E-2</c:v>
                </c:pt>
                <c:pt idx="120">
                  <c:v>2.0581017630718179E-2</c:v>
                </c:pt>
                <c:pt idx="121">
                  <c:v>8.4444622089563381E-3</c:v>
                </c:pt>
                <c:pt idx="122">
                  <c:v>-3.6836811490275068E-3</c:v>
                </c:pt>
                <c:pt idx="123">
                  <c:v>2.0581017630718179E-2</c:v>
                </c:pt>
                <c:pt idx="124">
                  <c:v>3.2725996125464007E-2</c:v>
                </c:pt>
                <c:pt idx="125">
                  <c:v>6.9211580455544208E-2</c:v>
                </c:pt>
                <c:pt idx="126">
                  <c:v>0.14241166789389581</c:v>
                </c:pt>
                <c:pt idx="127">
                  <c:v>0.19138226415515192</c:v>
                </c:pt>
                <c:pt idx="128">
                  <c:v>0.20364633360082962</c:v>
                </c:pt>
                <c:pt idx="129">
                  <c:v>0.21591899383173541</c:v>
                </c:pt>
                <c:pt idx="130">
                  <c:v>0.21591899383173541</c:v>
                </c:pt>
                <c:pt idx="131">
                  <c:v>-3.6836811490275068E-3</c:v>
                </c:pt>
                <c:pt idx="132">
                  <c:v>4.4879408723204506E-2</c:v>
                </c:pt>
                <c:pt idx="133">
                  <c:v>-4.0017748612797277E-2</c:v>
                </c:pt>
                <c:pt idx="134">
                  <c:v>-5.2112353383222398E-2</c:v>
                </c:pt>
                <c:pt idx="135">
                  <c:v>0.22820025620325168</c:v>
                </c:pt>
                <c:pt idx="136">
                  <c:v>-2.7914775603676389E-2</c:v>
                </c:pt>
                <c:pt idx="137">
                  <c:v>-6.4198600818485829E-2</c:v>
                </c:pt>
                <c:pt idx="138">
                  <c:v>-8.8346067194322586E-2</c:v>
                </c:pt>
                <c:pt idx="139">
                  <c:v>3.2725996125464007E-2</c:v>
                </c:pt>
                <c:pt idx="140">
                  <c:v>0.15464148730939087</c:v>
                </c:pt>
                <c:pt idx="141">
                  <c:v>2.0581017630718179E-2</c:v>
                </c:pt>
                <c:pt idx="142">
                  <c:v>-0.20858563849628808</c:v>
                </c:pt>
                <c:pt idx="143">
                  <c:v>3.2725996125464007E-2</c:v>
                </c:pt>
                <c:pt idx="144">
                  <c:v>3.2725996125464007E-2</c:v>
                </c:pt>
                <c:pt idx="145">
                  <c:v>-5.2112353383222398E-2</c:v>
                </c:pt>
                <c:pt idx="146">
                  <c:v>8.4444622089563381E-3</c:v>
                </c:pt>
                <c:pt idx="147">
                  <c:v>0.11797762085706154</c:v>
                </c:pt>
                <c:pt idx="148">
                  <c:v>0.13019038281765916</c:v>
                </c:pt>
                <c:pt idx="150">
                  <c:v>0.30206911406207837</c:v>
                </c:pt>
                <c:pt idx="152">
                  <c:v>0.14241166789389581</c:v>
                </c:pt>
                <c:pt idx="153">
                  <c:v>4.4879408723204506E-2</c:v>
                </c:pt>
                <c:pt idx="154">
                  <c:v>5.7041266475607699E-2</c:v>
                </c:pt>
                <c:pt idx="155">
                  <c:v>5.7041266475607699E-2</c:v>
                </c:pt>
                <c:pt idx="156">
                  <c:v>0.28973599914797887</c:v>
                </c:pt>
                <c:pt idx="157">
                  <c:v>0.35148851165297401</c:v>
                </c:pt>
                <c:pt idx="158">
                  <c:v>0.45074702323631755</c:v>
                </c:pt>
                <c:pt idx="159">
                  <c:v>0.35148851165297401</c:v>
                </c:pt>
                <c:pt idx="160">
                  <c:v>0.27741155497142245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Temp_data'!$F$43</c:f>
              <c:strCache>
                <c:ptCount val="1"/>
                <c:pt idx="0">
                  <c:v>1077.2 m - native organics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Temp_data'!$G$43:$FK$43</c:f>
              <c:numCache>
                <c:formatCode>0.00</c:formatCode>
                <c:ptCount val="161"/>
                <c:pt idx="0">
                  <c:v>-0.13645077926690874</c:v>
                </c:pt>
                <c:pt idx="1">
                  <c:v>-0.1483966002294892</c:v>
                </c:pt>
                <c:pt idx="2">
                  <c:v>-0.16033425660117473</c:v>
                </c:pt>
                <c:pt idx="3">
                  <c:v>-0.16033425660117473</c:v>
                </c:pt>
                <c:pt idx="4">
                  <c:v>-0.17226375889754308</c:v>
                </c:pt>
                <c:pt idx="5">
                  <c:v>-0.18418511761410628</c:v>
                </c:pt>
                <c:pt idx="6">
                  <c:v>-0.18418511761410628</c:v>
                </c:pt>
                <c:pt idx="7">
                  <c:v>-0.19609834322665165</c:v>
                </c:pt>
                <c:pt idx="8">
                  <c:v>-0.23178932590076329</c:v>
                </c:pt>
                <c:pt idx="10">
                  <c:v>-0.20800344619112821</c:v>
                </c:pt>
                <c:pt idx="11">
                  <c:v>-0.20800344619112821</c:v>
                </c:pt>
                <c:pt idx="12">
                  <c:v>-0.20800344619112821</c:v>
                </c:pt>
                <c:pt idx="13">
                  <c:v>-0.25554283999571226</c:v>
                </c:pt>
                <c:pt idx="14">
                  <c:v>-0.29111260695401597</c:v>
                </c:pt>
                <c:pt idx="15">
                  <c:v>-0.32661001642048859</c:v>
                </c:pt>
                <c:pt idx="16">
                  <c:v>-0.20800344619112821</c:v>
                </c:pt>
                <c:pt idx="17">
                  <c:v>-0.20800344619112821</c:v>
                </c:pt>
                <c:pt idx="18">
                  <c:v>-0.20800344619112821</c:v>
                </c:pt>
                <c:pt idx="19">
                  <c:v>-0.29111260695401597</c:v>
                </c:pt>
                <c:pt idx="20">
                  <c:v>-0.23178932590076329</c:v>
                </c:pt>
                <c:pt idx="21">
                  <c:v>-0.20800344619112821</c:v>
                </c:pt>
                <c:pt idx="22">
                  <c:v>-0.20800344619112821</c:v>
                </c:pt>
                <c:pt idx="23">
                  <c:v>-0.20800344619112821</c:v>
                </c:pt>
                <c:pt idx="24">
                  <c:v>-0.23178932590076329</c:v>
                </c:pt>
                <c:pt idx="25">
                  <c:v>-0.23178932590076329</c:v>
                </c:pt>
                <c:pt idx="26">
                  <c:v>-0.20800344619112821</c:v>
                </c:pt>
                <c:pt idx="27">
                  <c:v>-0.19609834322665165</c:v>
                </c:pt>
                <c:pt idx="28">
                  <c:v>-0.19609834322665165</c:v>
                </c:pt>
                <c:pt idx="29">
                  <c:v>-0.19609834322665165</c:v>
                </c:pt>
                <c:pt idx="30">
                  <c:v>-0.20800344619112821</c:v>
                </c:pt>
                <c:pt idx="31">
                  <c:v>-0.20800344619112821</c:v>
                </c:pt>
                <c:pt idx="32">
                  <c:v>-0.19609834322665165</c:v>
                </c:pt>
                <c:pt idx="33">
                  <c:v>-0.20800344619112821</c:v>
                </c:pt>
                <c:pt idx="34">
                  <c:v>-0.20800344619112821</c:v>
                </c:pt>
                <c:pt idx="35">
                  <c:v>-0.20800344619112821</c:v>
                </c:pt>
                <c:pt idx="36">
                  <c:v>-0.23178932590076329</c:v>
                </c:pt>
                <c:pt idx="37">
                  <c:v>-0.19609834322665165</c:v>
                </c:pt>
                <c:pt idx="38">
                  <c:v>-0.19609834322665165</c:v>
                </c:pt>
                <c:pt idx="39">
                  <c:v>-0.19609834322665165</c:v>
                </c:pt>
                <c:pt idx="41">
                  <c:v>-0.20800344619112821</c:v>
                </c:pt>
                <c:pt idx="42">
                  <c:v>-0.20800344619112821</c:v>
                </c:pt>
                <c:pt idx="43">
                  <c:v>-0.19609834322665165</c:v>
                </c:pt>
                <c:pt idx="44">
                  <c:v>-0.19609834322665165</c:v>
                </c:pt>
                <c:pt idx="45">
                  <c:v>-0.20800344619112821</c:v>
                </c:pt>
                <c:pt idx="46">
                  <c:v>-0.20800344619112821</c:v>
                </c:pt>
                <c:pt idx="47">
                  <c:v>-0.20800344619112821</c:v>
                </c:pt>
                <c:pt idx="48">
                  <c:v>-0.20800344619112821</c:v>
                </c:pt>
                <c:pt idx="49">
                  <c:v>-0.19609834322665165</c:v>
                </c:pt>
                <c:pt idx="50">
                  <c:v>-0.19609834322665165</c:v>
                </c:pt>
                <c:pt idx="51">
                  <c:v>-0.19609834322665165</c:v>
                </c:pt>
                <c:pt idx="52">
                  <c:v>-0.19609834322665165</c:v>
                </c:pt>
                <c:pt idx="54">
                  <c:v>-0.19609834322665165</c:v>
                </c:pt>
                <c:pt idx="55">
                  <c:v>-0.19609834322665165</c:v>
                </c:pt>
                <c:pt idx="56">
                  <c:v>-0.19609834322665165</c:v>
                </c:pt>
                <c:pt idx="57">
                  <c:v>-0.20800344619112821</c:v>
                </c:pt>
                <c:pt idx="58">
                  <c:v>-0.19609834322665165</c:v>
                </c:pt>
                <c:pt idx="59">
                  <c:v>-0.24367012345908279</c:v>
                </c:pt>
                <c:pt idx="60">
                  <c:v>-0.19609834322665165</c:v>
                </c:pt>
                <c:pt idx="61">
                  <c:v>-0.19609834322665165</c:v>
                </c:pt>
                <c:pt idx="62">
                  <c:v>-0.19609834322665165</c:v>
                </c:pt>
                <c:pt idx="63">
                  <c:v>-0.29111260695401597</c:v>
                </c:pt>
                <c:pt idx="64">
                  <c:v>-0.21990043694376027</c:v>
                </c:pt>
                <c:pt idx="65">
                  <c:v>-0.19609834322665165</c:v>
                </c:pt>
                <c:pt idx="66">
                  <c:v>-0.19609834322665165</c:v>
                </c:pt>
                <c:pt idx="67">
                  <c:v>-0.19609834322665165</c:v>
                </c:pt>
                <c:pt idx="68">
                  <c:v>-0.19609834322665165</c:v>
                </c:pt>
                <c:pt idx="69">
                  <c:v>-0.19609834322665165</c:v>
                </c:pt>
                <c:pt idx="70">
                  <c:v>-0.19609834322665165</c:v>
                </c:pt>
                <c:pt idx="71">
                  <c:v>-0.19609834322665165</c:v>
                </c:pt>
                <c:pt idx="72">
                  <c:v>-0.19609834322665165</c:v>
                </c:pt>
                <c:pt idx="73">
                  <c:v>-0.19609834322665165</c:v>
                </c:pt>
                <c:pt idx="74">
                  <c:v>-0.23178932590076329</c:v>
                </c:pt>
                <c:pt idx="75">
                  <c:v>-0.19609834322665165</c:v>
                </c:pt>
                <c:pt idx="76">
                  <c:v>-0.19609834322665165</c:v>
                </c:pt>
                <c:pt idx="78">
                  <c:v>-0.20800344619112821</c:v>
                </c:pt>
                <c:pt idx="79">
                  <c:v>-0.19609834322665165</c:v>
                </c:pt>
                <c:pt idx="80">
                  <c:v>-0.19609834322665165</c:v>
                </c:pt>
                <c:pt idx="81">
                  <c:v>-0.19609834322665165</c:v>
                </c:pt>
                <c:pt idx="82">
                  <c:v>-0.25554283999571226</c:v>
                </c:pt>
                <c:pt idx="84">
                  <c:v>-0.20800344619112821</c:v>
                </c:pt>
                <c:pt idx="85">
                  <c:v>-0.21990043694376027</c:v>
                </c:pt>
                <c:pt idx="86">
                  <c:v>-0.20800344619112821</c:v>
                </c:pt>
                <c:pt idx="87">
                  <c:v>-0.19609834322665165</c:v>
                </c:pt>
                <c:pt idx="88">
                  <c:v>-0.21990043694376027</c:v>
                </c:pt>
                <c:pt idx="89">
                  <c:v>-0.19609834322665165</c:v>
                </c:pt>
                <c:pt idx="90">
                  <c:v>-0.21990043694376027</c:v>
                </c:pt>
                <c:pt idx="91">
                  <c:v>-0.19609834322665165</c:v>
                </c:pt>
                <c:pt idx="92">
                  <c:v>-0.19609834322665165</c:v>
                </c:pt>
                <c:pt idx="93">
                  <c:v>-0.19609834322665165</c:v>
                </c:pt>
                <c:pt idx="94">
                  <c:v>-0.19609834322665165</c:v>
                </c:pt>
                <c:pt idx="95">
                  <c:v>-0.24367012345908279</c:v>
                </c:pt>
                <c:pt idx="96">
                  <c:v>-0.21990043694376027</c:v>
                </c:pt>
                <c:pt idx="97">
                  <c:v>-0.20800344619112821</c:v>
                </c:pt>
                <c:pt idx="98">
                  <c:v>-0.24367012345908279</c:v>
                </c:pt>
                <c:pt idx="99">
                  <c:v>-0.18418511761410628</c:v>
                </c:pt>
                <c:pt idx="100">
                  <c:v>-0.19609834322665165</c:v>
                </c:pt>
                <c:pt idx="101">
                  <c:v>-0.18418511761410628</c:v>
                </c:pt>
                <c:pt idx="102">
                  <c:v>-0.19609834322665165</c:v>
                </c:pt>
                <c:pt idx="103">
                  <c:v>-0.18418511761410628</c:v>
                </c:pt>
                <c:pt idx="104">
                  <c:v>-0.18418511761410628</c:v>
                </c:pt>
                <c:pt idx="105">
                  <c:v>-0.18418511761410628</c:v>
                </c:pt>
                <c:pt idx="106">
                  <c:v>-0.18418511761410628</c:v>
                </c:pt>
                <c:pt idx="107">
                  <c:v>-0.19609834322665165</c:v>
                </c:pt>
                <c:pt idx="108">
                  <c:v>-0.20800344619112821</c:v>
                </c:pt>
                <c:pt idx="109">
                  <c:v>-0.17226375889754308</c:v>
                </c:pt>
                <c:pt idx="110">
                  <c:v>-0.23178932590076329</c:v>
                </c:pt>
                <c:pt idx="111">
                  <c:v>-0.23178932590076329</c:v>
                </c:pt>
                <c:pt idx="112">
                  <c:v>-0.21990043694376027</c:v>
                </c:pt>
                <c:pt idx="113">
                  <c:v>-0.23178932590076329</c:v>
                </c:pt>
                <c:pt idx="114">
                  <c:v>-0.21990043694376027</c:v>
                </c:pt>
                <c:pt idx="115">
                  <c:v>-0.21990043694376027</c:v>
                </c:pt>
                <c:pt idx="116">
                  <c:v>-0.21990043694376027</c:v>
                </c:pt>
                <c:pt idx="117">
                  <c:v>-0.23178932590076329</c:v>
                </c:pt>
                <c:pt idx="118">
                  <c:v>-0.20800344619112821</c:v>
                </c:pt>
                <c:pt idx="119">
                  <c:v>-0.20800344619112821</c:v>
                </c:pt>
                <c:pt idx="120">
                  <c:v>-0.20800344619112821</c:v>
                </c:pt>
                <c:pt idx="121">
                  <c:v>-0.20800344619112821</c:v>
                </c:pt>
                <c:pt idx="122">
                  <c:v>-0.19609834322665165</c:v>
                </c:pt>
                <c:pt idx="123">
                  <c:v>-0.18418511761410628</c:v>
                </c:pt>
                <c:pt idx="124">
                  <c:v>-0.19609834322665165</c:v>
                </c:pt>
                <c:pt idx="125">
                  <c:v>-0.19609834322665165</c:v>
                </c:pt>
                <c:pt idx="126">
                  <c:v>-0.18418511761410628</c:v>
                </c:pt>
                <c:pt idx="127">
                  <c:v>-0.17226375889754308</c:v>
                </c:pt>
                <c:pt idx="128">
                  <c:v>-0.19609834322665165</c:v>
                </c:pt>
                <c:pt idx="129">
                  <c:v>-0.19609834322665165</c:v>
                </c:pt>
                <c:pt idx="130">
                  <c:v>-0.20800344619112821</c:v>
                </c:pt>
                <c:pt idx="131">
                  <c:v>-0.19609834322665165</c:v>
                </c:pt>
                <c:pt idx="132">
                  <c:v>-0.19609834322665165</c:v>
                </c:pt>
                <c:pt idx="133">
                  <c:v>-0.19609834322665165</c:v>
                </c:pt>
                <c:pt idx="134">
                  <c:v>-0.18418511761410628</c:v>
                </c:pt>
                <c:pt idx="135">
                  <c:v>-0.19609834322665165</c:v>
                </c:pt>
                <c:pt idx="136">
                  <c:v>-0.23178932590076329</c:v>
                </c:pt>
                <c:pt idx="137">
                  <c:v>-0.21990043694376027</c:v>
                </c:pt>
                <c:pt idx="138">
                  <c:v>-0.23178932590076329</c:v>
                </c:pt>
                <c:pt idx="139">
                  <c:v>-0.18418511761410628</c:v>
                </c:pt>
                <c:pt idx="140">
                  <c:v>-0.18418511761410628</c:v>
                </c:pt>
                <c:pt idx="141">
                  <c:v>-0.18418511761410628</c:v>
                </c:pt>
                <c:pt idx="142">
                  <c:v>-0.37382781820707578</c:v>
                </c:pt>
                <c:pt idx="143">
                  <c:v>-0.3502348943284801</c:v>
                </c:pt>
                <c:pt idx="144">
                  <c:v>-0.16033425660117473</c:v>
                </c:pt>
                <c:pt idx="145">
                  <c:v>-0.16033425660117473</c:v>
                </c:pt>
                <c:pt idx="146">
                  <c:v>-0.16033425660117473</c:v>
                </c:pt>
                <c:pt idx="147">
                  <c:v>-0.1483966002294892</c:v>
                </c:pt>
                <c:pt idx="148">
                  <c:v>-0.16033425660117473</c:v>
                </c:pt>
                <c:pt idx="150">
                  <c:v>-0.12449678317784674</c:v>
                </c:pt>
                <c:pt idx="152">
                  <c:v>-0.1483966002294892</c:v>
                </c:pt>
                <c:pt idx="153">
                  <c:v>-0.1483966002294892</c:v>
                </c:pt>
                <c:pt idx="154">
                  <c:v>-0.1483966002294892</c:v>
                </c:pt>
                <c:pt idx="155">
                  <c:v>-0.23178932590076329</c:v>
                </c:pt>
                <c:pt idx="156">
                  <c:v>-0.12449678317784674</c:v>
                </c:pt>
                <c:pt idx="157">
                  <c:v>-0.10056422337817139</c:v>
                </c:pt>
                <c:pt idx="158">
                  <c:v>-0.10056422337817139</c:v>
                </c:pt>
                <c:pt idx="159">
                  <c:v>-0.10056422337817139</c:v>
                </c:pt>
                <c:pt idx="160">
                  <c:v>-0.12449678317784674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Temp_data'!$F$44</c:f>
              <c:strCache>
                <c:ptCount val="1"/>
                <c:pt idx="0">
                  <c:v>1076.2 m - native sand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Temp_data'!$G$44:$FK$44</c:f>
              <c:numCache>
                <c:formatCode>0.00</c:formatCode>
                <c:ptCount val="161"/>
                <c:pt idx="0">
                  <c:v>-0.30926407141492973</c:v>
                </c:pt>
                <c:pt idx="1">
                  <c:v>-0.30926407141492973</c:v>
                </c:pt>
                <c:pt idx="2">
                  <c:v>-0.30926407141492973</c:v>
                </c:pt>
                <c:pt idx="3">
                  <c:v>-0.30926407141492973</c:v>
                </c:pt>
                <c:pt idx="4">
                  <c:v>-0.29740748586834798</c:v>
                </c:pt>
                <c:pt idx="5">
                  <c:v>-0.30926407141492973</c:v>
                </c:pt>
                <c:pt idx="6">
                  <c:v>-0.30926407141492973</c:v>
                </c:pt>
                <c:pt idx="7">
                  <c:v>-0.30926407141492973</c:v>
                </c:pt>
                <c:pt idx="8">
                  <c:v>-0.30926407141492973</c:v>
                </c:pt>
                <c:pt idx="10">
                  <c:v>-0.30926407141492973</c:v>
                </c:pt>
                <c:pt idx="11">
                  <c:v>-0.29740748586834798</c:v>
                </c:pt>
                <c:pt idx="12">
                  <c:v>-0.32111260695404553</c:v>
                </c:pt>
                <c:pt idx="13">
                  <c:v>-0.35661001642051815</c:v>
                </c:pt>
                <c:pt idx="14">
                  <c:v>-0.38023489432850965</c:v>
                </c:pt>
                <c:pt idx="15">
                  <c:v>-0.40382781820710534</c:v>
                </c:pt>
                <c:pt idx="16">
                  <c:v>-0.29740748586834798</c:v>
                </c:pt>
                <c:pt idx="17">
                  <c:v>-0.30926407141492973</c:v>
                </c:pt>
                <c:pt idx="18">
                  <c:v>-0.29740748586834798</c:v>
                </c:pt>
                <c:pt idx="19">
                  <c:v>-0.38023489432850965</c:v>
                </c:pt>
                <c:pt idx="20">
                  <c:v>-0.33295310278469969</c:v>
                </c:pt>
                <c:pt idx="21">
                  <c:v>-0.28554283999574182</c:v>
                </c:pt>
                <c:pt idx="22">
                  <c:v>-0.29740748586834798</c:v>
                </c:pt>
                <c:pt idx="23">
                  <c:v>-0.29740748586834798</c:v>
                </c:pt>
                <c:pt idx="24">
                  <c:v>-0.29740748586834798</c:v>
                </c:pt>
                <c:pt idx="25">
                  <c:v>-0.30926407141492973</c:v>
                </c:pt>
                <c:pt idx="26">
                  <c:v>-0.32111260695404553</c:v>
                </c:pt>
                <c:pt idx="27">
                  <c:v>-0.28554283999574182</c:v>
                </c:pt>
                <c:pt idx="28">
                  <c:v>-0.28554283999574182</c:v>
                </c:pt>
                <c:pt idx="29">
                  <c:v>-0.28554283999574182</c:v>
                </c:pt>
                <c:pt idx="30">
                  <c:v>-0.29740748586834798</c:v>
                </c:pt>
                <c:pt idx="31">
                  <c:v>-0.32111260695404553</c:v>
                </c:pt>
                <c:pt idx="32">
                  <c:v>-0.28554283999574182</c:v>
                </c:pt>
                <c:pt idx="33">
                  <c:v>-0.28554283999574182</c:v>
                </c:pt>
                <c:pt idx="34">
                  <c:v>-0.28554283999574182</c:v>
                </c:pt>
                <c:pt idx="35">
                  <c:v>-0.28554283999574182</c:v>
                </c:pt>
                <c:pt idx="36">
                  <c:v>-0.32111260695404553</c:v>
                </c:pt>
                <c:pt idx="37">
                  <c:v>-0.28554283999574182</c:v>
                </c:pt>
                <c:pt idx="38">
                  <c:v>-0.27367012345911235</c:v>
                </c:pt>
                <c:pt idx="39">
                  <c:v>-0.27367012345911235</c:v>
                </c:pt>
                <c:pt idx="41">
                  <c:v>-0.28554283999574182</c:v>
                </c:pt>
                <c:pt idx="42">
                  <c:v>-0.28554283999574182</c:v>
                </c:pt>
                <c:pt idx="43">
                  <c:v>-0.28554283999574182</c:v>
                </c:pt>
                <c:pt idx="44">
                  <c:v>-0.27367012345911235</c:v>
                </c:pt>
                <c:pt idx="45">
                  <c:v>-0.28554283999574182</c:v>
                </c:pt>
                <c:pt idx="46">
                  <c:v>-0.28554283999574182</c:v>
                </c:pt>
                <c:pt idx="47">
                  <c:v>-0.28554283999574182</c:v>
                </c:pt>
                <c:pt idx="48">
                  <c:v>-0.27367012345911235</c:v>
                </c:pt>
                <c:pt idx="49">
                  <c:v>-0.28554283999574182</c:v>
                </c:pt>
                <c:pt idx="50">
                  <c:v>-0.27367012345911235</c:v>
                </c:pt>
                <c:pt idx="51">
                  <c:v>-0.27367012345911235</c:v>
                </c:pt>
                <c:pt idx="52">
                  <c:v>-0.27367012345911235</c:v>
                </c:pt>
                <c:pt idx="53">
                  <c:v>-0.22609834322668121</c:v>
                </c:pt>
                <c:pt idx="54">
                  <c:v>-0.27367012345911235</c:v>
                </c:pt>
                <c:pt idx="55">
                  <c:v>-0.27367012345911235</c:v>
                </c:pt>
                <c:pt idx="56">
                  <c:v>-0.27367012345911235</c:v>
                </c:pt>
                <c:pt idx="57">
                  <c:v>-0.28554283999574182</c:v>
                </c:pt>
                <c:pt idx="58">
                  <c:v>-0.27367012345911235</c:v>
                </c:pt>
                <c:pt idx="59">
                  <c:v>-0.29740748586834798</c:v>
                </c:pt>
                <c:pt idx="60">
                  <c:v>-0.27367012345911235</c:v>
                </c:pt>
                <c:pt idx="61">
                  <c:v>-0.27367012345911235</c:v>
                </c:pt>
                <c:pt idx="62">
                  <c:v>-0.27367012345911235</c:v>
                </c:pt>
                <c:pt idx="63">
                  <c:v>-0.33295310278469969</c:v>
                </c:pt>
                <c:pt idx="64">
                  <c:v>-0.28554283999574182</c:v>
                </c:pt>
                <c:pt idx="65">
                  <c:v>-0.27367012345911235</c:v>
                </c:pt>
                <c:pt idx="66">
                  <c:v>-0.27367012345911235</c:v>
                </c:pt>
                <c:pt idx="67">
                  <c:v>-0.27367012345911235</c:v>
                </c:pt>
                <c:pt idx="68">
                  <c:v>-0.26178932590079285</c:v>
                </c:pt>
                <c:pt idx="69">
                  <c:v>-0.27367012345911235</c:v>
                </c:pt>
                <c:pt idx="70">
                  <c:v>-0.26178932590079285</c:v>
                </c:pt>
                <c:pt idx="71">
                  <c:v>-0.26178932590079285</c:v>
                </c:pt>
                <c:pt idx="72">
                  <c:v>-0.27367012345911235</c:v>
                </c:pt>
                <c:pt idx="73">
                  <c:v>-0.26178932590079285</c:v>
                </c:pt>
                <c:pt idx="74">
                  <c:v>-0.27367012345911235</c:v>
                </c:pt>
                <c:pt idx="75">
                  <c:v>-0.26178932590079285</c:v>
                </c:pt>
                <c:pt idx="76">
                  <c:v>-0.26178932590079285</c:v>
                </c:pt>
                <c:pt idx="78">
                  <c:v>-0.27367012345911235</c:v>
                </c:pt>
                <c:pt idx="79">
                  <c:v>-0.26178932590079285</c:v>
                </c:pt>
                <c:pt idx="80">
                  <c:v>-0.27367012345911235</c:v>
                </c:pt>
                <c:pt idx="81">
                  <c:v>-0.26178932590079285</c:v>
                </c:pt>
                <c:pt idx="82">
                  <c:v>-0.29740748586834798</c:v>
                </c:pt>
                <c:pt idx="84">
                  <c:v>-0.27367012345911235</c:v>
                </c:pt>
                <c:pt idx="85">
                  <c:v>-0.28554283999574182</c:v>
                </c:pt>
                <c:pt idx="86">
                  <c:v>-0.26178932590079285</c:v>
                </c:pt>
                <c:pt idx="87">
                  <c:v>-0.26178932590079285</c:v>
                </c:pt>
                <c:pt idx="88">
                  <c:v>-0.27367012345911235</c:v>
                </c:pt>
                <c:pt idx="89">
                  <c:v>-0.26178932590079285</c:v>
                </c:pt>
                <c:pt idx="90">
                  <c:v>-0.28554283999574182</c:v>
                </c:pt>
                <c:pt idx="91">
                  <c:v>-0.26178932590079285</c:v>
                </c:pt>
                <c:pt idx="92">
                  <c:v>-0.24990043694378983</c:v>
                </c:pt>
                <c:pt idx="93">
                  <c:v>-0.26178932590079285</c:v>
                </c:pt>
                <c:pt idx="94">
                  <c:v>-0.26178932590079285</c:v>
                </c:pt>
                <c:pt idx="95">
                  <c:v>-0.24990043694378983</c:v>
                </c:pt>
                <c:pt idx="96">
                  <c:v>-0.28554283999574182</c:v>
                </c:pt>
                <c:pt idx="97">
                  <c:v>-0.26178932590079285</c:v>
                </c:pt>
                <c:pt idx="98">
                  <c:v>-0.29740748586834798</c:v>
                </c:pt>
                <c:pt idx="99">
                  <c:v>-0.23800344619115776</c:v>
                </c:pt>
                <c:pt idx="100">
                  <c:v>-0.24990043694378983</c:v>
                </c:pt>
                <c:pt idx="101">
                  <c:v>-0.24990043694378983</c:v>
                </c:pt>
                <c:pt idx="102">
                  <c:v>-0.24990043694378983</c:v>
                </c:pt>
                <c:pt idx="103">
                  <c:v>-0.24990043694378983</c:v>
                </c:pt>
                <c:pt idx="104">
                  <c:v>-0.24990043694378983</c:v>
                </c:pt>
                <c:pt idx="105">
                  <c:v>-0.24990043694378983</c:v>
                </c:pt>
                <c:pt idx="106">
                  <c:v>-0.24990043694378983</c:v>
                </c:pt>
                <c:pt idx="107">
                  <c:v>-0.24990043694378983</c:v>
                </c:pt>
                <c:pt idx="108">
                  <c:v>-0.26178932590079285</c:v>
                </c:pt>
                <c:pt idx="109">
                  <c:v>-0.22609834322668121</c:v>
                </c:pt>
                <c:pt idx="110">
                  <c:v>-0.22609834322668121</c:v>
                </c:pt>
                <c:pt idx="111">
                  <c:v>-0.24990043694378983</c:v>
                </c:pt>
                <c:pt idx="112">
                  <c:v>-0.22609834322668121</c:v>
                </c:pt>
                <c:pt idx="113">
                  <c:v>-0.24990043694378983</c:v>
                </c:pt>
                <c:pt idx="114">
                  <c:v>-0.26178932590079285</c:v>
                </c:pt>
                <c:pt idx="115">
                  <c:v>-0.26178932590079285</c:v>
                </c:pt>
                <c:pt idx="116">
                  <c:v>-0.26178932590079285</c:v>
                </c:pt>
                <c:pt idx="117">
                  <c:v>-0.28554283999574182</c:v>
                </c:pt>
                <c:pt idx="118">
                  <c:v>-0.26178932590079285</c:v>
                </c:pt>
                <c:pt idx="119">
                  <c:v>-0.26178932590079285</c:v>
                </c:pt>
                <c:pt idx="120">
                  <c:v>-0.24990043694378983</c:v>
                </c:pt>
                <c:pt idx="121">
                  <c:v>-0.24990043694378983</c:v>
                </c:pt>
                <c:pt idx="122">
                  <c:v>-0.24990043694378983</c:v>
                </c:pt>
                <c:pt idx="123">
                  <c:v>-0.23800344619115776</c:v>
                </c:pt>
                <c:pt idx="124">
                  <c:v>-0.24990043694378983</c:v>
                </c:pt>
                <c:pt idx="125">
                  <c:v>-0.24990043694378983</c:v>
                </c:pt>
                <c:pt idx="126">
                  <c:v>-0.23800344619115776</c:v>
                </c:pt>
                <c:pt idx="127">
                  <c:v>-0.23800344619115776</c:v>
                </c:pt>
                <c:pt idx="128">
                  <c:v>-0.24990043694378983</c:v>
                </c:pt>
                <c:pt idx="129">
                  <c:v>-0.26178932590079285</c:v>
                </c:pt>
                <c:pt idx="130">
                  <c:v>-0.26178932590079285</c:v>
                </c:pt>
                <c:pt idx="131">
                  <c:v>-0.24990043694378983</c:v>
                </c:pt>
                <c:pt idx="132">
                  <c:v>-0.24990043694378983</c:v>
                </c:pt>
                <c:pt idx="133">
                  <c:v>-0.24990043694378983</c:v>
                </c:pt>
                <c:pt idx="134">
                  <c:v>-0.23800344619115776</c:v>
                </c:pt>
                <c:pt idx="135">
                  <c:v>-0.24990043694378983</c:v>
                </c:pt>
                <c:pt idx="136">
                  <c:v>-0.28554283999574182</c:v>
                </c:pt>
                <c:pt idx="137">
                  <c:v>-0.27367012345911235</c:v>
                </c:pt>
                <c:pt idx="138">
                  <c:v>-0.28554283999574182</c:v>
                </c:pt>
                <c:pt idx="139">
                  <c:v>-0.23800344619115776</c:v>
                </c:pt>
                <c:pt idx="140">
                  <c:v>-0.23800344619115776</c:v>
                </c:pt>
                <c:pt idx="141">
                  <c:v>-0.23800344619115776</c:v>
                </c:pt>
                <c:pt idx="142">
                  <c:v>-0.42738886944823662</c:v>
                </c:pt>
                <c:pt idx="143">
                  <c:v>-0.41561232283225991</c:v>
                </c:pt>
                <c:pt idx="144">
                  <c:v>-0.22609834322668121</c:v>
                </c:pt>
                <c:pt idx="145">
                  <c:v>-0.21418511761413583</c:v>
                </c:pt>
                <c:pt idx="146">
                  <c:v>-0.21418511761413583</c:v>
                </c:pt>
                <c:pt idx="147">
                  <c:v>-0.21418511761413583</c:v>
                </c:pt>
                <c:pt idx="148">
                  <c:v>-0.22609834322668121</c:v>
                </c:pt>
                <c:pt idx="150">
                  <c:v>-0.21418511761413583</c:v>
                </c:pt>
                <c:pt idx="152">
                  <c:v>-0.22609834322668121</c:v>
                </c:pt>
                <c:pt idx="153">
                  <c:v>-0.22609834322668121</c:v>
                </c:pt>
                <c:pt idx="154">
                  <c:v>-0.22609834322668121</c:v>
                </c:pt>
                <c:pt idx="155">
                  <c:v>-0.32111260695404553</c:v>
                </c:pt>
                <c:pt idx="156">
                  <c:v>-0.21418511761413583</c:v>
                </c:pt>
                <c:pt idx="157">
                  <c:v>-0.20226375889757264</c:v>
                </c:pt>
                <c:pt idx="158">
                  <c:v>-0.21418511761413583</c:v>
                </c:pt>
                <c:pt idx="159">
                  <c:v>-0.28554283999574182</c:v>
                </c:pt>
                <c:pt idx="160">
                  <c:v>-0.22609834322668121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Temp_data'!$F$45</c:f>
              <c:strCache>
                <c:ptCount val="1"/>
                <c:pt idx="0">
                  <c:v>1075.2 m - native sand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Pt>
            <c:idx val="114"/>
            <c:bubble3D val="0"/>
            <c:spPr>
              <a:ln w="12700">
                <a:solidFill>
                  <a:srgbClr val="FF00FF"/>
                </a:solidFill>
                <a:prstDash val="sysDash"/>
              </a:ln>
            </c:spPr>
          </c:dPt>
          <c:dPt>
            <c:idx val="115"/>
            <c:bubble3D val="0"/>
            <c:spPr>
              <a:ln w="12700">
                <a:solidFill>
                  <a:srgbClr val="FF00FF"/>
                </a:solidFill>
                <a:prstDash val="sysDash"/>
              </a:ln>
            </c:spPr>
          </c:dPt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Temp_data'!$G$45:$FK$45</c:f>
              <c:numCache>
                <c:formatCode>0.00</c:formatCode>
                <c:ptCount val="161"/>
                <c:pt idx="0">
                  <c:v>-0.3592640714149411</c:v>
                </c:pt>
                <c:pt idx="1">
                  <c:v>-0.3592640714149411</c:v>
                </c:pt>
                <c:pt idx="2">
                  <c:v>-0.34740748586835934</c:v>
                </c:pt>
                <c:pt idx="3">
                  <c:v>-0.34740748586835934</c:v>
                </c:pt>
                <c:pt idx="4">
                  <c:v>-0.34740748586835934</c:v>
                </c:pt>
                <c:pt idx="5">
                  <c:v>-0.34740748586835934</c:v>
                </c:pt>
                <c:pt idx="6">
                  <c:v>-0.34740748586835934</c:v>
                </c:pt>
                <c:pt idx="7">
                  <c:v>-0.34740748586835934</c:v>
                </c:pt>
                <c:pt idx="10">
                  <c:v>-0.34740748586835934</c:v>
                </c:pt>
                <c:pt idx="11">
                  <c:v>-0.34740748586835934</c:v>
                </c:pt>
                <c:pt idx="12">
                  <c:v>-0.3592640714149411</c:v>
                </c:pt>
                <c:pt idx="16">
                  <c:v>-0.34740748586835934</c:v>
                </c:pt>
                <c:pt idx="17">
                  <c:v>-0.3592640714149411</c:v>
                </c:pt>
                <c:pt idx="18">
                  <c:v>-0.34740748586835934</c:v>
                </c:pt>
                <c:pt idx="19">
                  <c:v>-0.43023489432852102</c:v>
                </c:pt>
                <c:pt idx="20">
                  <c:v>-0.38295310278471106</c:v>
                </c:pt>
                <c:pt idx="21">
                  <c:v>-0.33554283999575318</c:v>
                </c:pt>
                <c:pt idx="22">
                  <c:v>-0.34740748586835934</c:v>
                </c:pt>
                <c:pt idx="23">
                  <c:v>-0.34740748586835934</c:v>
                </c:pt>
                <c:pt idx="24">
                  <c:v>-0.34740748586835934</c:v>
                </c:pt>
                <c:pt idx="25">
                  <c:v>-0.3592640714149411</c:v>
                </c:pt>
                <c:pt idx="26">
                  <c:v>-0.3711126069540569</c:v>
                </c:pt>
                <c:pt idx="27">
                  <c:v>-0.33554283999575318</c:v>
                </c:pt>
                <c:pt idx="28">
                  <c:v>-0.32367012345912372</c:v>
                </c:pt>
                <c:pt idx="29">
                  <c:v>-0.33554283999575318</c:v>
                </c:pt>
                <c:pt idx="30">
                  <c:v>-0.34740748586835934</c:v>
                </c:pt>
                <c:pt idx="31">
                  <c:v>-0.32367012345912372</c:v>
                </c:pt>
                <c:pt idx="32">
                  <c:v>-0.33554283999575318</c:v>
                </c:pt>
                <c:pt idx="33">
                  <c:v>-0.32367012345912372</c:v>
                </c:pt>
                <c:pt idx="34">
                  <c:v>-0.32367012345912372</c:v>
                </c:pt>
                <c:pt idx="35">
                  <c:v>-0.32367012345912372</c:v>
                </c:pt>
                <c:pt idx="36">
                  <c:v>-0.34740748586835934</c:v>
                </c:pt>
                <c:pt idx="37">
                  <c:v>-0.31178932590080422</c:v>
                </c:pt>
                <c:pt idx="38">
                  <c:v>-0.31178932590080422</c:v>
                </c:pt>
                <c:pt idx="39">
                  <c:v>-0.32367012345912372</c:v>
                </c:pt>
                <c:pt idx="41">
                  <c:v>-0.32367012345912372</c:v>
                </c:pt>
                <c:pt idx="42">
                  <c:v>-0.32367012345912372</c:v>
                </c:pt>
                <c:pt idx="43">
                  <c:v>-0.33554283999575318</c:v>
                </c:pt>
                <c:pt idx="44">
                  <c:v>-0.31178932590080422</c:v>
                </c:pt>
                <c:pt idx="45">
                  <c:v>-0.33554283999575318</c:v>
                </c:pt>
                <c:pt idx="46">
                  <c:v>-0.32367012345912372</c:v>
                </c:pt>
                <c:pt idx="47">
                  <c:v>-0.33554283999575318</c:v>
                </c:pt>
                <c:pt idx="48">
                  <c:v>-0.32367012345912372</c:v>
                </c:pt>
                <c:pt idx="49">
                  <c:v>-0.31178932590080422</c:v>
                </c:pt>
                <c:pt idx="50">
                  <c:v>-0.31178932590080422</c:v>
                </c:pt>
                <c:pt idx="51">
                  <c:v>-0.31178932590080422</c:v>
                </c:pt>
                <c:pt idx="52">
                  <c:v>-0.31178932590080422</c:v>
                </c:pt>
                <c:pt idx="54">
                  <c:v>-0.31178932590080422</c:v>
                </c:pt>
                <c:pt idx="55">
                  <c:v>-0.31178932590080422</c:v>
                </c:pt>
                <c:pt idx="56">
                  <c:v>-0.31178932590080422</c:v>
                </c:pt>
                <c:pt idx="57">
                  <c:v>-0.31178932590080422</c:v>
                </c:pt>
                <c:pt idx="58">
                  <c:v>-0.31178932590080422</c:v>
                </c:pt>
                <c:pt idx="59">
                  <c:v>-0.31178932590080422</c:v>
                </c:pt>
                <c:pt idx="60">
                  <c:v>-0.31178932590080422</c:v>
                </c:pt>
                <c:pt idx="61">
                  <c:v>-0.31178932590080422</c:v>
                </c:pt>
                <c:pt idx="62">
                  <c:v>-0.31178932590080422</c:v>
                </c:pt>
                <c:pt idx="63">
                  <c:v>-0.38295310278471106</c:v>
                </c:pt>
                <c:pt idx="64">
                  <c:v>-0.32367012345912372</c:v>
                </c:pt>
                <c:pt idx="65">
                  <c:v>-0.31178932590080422</c:v>
                </c:pt>
                <c:pt idx="66">
                  <c:v>-0.31178932590080422</c:v>
                </c:pt>
                <c:pt idx="67">
                  <c:v>-0.31178932590080422</c:v>
                </c:pt>
                <c:pt idx="68">
                  <c:v>-0.2999004369438012</c:v>
                </c:pt>
                <c:pt idx="69">
                  <c:v>-0.2999004369438012</c:v>
                </c:pt>
                <c:pt idx="70">
                  <c:v>-0.2999004369438012</c:v>
                </c:pt>
                <c:pt idx="71">
                  <c:v>-0.2999004369438012</c:v>
                </c:pt>
                <c:pt idx="72">
                  <c:v>-0.2999004369438012</c:v>
                </c:pt>
                <c:pt idx="73">
                  <c:v>-0.2999004369438012</c:v>
                </c:pt>
                <c:pt idx="74">
                  <c:v>-0.32367012345912372</c:v>
                </c:pt>
                <c:pt idx="75">
                  <c:v>-0.28800344619116913</c:v>
                </c:pt>
                <c:pt idx="76">
                  <c:v>-0.2999004369438012</c:v>
                </c:pt>
                <c:pt idx="78">
                  <c:v>-0.2999004369438012</c:v>
                </c:pt>
                <c:pt idx="79">
                  <c:v>-0.2999004369438012</c:v>
                </c:pt>
                <c:pt idx="80">
                  <c:v>-0.2999004369438012</c:v>
                </c:pt>
                <c:pt idx="81">
                  <c:v>-0.31178932590080422</c:v>
                </c:pt>
                <c:pt idx="82">
                  <c:v>-0.32367012345912372</c:v>
                </c:pt>
                <c:pt idx="84">
                  <c:v>-0.2999004369438012</c:v>
                </c:pt>
                <c:pt idx="85">
                  <c:v>-0.2999004369438012</c:v>
                </c:pt>
                <c:pt idx="86">
                  <c:v>-0.2999004369438012</c:v>
                </c:pt>
                <c:pt idx="87">
                  <c:v>-0.28800344619116913</c:v>
                </c:pt>
                <c:pt idx="88">
                  <c:v>-0.31178932590080422</c:v>
                </c:pt>
                <c:pt idx="89">
                  <c:v>-0.2999004369438012</c:v>
                </c:pt>
                <c:pt idx="90">
                  <c:v>-0.32367012345912372</c:v>
                </c:pt>
                <c:pt idx="91">
                  <c:v>-0.2999004369438012</c:v>
                </c:pt>
                <c:pt idx="92">
                  <c:v>-0.2999004369438012</c:v>
                </c:pt>
                <c:pt idx="93">
                  <c:v>-0.28800344619116913</c:v>
                </c:pt>
                <c:pt idx="94">
                  <c:v>-0.2999004369438012</c:v>
                </c:pt>
                <c:pt idx="95">
                  <c:v>-0.38295310278471106</c:v>
                </c:pt>
                <c:pt idx="96">
                  <c:v>-0.3711126069540569</c:v>
                </c:pt>
                <c:pt idx="97">
                  <c:v>-0.2999004369438012</c:v>
                </c:pt>
                <c:pt idx="98">
                  <c:v>-0.33554283999575318</c:v>
                </c:pt>
                <c:pt idx="99">
                  <c:v>-0.28800344619116913</c:v>
                </c:pt>
                <c:pt idx="100">
                  <c:v>-0.28800344619116913</c:v>
                </c:pt>
                <c:pt idx="101">
                  <c:v>-0.27609834322669258</c:v>
                </c:pt>
                <c:pt idx="102">
                  <c:v>-0.28800344619116913</c:v>
                </c:pt>
                <c:pt idx="103">
                  <c:v>-0.27609834322669258</c:v>
                </c:pt>
                <c:pt idx="104">
                  <c:v>-0.27609834322669258</c:v>
                </c:pt>
                <c:pt idx="105">
                  <c:v>-0.27609834322669258</c:v>
                </c:pt>
                <c:pt idx="106">
                  <c:v>-0.28800344619116913</c:v>
                </c:pt>
                <c:pt idx="107">
                  <c:v>-0.27609834322669258</c:v>
                </c:pt>
                <c:pt idx="108">
                  <c:v>-0.2999004369438012</c:v>
                </c:pt>
                <c:pt idx="109">
                  <c:v>-0.2641851176141472</c:v>
                </c:pt>
                <c:pt idx="110">
                  <c:v>-0.2641851176141472</c:v>
                </c:pt>
                <c:pt idx="111">
                  <c:v>-0.27609834322669258</c:v>
                </c:pt>
                <c:pt idx="112">
                  <c:v>-0.2641851176141472</c:v>
                </c:pt>
                <c:pt idx="113">
                  <c:v>-0.28800344619116913</c:v>
                </c:pt>
                <c:pt idx="114">
                  <c:v>-0.28800344619116913</c:v>
                </c:pt>
                <c:pt idx="116">
                  <c:v>-0.28800344619116913</c:v>
                </c:pt>
                <c:pt idx="117">
                  <c:v>-0.31178932590080422</c:v>
                </c:pt>
                <c:pt idx="118">
                  <c:v>-0.28800344619116913</c:v>
                </c:pt>
                <c:pt idx="119">
                  <c:v>-0.28800344619116913</c:v>
                </c:pt>
                <c:pt idx="120">
                  <c:v>-0.28800344619116913</c:v>
                </c:pt>
                <c:pt idx="121">
                  <c:v>-0.28800344619116913</c:v>
                </c:pt>
                <c:pt idx="122">
                  <c:v>-0.28800344619116913</c:v>
                </c:pt>
                <c:pt idx="123">
                  <c:v>-0.27609834322669258</c:v>
                </c:pt>
                <c:pt idx="124">
                  <c:v>-0.27609834322669258</c:v>
                </c:pt>
                <c:pt idx="125">
                  <c:v>-0.27609834322669258</c:v>
                </c:pt>
                <c:pt idx="126">
                  <c:v>-0.27609834322669258</c:v>
                </c:pt>
                <c:pt idx="127">
                  <c:v>-0.2641851176141472</c:v>
                </c:pt>
                <c:pt idx="128">
                  <c:v>-0.28800344619116913</c:v>
                </c:pt>
                <c:pt idx="129">
                  <c:v>-0.28800344619116913</c:v>
                </c:pt>
                <c:pt idx="130">
                  <c:v>-0.2999004369438012</c:v>
                </c:pt>
                <c:pt idx="131">
                  <c:v>-0.28800344619116913</c:v>
                </c:pt>
                <c:pt idx="132">
                  <c:v>-0.28800344619116913</c:v>
                </c:pt>
                <c:pt idx="133">
                  <c:v>-0.28800344619116913</c:v>
                </c:pt>
                <c:pt idx="134">
                  <c:v>-0.27609834322669258</c:v>
                </c:pt>
                <c:pt idx="135">
                  <c:v>-0.28800344619116913</c:v>
                </c:pt>
                <c:pt idx="136">
                  <c:v>-0.32367012345912372</c:v>
                </c:pt>
                <c:pt idx="137">
                  <c:v>-0.32367012345912372</c:v>
                </c:pt>
                <c:pt idx="138">
                  <c:v>-0.32367012345912372</c:v>
                </c:pt>
                <c:pt idx="139">
                  <c:v>-0.28800344619116913</c:v>
                </c:pt>
                <c:pt idx="140">
                  <c:v>-0.27609834322669258</c:v>
                </c:pt>
                <c:pt idx="141">
                  <c:v>-0.28800344619116913</c:v>
                </c:pt>
                <c:pt idx="142">
                  <c:v>-0.46561232283227127</c:v>
                </c:pt>
                <c:pt idx="143">
                  <c:v>-0.45382781820711671</c:v>
                </c:pt>
                <c:pt idx="144">
                  <c:v>-0.28800344619116913</c:v>
                </c:pt>
                <c:pt idx="145">
                  <c:v>-0.27609834322669258</c:v>
                </c:pt>
                <c:pt idx="146">
                  <c:v>-0.28800344619116913</c:v>
                </c:pt>
                <c:pt idx="147">
                  <c:v>-0.28800344619116913</c:v>
                </c:pt>
                <c:pt idx="148">
                  <c:v>-0.34740748586835934</c:v>
                </c:pt>
                <c:pt idx="150">
                  <c:v>-0.28800344619116913</c:v>
                </c:pt>
                <c:pt idx="152">
                  <c:v>-0.2999004369438012</c:v>
                </c:pt>
                <c:pt idx="153">
                  <c:v>-0.2999004369438012</c:v>
                </c:pt>
                <c:pt idx="154">
                  <c:v>-0.2999004369438012</c:v>
                </c:pt>
                <c:pt idx="155">
                  <c:v>-0.39478556918675167</c:v>
                </c:pt>
                <c:pt idx="156">
                  <c:v>-0.27609834322669258</c:v>
                </c:pt>
                <c:pt idx="157">
                  <c:v>-0.27609834322669258</c:v>
                </c:pt>
                <c:pt idx="158">
                  <c:v>-0.28800344619116913</c:v>
                </c:pt>
                <c:pt idx="159">
                  <c:v>-0.28800344619116913</c:v>
                </c:pt>
                <c:pt idx="160">
                  <c:v>-0.2999004369438012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'Filtered Temp_data'!$F$46</c:f>
              <c:strCache>
                <c:ptCount val="1"/>
                <c:pt idx="0">
                  <c:v>1074.2 m - native sand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Temp_data'!$G$46:$FK$46</c:f>
              <c:numCache>
                <c:formatCode>0.00</c:formatCode>
                <c:ptCount val="161"/>
                <c:pt idx="0">
                  <c:v>-0.38023489432850965</c:v>
                </c:pt>
                <c:pt idx="1">
                  <c:v>-0.38023489432850965</c:v>
                </c:pt>
                <c:pt idx="2">
                  <c:v>-0.38023489432850965</c:v>
                </c:pt>
                <c:pt idx="3">
                  <c:v>-0.38023489432850965</c:v>
                </c:pt>
                <c:pt idx="4">
                  <c:v>-0.36842645472717095</c:v>
                </c:pt>
                <c:pt idx="5">
                  <c:v>-0.36842645472717095</c:v>
                </c:pt>
                <c:pt idx="6">
                  <c:v>-0.36842645472717095</c:v>
                </c:pt>
                <c:pt idx="7">
                  <c:v>-0.36842645472717095</c:v>
                </c:pt>
                <c:pt idx="10">
                  <c:v>-0.48615258615143375</c:v>
                </c:pt>
                <c:pt idx="11">
                  <c:v>-0.38023489432850965</c:v>
                </c:pt>
                <c:pt idx="12">
                  <c:v>-0.39203534542741636</c:v>
                </c:pt>
                <c:pt idx="16">
                  <c:v>-0.36842645472717095</c:v>
                </c:pt>
                <c:pt idx="17">
                  <c:v>-0.40382781820710534</c:v>
                </c:pt>
                <c:pt idx="18">
                  <c:v>-0.36842645472717095</c:v>
                </c:pt>
                <c:pt idx="19">
                  <c:v>-0.39203534542741636</c:v>
                </c:pt>
                <c:pt idx="20">
                  <c:v>-0.40382781820710534</c:v>
                </c:pt>
                <c:pt idx="21">
                  <c:v>-0.35661001642051815</c:v>
                </c:pt>
                <c:pt idx="22">
                  <c:v>-0.36842645472717095</c:v>
                </c:pt>
                <c:pt idx="23">
                  <c:v>-0.36842645472717095</c:v>
                </c:pt>
                <c:pt idx="24">
                  <c:v>-0.39203534542741636</c:v>
                </c:pt>
                <c:pt idx="25">
                  <c:v>-0.38023489432850965</c:v>
                </c:pt>
                <c:pt idx="26">
                  <c:v>-0.36842645472717095</c:v>
                </c:pt>
                <c:pt idx="27">
                  <c:v>-0.35661001642051815</c:v>
                </c:pt>
                <c:pt idx="28">
                  <c:v>-0.35661001642051815</c:v>
                </c:pt>
                <c:pt idx="29">
                  <c:v>-0.35661001642051815</c:v>
                </c:pt>
                <c:pt idx="30">
                  <c:v>-0.39203534542741636</c:v>
                </c:pt>
                <c:pt idx="31">
                  <c:v>-0.35661001642051815</c:v>
                </c:pt>
                <c:pt idx="32">
                  <c:v>-0.35661001642051815</c:v>
                </c:pt>
                <c:pt idx="33">
                  <c:v>-0.35661001642051815</c:v>
                </c:pt>
                <c:pt idx="34">
                  <c:v>-0.35661001642051815</c:v>
                </c:pt>
                <c:pt idx="35">
                  <c:v>-0.35661001642051815</c:v>
                </c:pt>
                <c:pt idx="36">
                  <c:v>-0.39203534542741636</c:v>
                </c:pt>
                <c:pt idx="37">
                  <c:v>-0.35661001642051815</c:v>
                </c:pt>
                <c:pt idx="38">
                  <c:v>-0.3447855691867403</c:v>
                </c:pt>
                <c:pt idx="39">
                  <c:v>-0.3447855691867403</c:v>
                </c:pt>
                <c:pt idx="41">
                  <c:v>-0.35661001642051815</c:v>
                </c:pt>
                <c:pt idx="42">
                  <c:v>-0.35661001642051815</c:v>
                </c:pt>
                <c:pt idx="43">
                  <c:v>-0.3447855691867403</c:v>
                </c:pt>
                <c:pt idx="44">
                  <c:v>-0.3447855691867403</c:v>
                </c:pt>
                <c:pt idx="45">
                  <c:v>-0.35661001642051815</c:v>
                </c:pt>
                <c:pt idx="46">
                  <c:v>-0.3447855691867403</c:v>
                </c:pt>
                <c:pt idx="47">
                  <c:v>-0.35661001642051815</c:v>
                </c:pt>
                <c:pt idx="48">
                  <c:v>-0.3447855691867403</c:v>
                </c:pt>
                <c:pt idx="49">
                  <c:v>-0.35661001642051815</c:v>
                </c:pt>
                <c:pt idx="50">
                  <c:v>-0.3447855691867403</c:v>
                </c:pt>
                <c:pt idx="51">
                  <c:v>-0.33295310278469969</c:v>
                </c:pt>
                <c:pt idx="52">
                  <c:v>-0.33295310278469969</c:v>
                </c:pt>
                <c:pt idx="53">
                  <c:v>-0.38023489432850965</c:v>
                </c:pt>
                <c:pt idx="54">
                  <c:v>-0.33295310278469969</c:v>
                </c:pt>
                <c:pt idx="55">
                  <c:v>-0.33295310278469969</c:v>
                </c:pt>
                <c:pt idx="56">
                  <c:v>-0.33295310278469969</c:v>
                </c:pt>
                <c:pt idx="57">
                  <c:v>-0.3447855691867403</c:v>
                </c:pt>
                <c:pt idx="58">
                  <c:v>-0.3447855691867403</c:v>
                </c:pt>
                <c:pt idx="59">
                  <c:v>-0.3447855691867403</c:v>
                </c:pt>
                <c:pt idx="60">
                  <c:v>-0.33295310278469969</c:v>
                </c:pt>
                <c:pt idx="61">
                  <c:v>-0.33295310278469969</c:v>
                </c:pt>
                <c:pt idx="62">
                  <c:v>-0.33295310278469969</c:v>
                </c:pt>
                <c:pt idx="64">
                  <c:v>-0.3447855691867403</c:v>
                </c:pt>
                <c:pt idx="65">
                  <c:v>-0.33295310278469969</c:v>
                </c:pt>
                <c:pt idx="66">
                  <c:v>-0.33295310278469969</c:v>
                </c:pt>
                <c:pt idx="67">
                  <c:v>-0.3447855691867403</c:v>
                </c:pt>
                <c:pt idx="68">
                  <c:v>-0.33295310278469969</c:v>
                </c:pt>
                <c:pt idx="69">
                  <c:v>-0.33295310278469969</c:v>
                </c:pt>
                <c:pt idx="70">
                  <c:v>-0.33295310278469969</c:v>
                </c:pt>
                <c:pt idx="71">
                  <c:v>-0.33295310278469969</c:v>
                </c:pt>
                <c:pt idx="72">
                  <c:v>-0.33295310278469969</c:v>
                </c:pt>
                <c:pt idx="73">
                  <c:v>-0.33295310278469969</c:v>
                </c:pt>
                <c:pt idx="74">
                  <c:v>-0.33295310278469969</c:v>
                </c:pt>
                <c:pt idx="75">
                  <c:v>-0.32111260695404553</c:v>
                </c:pt>
                <c:pt idx="76">
                  <c:v>-0.32111260695404553</c:v>
                </c:pt>
                <c:pt idx="78">
                  <c:v>-0.33295310278469969</c:v>
                </c:pt>
                <c:pt idx="79">
                  <c:v>-0.32111260695404553</c:v>
                </c:pt>
                <c:pt idx="80">
                  <c:v>-0.32111260695404553</c:v>
                </c:pt>
                <c:pt idx="81">
                  <c:v>-0.33295310278469969</c:v>
                </c:pt>
                <c:pt idx="82">
                  <c:v>-0.39203534542741636</c:v>
                </c:pt>
                <c:pt idx="84">
                  <c:v>-0.33295310278469969</c:v>
                </c:pt>
                <c:pt idx="85">
                  <c:v>-0.32111260695404553</c:v>
                </c:pt>
                <c:pt idx="86">
                  <c:v>-0.32111260695404553</c:v>
                </c:pt>
                <c:pt idx="87">
                  <c:v>-0.32111260695404553</c:v>
                </c:pt>
                <c:pt idx="88">
                  <c:v>-0.33295310278469969</c:v>
                </c:pt>
                <c:pt idx="89">
                  <c:v>-0.32111260695404553</c:v>
                </c:pt>
                <c:pt idx="90">
                  <c:v>-0.35661001642051815</c:v>
                </c:pt>
                <c:pt idx="91">
                  <c:v>-0.32111260695404553</c:v>
                </c:pt>
                <c:pt idx="92">
                  <c:v>-0.32111260695404553</c:v>
                </c:pt>
                <c:pt idx="93">
                  <c:v>-0.32111260695404553</c:v>
                </c:pt>
                <c:pt idx="94">
                  <c:v>-0.32111260695404553</c:v>
                </c:pt>
                <c:pt idx="95">
                  <c:v>-0.3447855691867403</c:v>
                </c:pt>
                <c:pt idx="96">
                  <c:v>-0.3447855691867403</c:v>
                </c:pt>
                <c:pt idx="97">
                  <c:v>-0.33295310278469969</c:v>
                </c:pt>
                <c:pt idx="98">
                  <c:v>-0.35661001642051815</c:v>
                </c:pt>
                <c:pt idx="99">
                  <c:v>-0.30926407141492973</c:v>
                </c:pt>
                <c:pt idx="100">
                  <c:v>-0.30926407141492973</c:v>
                </c:pt>
                <c:pt idx="101">
                  <c:v>-0.30926407141492973</c:v>
                </c:pt>
                <c:pt idx="102">
                  <c:v>-0.30926407141492973</c:v>
                </c:pt>
                <c:pt idx="103">
                  <c:v>-0.30926407141492973</c:v>
                </c:pt>
                <c:pt idx="104">
                  <c:v>-0.30926407141492973</c:v>
                </c:pt>
                <c:pt idx="105">
                  <c:v>-0.30926407141492973</c:v>
                </c:pt>
                <c:pt idx="106">
                  <c:v>-0.30926407141492973</c:v>
                </c:pt>
                <c:pt idx="107">
                  <c:v>-0.30926407141492973</c:v>
                </c:pt>
                <c:pt idx="108">
                  <c:v>-0.32111260695404553</c:v>
                </c:pt>
                <c:pt idx="109">
                  <c:v>-0.28554283999574182</c:v>
                </c:pt>
                <c:pt idx="110">
                  <c:v>-0.29740748586834798</c:v>
                </c:pt>
                <c:pt idx="111">
                  <c:v>-0.29740748586834798</c:v>
                </c:pt>
                <c:pt idx="112">
                  <c:v>-0.28554283999574182</c:v>
                </c:pt>
                <c:pt idx="113">
                  <c:v>-0.30926407141492973</c:v>
                </c:pt>
                <c:pt idx="114">
                  <c:v>-0.30926407141492973</c:v>
                </c:pt>
                <c:pt idx="115">
                  <c:v>-0.30926407141492973</c:v>
                </c:pt>
                <c:pt idx="116">
                  <c:v>-0.32111260695404553</c:v>
                </c:pt>
                <c:pt idx="117">
                  <c:v>-0.33295310278469969</c:v>
                </c:pt>
                <c:pt idx="118">
                  <c:v>-0.30926407141492973</c:v>
                </c:pt>
                <c:pt idx="119">
                  <c:v>-0.30926407141492973</c:v>
                </c:pt>
                <c:pt idx="120">
                  <c:v>-0.30926407141492973</c:v>
                </c:pt>
                <c:pt idx="121">
                  <c:v>-0.29740748586834798</c:v>
                </c:pt>
                <c:pt idx="122">
                  <c:v>-0.30926407141492973</c:v>
                </c:pt>
                <c:pt idx="123">
                  <c:v>-0.28554283999574182</c:v>
                </c:pt>
                <c:pt idx="124">
                  <c:v>-0.29740748586834798</c:v>
                </c:pt>
                <c:pt idx="125">
                  <c:v>-0.29740748586834798</c:v>
                </c:pt>
                <c:pt idx="126">
                  <c:v>-0.28554283999574182</c:v>
                </c:pt>
                <c:pt idx="127">
                  <c:v>-0.28554283999574182</c:v>
                </c:pt>
                <c:pt idx="128">
                  <c:v>-0.29740748586834798</c:v>
                </c:pt>
                <c:pt idx="129">
                  <c:v>-0.30926407141492973</c:v>
                </c:pt>
                <c:pt idx="130">
                  <c:v>-0.30926407141492973</c:v>
                </c:pt>
                <c:pt idx="131">
                  <c:v>-0.29740748586834798</c:v>
                </c:pt>
                <c:pt idx="132">
                  <c:v>-0.28554283999574182</c:v>
                </c:pt>
                <c:pt idx="133">
                  <c:v>-0.29740748586834798</c:v>
                </c:pt>
                <c:pt idx="134">
                  <c:v>-0.28554283999574182</c:v>
                </c:pt>
                <c:pt idx="135">
                  <c:v>-0.29740748586834798</c:v>
                </c:pt>
                <c:pt idx="136">
                  <c:v>-0.32111260695404553</c:v>
                </c:pt>
                <c:pt idx="137">
                  <c:v>-0.32111260695404553</c:v>
                </c:pt>
                <c:pt idx="138">
                  <c:v>-0.33295310278469969</c:v>
                </c:pt>
                <c:pt idx="139">
                  <c:v>-0.28554283999574182</c:v>
                </c:pt>
                <c:pt idx="140">
                  <c:v>-0.28554283999574182</c:v>
                </c:pt>
                <c:pt idx="141">
                  <c:v>-0.28554283999574182</c:v>
                </c:pt>
                <c:pt idx="142">
                  <c:v>-0.46267086241010702</c:v>
                </c:pt>
                <c:pt idx="143">
                  <c:v>-0.45091812913915419</c:v>
                </c:pt>
                <c:pt idx="144">
                  <c:v>-0.27367012345911235</c:v>
                </c:pt>
                <c:pt idx="145">
                  <c:v>-0.26178932590079285</c:v>
                </c:pt>
                <c:pt idx="146">
                  <c:v>-0.28554283999574182</c:v>
                </c:pt>
                <c:pt idx="147">
                  <c:v>-0.28554283999574182</c:v>
                </c:pt>
                <c:pt idx="148">
                  <c:v>-0.26178932590079285</c:v>
                </c:pt>
                <c:pt idx="150">
                  <c:v>-0.26178932590079285</c:v>
                </c:pt>
                <c:pt idx="152">
                  <c:v>-0.26178932590079285</c:v>
                </c:pt>
                <c:pt idx="153">
                  <c:v>-0.26178932590079285</c:v>
                </c:pt>
                <c:pt idx="154">
                  <c:v>-0.26178932590079285</c:v>
                </c:pt>
                <c:pt idx="155">
                  <c:v>-0.35661001642051815</c:v>
                </c:pt>
                <c:pt idx="156">
                  <c:v>-0.24990043694378983</c:v>
                </c:pt>
                <c:pt idx="157">
                  <c:v>-0.23800344619115776</c:v>
                </c:pt>
                <c:pt idx="158">
                  <c:v>-0.24990043694378983</c:v>
                </c:pt>
                <c:pt idx="159">
                  <c:v>-0.26178932590079285</c:v>
                </c:pt>
                <c:pt idx="160">
                  <c:v>-0.27367012345911235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'Filtered Temp_data'!$F$47</c:f>
              <c:strCache>
                <c:ptCount val="1"/>
                <c:pt idx="0">
                  <c:v>1073.2 m - native sand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Temp_data'!$G$47:$FK$47</c:f>
              <c:numCache>
                <c:formatCode>0.00</c:formatCode>
                <c:ptCount val="161"/>
                <c:pt idx="0">
                  <c:v>-0.40382781820710534</c:v>
                </c:pt>
                <c:pt idx="1">
                  <c:v>-0.40382781820710534</c:v>
                </c:pt>
                <c:pt idx="2">
                  <c:v>-0.39203534542741636</c:v>
                </c:pt>
                <c:pt idx="3">
                  <c:v>-0.39203534542741636</c:v>
                </c:pt>
                <c:pt idx="4">
                  <c:v>-0.39203534542741636</c:v>
                </c:pt>
                <c:pt idx="5">
                  <c:v>-0.39203534542741636</c:v>
                </c:pt>
                <c:pt idx="6">
                  <c:v>-0.39203534542741636</c:v>
                </c:pt>
                <c:pt idx="7">
                  <c:v>-0.39203534542741636</c:v>
                </c:pt>
                <c:pt idx="10">
                  <c:v>-0.49788159670470122</c:v>
                </c:pt>
                <c:pt idx="11">
                  <c:v>-0.39203534542741636</c:v>
                </c:pt>
                <c:pt idx="12">
                  <c:v>-0.40382781820710534</c:v>
                </c:pt>
                <c:pt idx="16">
                  <c:v>-0.39203534542741636</c:v>
                </c:pt>
                <c:pt idx="17">
                  <c:v>-0.41561232283225991</c:v>
                </c:pt>
                <c:pt idx="18">
                  <c:v>-0.39203534542741636</c:v>
                </c:pt>
                <c:pt idx="19">
                  <c:v>-0.39203534542741636</c:v>
                </c:pt>
                <c:pt idx="20">
                  <c:v>-0.43915746818146317</c:v>
                </c:pt>
                <c:pt idx="21">
                  <c:v>-0.38023489432850965</c:v>
                </c:pt>
                <c:pt idx="22">
                  <c:v>-0.39203534542741636</c:v>
                </c:pt>
                <c:pt idx="23">
                  <c:v>-0.39203534542741636</c:v>
                </c:pt>
                <c:pt idx="24">
                  <c:v>-0.39203534542741636</c:v>
                </c:pt>
                <c:pt idx="25">
                  <c:v>-0.40382781820710534</c:v>
                </c:pt>
                <c:pt idx="26">
                  <c:v>-0.42738886944823662</c:v>
                </c:pt>
                <c:pt idx="27">
                  <c:v>-0.38023489432850965</c:v>
                </c:pt>
                <c:pt idx="28">
                  <c:v>-0.36842645472717095</c:v>
                </c:pt>
                <c:pt idx="29">
                  <c:v>-0.38023489432850965</c:v>
                </c:pt>
                <c:pt idx="30">
                  <c:v>-0.43915746818146317</c:v>
                </c:pt>
                <c:pt idx="31">
                  <c:v>-0.38023489432850965</c:v>
                </c:pt>
                <c:pt idx="32">
                  <c:v>-0.38023489432850965</c:v>
                </c:pt>
                <c:pt idx="33">
                  <c:v>-0.36842645472717095</c:v>
                </c:pt>
                <c:pt idx="34">
                  <c:v>-0.36842645472717095</c:v>
                </c:pt>
                <c:pt idx="35">
                  <c:v>-0.36842645472717095</c:v>
                </c:pt>
                <c:pt idx="36">
                  <c:v>-0.43915746818146317</c:v>
                </c:pt>
                <c:pt idx="37">
                  <c:v>-0.36842645472717095</c:v>
                </c:pt>
                <c:pt idx="38">
                  <c:v>-0.36842645472717095</c:v>
                </c:pt>
                <c:pt idx="39">
                  <c:v>-0.36842645472717095</c:v>
                </c:pt>
                <c:pt idx="41">
                  <c:v>-0.36842645472717095</c:v>
                </c:pt>
                <c:pt idx="42">
                  <c:v>-0.39203534542741636</c:v>
                </c:pt>
                <c:pt idx="43">
                  <c:v>-0.36842645472717095</c:v>
                </c:pt>
                <c:pt idx="44">
                  <c:v>-0.36842645472717095</c:v>
                </c:pt>
                <c:pt idx="45">
                  <c:v>-0.36842645472717095</c:v>
                </c:pt>
                <c:pt idx="46">
                  <c:v>-0.38023489432850965</c:v>
                </c:pt>
                <c:pt idx="47">
                  <c:v>-0.36842645472717095</c:v>
                </c:pt>
                <c:pt idx="48">
                  <c:v>-0.36842645472717095</c:v>
                </c:pt>
                <c:pt idx="49">
                  <c:v>-0.36842645472717095</c:v>
                </c:pt>
                <c:pt idx="50">
                  <c:v>-0.35661001642051815</c:v>
                </c:pt>
                <c:pt idx="51">
                  <c:v>-0.35661001642051815</c:v>
                </c:pt>
                <c:pt idx="52">
                  <c:v>-0.35661001642051815</c:v>
                </c:pt>
                <c:pt idx="53">
                  <c:v>-0.40382781820710534</c:v>
                </c:pt>
                <c:pt idx="54">
                  <c:v>-0.35661001642051815</c:v>
                </c:pt>
                <c:pt idx="55">
                  <c:v>-0.35661001642051815</c:v>
                </c:pt>
                <c:pt idx="56">
                  <c:v>-0.35661001642051815</c:v>
                </c:pt>
                <c:pt idx="57">
                  <c:v>-0.36842645472717095</c:v>
                </c:pt>
                <c:pt idx="58">
                  <c:v>-0.35661001642051815</c:v>
                </c:pt>
                <c:pt idx="59">
                  <c:v>-0.36842645472717095</c:v>
                </c:pt>
                <c:pt idx="60">
                  <c:v>-0.36842645472717095</c:v>
                </c:pt>
                <c:pt idx="61">
                  <c:v>-0.35661001642051815</c:v>
                </c:pt>
                <c:pt idx="62">
                  <c:v>-0.35661001642051815</c:v>
                </c:pt>
                <c:pt idx="64">
                  <c:v>-0.36842645472717095</c:v>
                </c:pt>
                <c:pt idx="65">
                  <c:v>-0.36842645472717095</c:v>
                </c:pt>
                <c:pt idx="66">
                  <c:v>-0.35661001642051815</c:v>
                </c:pt>
                <c:pt idx="67">
                  <c:v>-0.36842645472717095</c:v>
                </c:pt>
                <c:pt idx="68">
                  <c:v>-0.3447855691867403</c:v>
                </c:pt>
                <c:pt idx="69">
                  <c:v>-0.3447855691867403</c:v>
                </c:pt>
                <c:pt idx="70">
                  <c:v>-0.35661001642051815</c:v>
                </c:pt>
                <c:pt idx="71">
                  <c:v>-0.3447855691867403</c:v>
                </c:pt>
                <c:pt idx="72">
                  <c:v>-0.3447855691867403</c:v>
                </c:pt>
                <c:pt idx="73">
                  <c:v>-0.3447855691867403</c:v>
                </c:pt>
                <c:pt idx="74">
                  <c:v>-0.36842645472717095</c:v>
                </c:pt>
                <c:pt idx="75">
                  <c:v>-0.33295310278469969</c:v>
                </c:pt>
                <c:pt idx="76">
                  <c:v>-0.3447855691867403</c:v>
                </c:pt>
                <c:pt idx="78">
                  <c:v>-0.3447855691867403</c:v>
                </c:pt>
                <c:pt idx="79">
                  <c:v>-0.3447855691867403</c:v>
                </c:pt>
                <c:pt idx="80">
                  <c:v>-0.3447855691867403</c:v>
                </c:pt>
                <c:pt idx="81">
                  <c:v>-0.43915746818146317</c:v>
                </c:pt>
                <c:pt idx="82">
                  <c:v>-0.35661001642051815</c:v>
                </c:pt>
                <c:pt idx="84">
                  <c:v>-0.3447855691867403</c:v>
                </c:pt>
                <c:pt idx="85">
                  <c:v>-0.32111260695404553</c:v>
                </c:pt>
                <c:pt idx="86">
                  <c:v>-0.3447855691867403</c:v>
                </c:pt>
                <c:pt idx="87">
                  <c:v>-0.33295310278469969</c:v>
                </c:pt>
                <c:pt idx="88">
                  <c:v>-0.3447855691867403</c:v>
                </c:pt>
                <c:pt idx="89">
                  <c:v>-0.3447855691867403</c:v>
                </c:pt>
                <c:pt idx="90">
                  <c:v>-0.35661001642051815</c:v>
                </c:pt>
                <c:pt idx="91">
                  <c:v>-0.33295310278469969</c:v>
                </c:pt>
                <c:pt idx="92">
                  <c:v>-0.33295310278469969</c:v>
                </c:pt>
                <c:pt idx="93">
                  <c:v>-0.33295310278469969</c:v>
                </c:pt>
                <c:pt idx="94">
                  <c:v>-0.33295310278469969</c:v>
                </c:pt>
                <c:pt idx="95">
                  <c:v>-0.36842645472717095</c:v>
                </c:pt>
                <c:pt idx="96">
                  <c:v>-0.3447855691867403</c:v>
                </c:pt>
                <c:pt idx="97">
                  <c:v>-0.33295310278469969</c:v>
                </c:pt>
                <c:pt idx="98">
                  <c:v>-0.36842645472717095</c:v>
                </c:pt>
                <c:pt idx="99">
                  <c:v>-0.32111260695404553</c:v>
                </c:pt>
                <c:pt idx="100">
                  <c:v>-0.32111260695404553</c:v>
                </c:pt>
                <c:pt idx="101">
                  <c:v>-0.32111260695404553</c:v>
                </c:pt>
                <c:pt idx="102">
                  <c:v>-0.32111260695404553</c:v>
                </c:pt>
                <c:pt idx="103">
                  <c:v>-0.32111260695404553</c:v>
                </c:pt>
                <c:pt idx="104">
                  <c:v>-0.32111260695404553</c:v>
                </c:pt>
                <c:pt idx="105">
                  <c:v>-0.32111260695404553</c:v>
                </c:pt>
                <c:pt idx="106">
                  <c:v>-0.32111260695404553</c:v>
                </c:pt>
                <c:pt idx="107">
                  <c:v>-0.32111260695404553</c:v>
                </c:pt>
                <c:pt idx="108">
                  <c:v>-0.33295310278469969</c:v>
                </c:pt>
                <c:pt idx="109">
                  <c:v>-0.29740748586834798</c:v>
                </c:pt>
                <c:pt idx="110">
                  <c:v>-0.29740748586834798</c:v>
                </c:pt>
                <c:pt idx="111">
                  <c:v>-0.30926407141492973</c:v>
                </c:pt>
                <c:pt idx="112">
                  <c:v>-0.29740748586834798</c:v>
                </c:pt>
                <c:pt idx="113">
                  <c:v>-0.32111260695404553</c:v>
                </c:pt>
                <c:pt idx="114">
                  <c:v>-0.32111260695404553</c:v>
                </c:pt>
                <c:pt idx="115">
                  <c:v>-0.32111260695404553</c:v>
                </c:pt>
                <c:pt idx="116">
                  <c:v>-0.32111260695404553</c:v>
                </c:pt>
                <c:pt idx="117">
                  <c:v>-0.3447855691867403</c:v>
                </c:pt>
                <c:pt idx="118">
                  <c:v>-0.32111260695404553</c:v>
                </c:pt>
                <c:pt idx="119">
                  <c:v>-0.32111260695404553</c:v>
                </c:pt>
                <c:pt idx="120">
                  <c:v>-0.30926407141492973</c:v>
                </c:pt>
                <c:pt idx="121">
                  <c:v>-0.30926407141492973</c:v>
                </c:pt>
                <c:pt idx="122">
                  <c:v>-0.32111260695404553</c:v>
                </c:pt>
                <c:pt idx="123">
                  <c:v>-0.30926407141492973</c:v>
                </c:pt>
                <c:pt idx="124">
                  <c:v>-0.30926407141492973</c:v>
                </c:pt>
                <c:pt idx="125">
                  <c:v>-0.30926407141492973</c:v>
                </c:pt>
                <c:pt idx="126">
                  <c:v>-0.29740748586834798</c:v>
                </c:pt>
                <c:pt idx="127">
                  <c:v>-0.29740748586834798</c:v>
                </c:pt>
                <c:pt idx="128">
                  <c:v>-0.30926407141492973</c:v>
                </c:pt>
                <c:pt idx="129">
                  <c:v>-0.32111260695404553</c:v>
                </c:pt>
                <c:pt idx="130">
                  <c:v>-0.32111260695404553</c:v>
                </c:pt>
                <c:pt idx="131">
                  <c:v>-0.32111260695404553</c:v>
                </c:pt>
                <c:pt idx="132">
                  <c:v>-0.30926407141492973</c:v>
                </c:pt>
                <c:pt idx="133">
                  <c:v>-0.30926407141492973</c:v>
                </c:pt>
                <c:pt idx="134">
                  <c:v>-0.29740748586834798</c:v>
                </c:pt>
                <c:pt idx="135">
                  <c:v>-0.30926407141492973</c:v>
                </c:pt>
                <c:pt idx="136">
                  <c:v>-0.33295310278469969</c:v>
                </c:pt>
                <c:pt idx="137">
                  <c:v>-0.33295310278469969</c:v>
                </c:pt>
                <c:pt idx="138">
                  <c:v>-0.3447855691867403</c:v>
                </c:pt>
                <c:pt idx="139">
                  <c:v>-0.29740748586834798</c:v>
                </c:pt>
                <c:pt idx="140">
                  <c:v>-0.29740748586834798</c:v>
                </c:pt>
                <c:pt idx="141">
                  <c:v>-0.29740748586834798</c:v>
                </c:pt>
                <c:pt idx="142">
                  <c:v>-0.48615258615143375</c:v>
                </c:pt>
                <c:pt idx="143">
                  <c:v>-0.46267086241010702</c:v>
                </c:pt>
                <c:pt idx="144">
                  <c:v>-0.27367012345911235</c:v>
                </c:pt>
                <c:pt idx="145">
                  <c:v>-0.27367012345911235</c:v>
                </c:pt>
                <c:pt idx="146">
                  <c:v>-0.27367012345911235</c:v>
                </c:pt>
                <c:pt idx="147">
                  <c:v>-0.30926407141492973</c:v>
                </c:pt>
                <c:pt idx="148">
                  <c:v>-0.27367012345911235</c:v>
                </c:pt>
                <c:pt idx="150">
                  <c:v>-0.26178932590079285</c:v>
                </c:pt>
                <c:pt idx="152">
                  <c:v>-0.27367012345911235</c:v>
                </c:pt>
                <c:pt idx="153">
                  <c:v>-0.26178932590079285</c:v>
                </c:pt>
                <c:pt idx="154">
                  <c:v>-0.27367012345911235</c:v>
                </c:pt>
                <c:pt idx="155">
                  <c:v>-0.45091812913915419</c:v>
                </c:pt>
                <c:pt idx="156">
                  <c:v>-0.24990043694378983</c:v>
                </c:pt>
                <c:pt idx="157">
                  <c:v>-0.24990043694378983</c:v>
                </c:pt>
                <c:pt idx="158">
                  <c:v>-0.24990043694378983</c:v>
                </c:pt>
                <c:pt idx="159">
                  <c:v>-0.26178932590079285</c:v>
                </c:pt>
                <c:pt idx="160">
                  <c:v>-0.27367012345911235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'Filtered Temp_data'!$F$48</c:f>
              <c:strCache>
                <c:ptCount val="1"/>
                <c:pt idx="0">
                  <c:v>1071.2 m - native sand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Temp_data'!$G$48:$FK$48</c:f>
              <c:numCache>
                <c:formatCode>0.00</c:formatCode>
                <c:ptCount val="161"/>
                <c:pt idx="0">
                  <c:v>-0.43382781820707805</c:v>
                </c:pt>
                <c:pt idx="1">
                  <c:v>-0.43382781820707805</c:v>
                </c:pt>
                <c:pt idx="2">
                  <c:v>-0.44561232283223262</c:v>
                </c:pt>
                <c:pt idx="3">
                  <c:v>-0.44561232283223262</c:v>
                </c:pt>
                <c:pt idx="4">
                  <c:v>-0.44561232283223262</c:v>
                </c:pt>
                <c:pt idx="5">
                  <c:v>-0.44561232283223262</c:v>
                </c:pt>
                <c:pt idx="6">
                  <c:v>-0.44561232283223262</c:v>
                </c:pt>
                <c:pt idx="7">
                  <c:v>-0.44561232283223262</c:v>
                </c:pt>
                <c:pt idx="10">
                  <c:v>-0.55131596524347515</c:v>
                </c:pt>
                <c:pt idx="11">
                  <c:v>-0.44561232283223262</c:v>
                </c:pt>
                <c:pt idx="12">
                  <c:v>-0.4809181291391269</c:v>
                </c:pt>
                <c:pt idx="16">
                  <c:v>-0.44561232283223262</c:v>
                </c:pt>
                <c:pt idx="17">
                  <c:v>-0.45738886944820933</c:v>
                </c:pt>
                <c:pt idx="18">
                  <c:v>-0.44561232283223262</c:v>
                </c:pt>
                <c:pt idx="19">
                  <c:v>-0.44561232283223262</c:v>
                </c:pt>
                <c:pt idx="20">
                  <c:v>-0.4809181291391269</c:v>
                </c:pt>
                <c:pt idx="21">
                  <c:v>-0.43382781820707805</c:v>
                </c:pt>
                <c:pt idx="22">
                  <c:v>-0.44561232283223262</c:v>
                </c:pt>
                <c:pt idx="23">
                  <c:v>-0.43382781820707805</c:v>
                </c:pt>
                <c:pt idx="24">
                  <c:v>-0.45738886944820933</c:v>
                </c:pt>
                <c:pt idx="25">
                  <c:v>-0.45738886944820933</c:v>
                </c:pt>
                <c:pt idx="26">
                  <c:v>-0.45738886944820933</c:v>
                </c:pt>
                <c:pt idx="27">
                  <c:v>-0.43382781820707805</c:v>
                </c:pt>
                <c:pt idx="28">
                  <c:v>-0.43382781820707805</c:v>
                </c:pt>
                <c:pt idx="29">
                  <c:v>-0.43382781820707805</c:v>
                </c:pt>
                <c:pt idx="30">
                  <c:v>-0.4809181291391269</c:v>
                </c:pt>
                <c:pt idx="31">
                  <c:v>-0.43382781820707805</c:v>
                </c:pt>
                <c:pt idx="32">
                  <c:v>-0.43382781820707805</c:v>
                </c:pt>
                <c:pt idx="33">
                  <c:v>-0.43382781820707805</c:v>
                </c:pt>
                <c:pt idx="34">
                  <c:v>-0.43382781820707805</c:v>
                </c:pt>
                <c:pt idx="35">
                  <c:v>-0.43382781820707805</c:v>
                </c:pt>
                <c:pt idx="36">
                  <c:v>-0.46915746818143589</c:v>
                </c:pt>
                <c:pt idx="37">
                  <c:v>-0.43382781820707805</c:v>
                </c:pt>
                <c:pt idx="38">
                  <c:v>-0.39842645472714366</c:v>
                </c:pt>
                <c:pt idx="39">
                  <c:v>-0.43382781820707805</c:v>
                </c:pt>
                <c:pt idx="41">
                  <c:v>-0.43382781820707805</c:v>
                </c:pt>
                <c:pt idx="42">
                  <c:v>-0.45738886944820933</c:v>
                </c:pt>
                <c:pt idx="43">
                  <c:v>-0.43382781820707805</c:v>
                </c:pt>
                <c:pt idx="44">
                  <c:v>-0.42203534542738907</c:v>
                </c:pt>
                <c:pt idx="45">
                  <c:v>-0.43382781820707805</c:v>
                </c:pt>
                <c:pt idx="46">
                  <c:v>-0.42203534542738907</c:v>
                </c:pt>
                <c:pt idx="47">
                  <c:v>-0.43382781820707805</c:v>
                </c:pt>
                <c:pt idx="48">
                  <c:v>-0.42203534542738907</c:v>
                </c:pt>
                <c:pt idx="49">
                  <c:v>-0.42203534542738907</c:v>
                </c:pt>
                <c:pt idx="50">
                  <c:v>-0.42203534542738907</c:v>
                </c:pt>
                <c:pt idx="51">
                  <c:v>-0.42203534542738907</c:v>
                </c:pt>
                <c:pt idx="52">
                  <c:v>-0.41023489432848237</c:v>
                </c:pt>
                <c:pt idx="53">
                  <c:v>-0.44561232283223262</c:v>
                </c:pt>
                <c:pt idx="54">
                  <c:v>-0.41023489432848237</c:v>
                </c:pt>
                <c:pt idx="55">
                  <c:v>-0.41023489432848237</c:v>
                </c:pt>
                <c:pt idx="56">
                  <c:v>-0.41023489432848237</c:v>
                </c:pt>
                <c:pt idx="57">
                  <c:v>-0.42203534542738907</c:v>
                </c:pt>
                <c:pt idx="58">
                  <c:v>-0.41023489432848237</c:v>
                </c:pt>
                <c:pt idx="59">
                  <c:v>-0.42203534542738907</c:v>
                </c:pt>
                <c:pt idx="60">
                  <c:v>-0.41023489432848237</c:v>
                </c:pt>
                <c:pt idx="61">
                  <c:v>-0.41023489432848237</c:v>
                </c:pt>
                <c:pt idx="62">
                  <c:v>-0.41023489432848237</c:v>
                </c:pt>
                <c:pt idx="63">
                  <c:v>-0.42203534542738907</c:v>
                </c:pt>
                <c:pt idx="64">
                  <c:v>-0.41023489432848237</c:v>
                </c:pt>
                <c:pt idx="65">
                  <c:v>-0.41023489432848237</c:v>
                </c:pt>
                <c:pt idx="66">
                  <c:v>-0.41023489432848237</c:v>
                </c:pt>
                <c:pt idx="67">
                  <c:v>-0.45738886944820933</c:v>
                </c:pt>
                <c:pt idx="68">
                  <c:v>-0.39842645472714366</c:v>
                </c:pt>
                <c:pt idx="69">
                  <c:v>-0.39842645472714366</c:v>
                </c:pt>
                <c:pt idx="70">
                  <c:v>-0.39842645472714366</c:v>
                </c:pt>
                <c:pt idx="71">
                  <c:v>-0.39842645472714366</c:v>
                </c:pt>
                <c:pt idx="72">
                  <c:v>-0.39842645472714366</c:v>
                </c:pt>
                <c:pt idx="73">
                  <c:v>-0.39842645472714366</c:v>
                </c:pt>
                <c:pt idx="74">
                  <c:v>-0.41023489432848237</c:v>
                </c:pt>
                <c:pt idx="75">
                  <c:v>-0.38661001642049087</c:v>
                </c:pt>
                <c:pt idx="76">
                  <c:v>-0.39842645472714366</c:v>
                </c:pt>
                <c:pt idx="78">
                  <c:v>-0.41023489432848237</c:v>
                </c:pt>
                <c:pt idx="79">
                  <c:v>-0.39842645472714366</c:v>
                </c:pt>
                <c:pt idx="80">
                  <c:v>-0.39842645472714366</c:v>
                </c:pt>
                <c:pt idx="81">
                  <c:v>-0.42203534542738907</c:v>
                </c:pt>
                <c:pt idx="82">
                  <c:v>-0.41023489432848237</c:v>
                </c:pt>
                <c:pt idx="84">
                  <c:v>-0.39842645472714366</c:v>
                </c:pt>
                <c:pt idx="85">
                  <c:v>-0.37478556918671302</c:v>
                </c:pt>
                <c:pt idx="86">
                  <c:v>-0.38661001642049087</c:v>
                </c:pt>
                <c:pt idx="87">
                  <c:v>-0.38661001642049087</c:v>
                </c:pt>
                <c:pt idx="88">
                  <c:v>-0.39842645472714366</c:v>
                </c:pt>
                <c:pt idx="89">
                  <c:v>-0.38661001642049087</c:v>
                </c:pt>
                <c:pt idx="90">
                  <c:v>-0.42203534542738907</c:v>
                </c:pt>
                <c:pt idx="91">
                  <c:v>-0.38661001642049087</c:v>
                </c:pt>
                <c:pt idx="92">
                  <c:v>-0.38661001642049087</c:v>
                </c:pt>
                <c:pt idx="93">
                  <c:v>-0.37478556918671302</c:v>
                </c:pt>
                <c:pt idx="94">
                  <c:v>-0.38661001642049087</c:v>
                </c:pt>
                <c:pt idx="96">
                  <c:v>-0.42203534542738907</c:v>
                </c:pt>
                <c:pt idx="97">
                  <c:v>-0.38661001642049087</c:v>
                </c:pt>
                <c:pt idx="98">
                  <c:v>-0.42203534542738907</c:v>
                </c:pt>
                <c:pt idx="99">
                  <c:v>-0.37478556918671302</c:v>
                </c:pt>
                <c:pt idx="100">
                  <c:v>-0.38661001642049087</c:v>
                </c:pt>
                <c:pt idx="101">
                  <c:v>-0.37478556918671302</c:v>
                </c:pt>
                <c:pt idx="102">
                  <c:v>-0.37478556918671302</c:v>
                </c:pt>
                <c:pt idx="103">
                  <c:v>-0.36295310278467241</c:v>
                </c:pt>
                <c:pt idx="104">
                  <c:v>-0.37478556918671302</c:v>
                </c:pt>
                <c:pt idx="105">
                  <c:v>-0.36295310278467241</c:v>
                </c:pt>
                <c:pt idx="106">
                  <c:v>-0.36295310278467241</c:v>
                </c:pt>
                <c:pt idx="107">
                  <c:v>-0.37478556918671302</c:v>
                </c:pt>
                <c:pt idx="108">
                  <c:v>-0.37478556918671302</c:v>
                </c:pt>
                <c:pt idx="109">
                  <c:v>-0.35111260695401825</c:v>
                </c:pt>
                <c:pt idx="110">
                  <c:v>-0.36295310278467241</c:v>
                </c:pt>
                <c:pt idx="111">
                  <c:v>-0.36295310278467241</c:v>
                </c:pt>
                <c:pt idx="112">
                  <c:v>-0.35111260695401825</c:v>
                </c:pt>
                <c:pt idx="113">
                  <c:v>-0.37478556918671302</c:v>
                </c:pt>
                <c:pt idx="114">
                  <c:v>-0.37478556918671302</c:v>
                </c:pt>
                <c:pt idx="115">
                  <c:v>-0.37478556918671302</c:v>
                </c:pt>
                <c:pt idx="116">
                  <c:v>-0.37478556918671302</c:v>
                </c:pt>
                <c:pt idx="117">
                  <c:v>-0.39842645472714366</c:v>
                </c:pt>
                <c:pt idx="118">
                  <c:v>-0.36295310278467241</c:v>
                </c:pt>
                <c:pt idx="119">
                  <c:v>-0.36295310278467241</c:v>
                </c:pt>
                <c:pt idx="120">
                  <c:v>-0.37478556918671302</c:v>
                </c:pt>
                <c:pt idx="121">
                  <c:v>-0.36295310278467241</c:v>
                </c:pt>
                <c:pt idx="122">
                  <c:v>-0.36295310278467241</c:v>
                </c:pt>
                <c:pt idx="123">
                  <c:v>-0.35111260695401825</c:v>
                </c:pt>
                <c:pt idx="124">
                  <c:v>-0.36295310278467241</c:v>
                </c:pt>
                <c:pt idx="125">
                  <c:v>-0.35111260695401825</c:v>
                </c:pt>
                <c:pt idx="126">
                  <c:v>-0.36295310278467241</c:v>
                </c:pt>
                <c:pt idx="127">
                  <c:v>-0.35111260695401825</c:v>
                </c:pt>
                <c:pt idx="128">
                  <c:v>-0.36295310278467241</c:v>
                </c:pt>
                <c:pt idx="129">
                  <c:v>-0.36295310278467241</c:v>
                </c:pt>
                <c:pt idx="130">
                  <c:v>-0.37478556918671302</c:v>
                </c:pt>
                <c:pt idx="131">
                  <c:v>-0.36295310278467241</c:v>
                </c:pt>
                <c:pt idx="132">
                  <c:v>-0.35111260695401825</c:v>
                </c:pt>
                <c:pt idx="133">
                  <c:v>-0.36295310278467241</c:v>
                </c:pt>
                <c:pt idx="134">
                  <c:v>-0.35111260695401825</c:v>
                </c:pt>
                <c:pt idx="135">
                  <c:v>-0.36295310278467241</c:v>
                </c:pt>
                <c:pt idx="136">
                  <c:v>-0.38661001642049087</c:v>
                </c:pt>
                <c:pt idx="137">
                  <c:v>-0.38661001642049087</c:v>
                </c:pt>
                <c:pt idx="138">
                  <c:v>-0.38661001642049087</c:v>
                </c:pt>
                <c:pt idx="139">
                  <c:v>-0.35111260695401825</c:v>
                </c:pt>
                <c:pt idx="140">
                  <c:v>-0.33926407141490245</c:v>
                </c:pt>
                <c:pt idx="141">
                  <c:v>-0.37478556918671302</c:v>
                </c:pt>
                <c:pt idx="142">
                  <c:v>-0.52788159670467394</c:v>
                </c:pt>
                <c:pt idx="143">
                  <c:v>-0.51615258615140647</c:v>
                </c:pt>
                <c:pt idx="144">
                  <c:v>-0.32740748586832069</c:v>
                </c:pt>
                <c:pt idx="145">
                  <c:v>-0.31554283999571453</c:v>
                </c:pt>
                <c:pt idx="146">
                  <c:v>-0.31554283999571453</c:v>
                </c:pt>
                <c:pt idx="147">
                  <c:v>-0.31554283999571453</c:v>
                </c:pt>
                <c:pt idx="148">
                  <c:v>-0.32740748586832069</c:v>
                </c:pt>
                <c:pt idx="150">
                  <c:v>-0.31554283999571453</c:v>
                </c:pt>
                <c:pt idx="152">
                  <c:v>-0.32740748586832069</c:v>
                </c:pt>
                <c:pt idx="153">
                  <c:v>-0.32740748586832069</c:v>
                </c:pt>
                <c:pt idx="154">
                  <c:v>-0.32740748586832069</c:v>
                </c:pt>
                <c:pt idx="155">
                  <c:v>-0.51615258615140647</c:v>
                </c:pt>
                <c:pt idx="156">
                  <c:v>-0.30367012345908506</c:v>
                </c:pt>
                <c:pt idx="157">
                  <c:v>-0.30367012345908506</c:v>
                </c:pt>
                <c:pt idx="158">
                  <c:v>-0.30367012345908506</c:v>
                </c:pt>
                <c:pt idx="159">
                  <c:v>-0.31554283999571453</c:v>
                </c:pt>
                <c:pt idx="160">
                  <c:v>0.72355367791408298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'Filtered Temp_data'!$F$40</c:f>
              <c:strCache>
                <c:ptCount val="1"/>
                <c:pt idx="0">
                  <c:v>1083.5 m - sand fill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Temp_data'!$EE$40:$FK$40</c:f>
              <c:numCache>
                <c:formatCode>0.00</c:formatCode>
                <c:ptCount val="33"/>
                <c:pt idx="0">
                  <c:v>1.831173674210504</c:v>
                </c:pt>
                <c:pt idx="1">
                  <c:v>1.5918199703697837</c:v>
                </c:pt>
                <c:pt idx="2">
                  <c:v>0.98172306951545352</c:v>
                </c:pt>
                <c:pt idx="3">
                  <c:v>0.31820025620322667</c:v>
                </c:pt>
                <c:pt idx="4">
                  <c:v>0.1592115804555192</c:v>
                </c:pt>
                <c:pt idx="5">
                  <c:v>4.9982251387177712E-2</c:v>
                </c:pt>
                <c:pt idx="6">
                  <c:v>1.3687026550940118</c:v>
                </c:pt>
                <c:pt idx="7">
                  <c:v>1.3948058490623225</c:v>
                </c:pt>
                <c:pt idx="8">
                  <c:v>6.2085224396298599E-2</c:v>
                </c:pt>
                <c:pt idx="9">
                  <c:v>3.788764661675259E-2</c:v>
                </c:pt>
                <c:pt idx="10">
                  <c:v>1.7643609128505204</c:v>
                </c:pt>
                <c:pt idx="11">
                  <c:v>2.7234639208107865</c:v>
                </c:pt>
                <c:pt idx="12">
                  <c:v>2.8648053901377466</c:v>
                </c:pt>
                <c:pt idx="13">
                  <c:v>0.14704126647558269</c:v>
                </c:pt>
                <c:pt idx="14">
                  <c:v>1.7243940544282168</c:v>
                </c:pt>
                <c:pt idx="15">
                  <c:v>1.7110918156091657</c:v>
                </c:pt>
                <c:pt idx="16">
                  <c:v>3.788764661675259E-2</c:v>
                </c:pt>
                <c:pt idx="17">
                  <c:v>1.6845173237019253</c:v>
                </c:pt>
                <c:pt idx="18">
                  <c:v>0.2813822641551269</c:v>
                </c:pt>
                <c:pt idx="19">
                  <c:v>0.24464148730936586</c:v>
                </c:pt>
                <c:pt idx="20">
                  <c:v>2.5274531958735338</c:v>
                </c:pt>
                <c:pt idx="22">
                  <c:v>0.54074702323629253</c:v>
                </c:pt>
                <c:pt idx="24">
                  <c:v>0.22019038281763414</c:v>
                </c:pt>
                <c:pt idx="25">
                  <c:v>0.65308805502417044</c:v>
                </c:pt>
                <c:pt idx="26">
                  <c:v>2.1827233328366447</c:v>
                </c:pt>
                <c:pt idx="27">
                  <c:v>2.6391946788688756</c:v>
                </c:pt>
                <c:pt idx="28">
                  <c:v>2.5692739997058425</c:v>
                </c:pt>
                <c:pt idx="29">
                  <c:v>2.1554320603158885</c:v>
                </c:pt>
                <c:pt idx="30">
                  <c:v>1.4078719410680378</c:v>
                </c:pt>
                <c:pt idx="31">
                  <c:v>0.81663764717950471</c:v>
                </c:pt>
                <c:pt idx="32">
                  <c:v>0.49104756599564325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'Filtered Temp_data'!$F$41</c:f>
              <c:strCache>
                <c:ptCount val="1"/>
                <c:pt idx="0">
                  <c:v>1081.2 m - sand fill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Temp_data'!$EE$41:$FK$41</c:f>
              <c:numCache>
                <c:formatCode>0.00</c:formatCode>
                <c:ptCount val="33"/>
                <c:pt idx="0">
                  <c:v>0.87726832274194066</c:v>
                </c:pt>
                <c:pt idx="1">
                  <c:v>0.85193476074368846</c:v>
                </c:pt>
                <c:pt idx="2">
                  <c:v>0.72581170762077818</c:v>
                </c:pt>
                <c:pt idx="3">
                  <c:v>0.19357762149633118</c:v>
                </c:pt>
                <c:pt idx="4">
                  <c:v>0.27912677416173892</c:v>
                </c:pt>
                <c:pt idx="6">
                  <c:v>0.21797762085702743</c:v>
                </c:pt>
                <c:pt idx="7">
                  <c:v>0.83928165409014355</c:v>
                </c:pt>
                <c:pt idx="8">
                  <c:v>0.1692115804555101</c:v>
                </c:pt>
                <c:pt idx="9">
                  <c:v>0.12058101763068407</c:v>
                </c:pt>
                <c:pt idx="10">
                  <c:v>0.26687985230955746</c:v>
                </c:pt>
                <c:pt idx="11">
                  <c:v>0.63806118319286043</c:v>
                </c:pt>
                <c:pt idx="12">
                  <c:v>0.94076234143329884</c:v>
                </c:pt>
                <c:pt idx="13">
                  <c:v>0.25464148730935676</c:v>
                </c:pt>
                <c:pt idx="14">
                  <c:v>0.21797762085702743</c:v>
                </c:pt>
                <c:pt idx="15">
                  <c:v>0.72581170762077818</c:v>
                </c:pt>
                <c:pt idx="16">
                  <c:v>0.20577337081004998</c:v>
                </c:pt>
                <c:pt idx="17">
                  <c:v>0.3404901320923841</c:v>
                </c:pt>
                <c:pt idx="18">
                  <c:v>0.19357762149633118</c:v>
                </c:pt>
                <c:pt idx="19">
                  <c:v>0.32820025620321758</c:v>
                </c:pt>
                <c:pt idx="20">
                  <c:v>0.72581170762077818</c:v>
                </c:pt>
                <c:pt idx="22">
                  <c:v>0.65057016047080651</c:v>
                </c:pt>
                <c:pt idx="24">
                  <c:v>0.37741155497138834</c:v>
                </c:pt>
                <c:pt idx="25">
                  <c:v>0.25464148730935676</c:v>
                </c:pt>
                <c:pt idx="26">
                  <c:v>0.48864466888471725</c:v>
                </c:pt>
                <c:pt idx="27">
                  <c:v>0.72581170762077818</c:v>
                </c:pt>
                <c:pt idx="28">
                  <c:v>1.0300406934480293</c:v>
                </c:pt>
                <c:pt idx="29">
                  <c:v>1.0812609470717689</c:v>
                </c:pt>
                <c:pt idx="30">
                  <c:v>0.97896904449771682</c:v>
                </c:pt>
                <c:pt idx="31">
                  <c:v>0.77615237064003395</c:v>
                </c:pt>
                <c:pt idx="32">
                  <c:v>0.58811420773798773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'Filtered Temp_data'!$F$42</c:f>
              <c:strCache>
                <c:ptCount val="1"/>
                <c:pt idx="0">
                  <c:v>1079.2 m - sand fill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Temp_data'!$EE$42:$FK$42</c:f>
              <c:numCache>
                <c:formatCode>0.00</c:formatCode>
                <c:ptCount val="33"/>
                <c:pt idx="0">
                  <c:v>0.20364633360082962</c:v>
                </c:pt>
                <c:pt idx="1">
                  <c:v>0.21591899383173541</c:v>
                </c:pt>
                <c:pt idx="2">
                  <c:v>0.21591899383173541</c:v>
                </c:pt>
                <c:pt idx="3">
                  <c:v>-3.6836811490275068E-3</c:v>
                </c:pt>
                <c:pt idx="4">
                  <c:v>4.4879408723204506E-2</c:v>
                </c:pt>
                <c:pt idx="5">
                  <c:v>-4.0017748612797277E-2</c:v>
                </c:pt>
                <c:pt idx="6">
                  <c:v>-5.2112353383222398E-2</c:v>
                </c:pt>
                <c:pt idx="7">
                  <c:v>0.22820025620325168</c:v>
                </c:pt>
                <c:pt idx="8">
                  <c:v>-2.7914775603676389E-2</c:v>
                </c:pt>
                <c:pt idx="9">
                  <c:v>-6.4198600818485829E-2</c:v>
                </c:pt>
                <c:pt idx="10">
                  <c:v>-8.8346067194322586E-2</c:v>
                </c:pt>
                <c:pt idx="11">
                  <c:v>3.2725996125464007E-2</c:v>
                </c:pt>
                <c:pt idx="12">
                  <c:v>0.15464148730939087</c:v>
                </c:pt>
                <c:pt idx="13">
                  <c:v>2.0581017630718179E-2</c:v>
                </c:pt>
                <c:pt idx="14">
                  <c:v>-0.20858563849628808</c:v>
                </c:pt>
                <c:pt idx="15">
                  <c:v>3.2725996125464007E-2</c:v>
                </c:pt>
                <c:pt idx="16">
                  <c:v>3.2725996125464007E-2</c:v>
                </c:pt>
                <c:pt idx="17">
                  <c:v>-5.2112353383222398E-2</c:v>
                </c:pt>
                <c:pt idx="18">
                  <c:v>8.4444622089563381E-3</c:v>
                </c:pt>
                <c:pt idx="19">
                  <c:v>0.11797762085706154</c:v>
                </c:pt>
                <c:pt idx="20">
                  <c:v>0.13019038281765916</c:v>
                </c:pt>
                <c:pt idx="22">
                  <c:v>0.30206911406207837</c:v>
                </c:pt>
                <c:pt idx="24">
                  <c:v>0.14241166789389581</c:v>
                </c:pt>
                <c:pt idx="25">
                  <c:v>4.4879408723204506E-2</c:v>
                </c:pt>
                <c:pt idx="26">
                  <c:v>5.7041266475607699E-2</c:v>
                </c:pt>
                <c:pt idx="27">
                  <c:v>5.7041266475607699E-2</c:v>
                </c:pt>
                <c:pt idx="28">
                  <c:v>0.28973599914797887</c:v>
                </c:pt>
                <c:pt idx="29">
                  <c:v>0.35148851165297401</c:v>
                </c:pt>
                <c:pt idx="30">
                  <c:v>0.45074702323631755</c:v>
                </c:pt>
                <c:pt idx="31">
                  <c:v>0.35148851165297401</c:v>
                </c:pt>
                <c:pt idx="32">
                  <c:v>0.27741155497142245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'Filtered Temp_data'!$F$43</c:f>
              <c:strCache>
                <c:ptCount val="1"/>
                <c:pt idx="0">
                  <c:v>1077.2 m - native organics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Temp_data'!$EE$43:$FK$43</c:f>
              <c:numCache>
                <c:formatCode>0.00</c:formatCode>
                <c:ptCount val="33"/>
                <c:pt idx="0">
                  <c:v>-0.19609834322665165</c:v>
                </c:pt>
                <c:pt idx="1">
                  <c:v>-0.19609834322665165</c:v>
                </c:pt>
                <c:pt idx="2">
                  <c:v>-0.20800344619112821</c:v>
                </c:pt>
                <c:pt idx="3">
                  <c:v>-0.19609834322665165</c:v>
                </c:pt>
                <c:pt idx="4">
                  <c:v>-0.19609834322665165</c:v>
                </c:pt>
                <c:pt idx="5">
                  <c:v>-0.19609834322665165</c:v>
                </c:pt>
                <c:pt idx="6">
                  <c:v>-0.18418511761410628</c:v>
                </c:pt>
                <c:pt idx="7">
                  <c:v>-0.19609834322665165</c:v>
                </c:pt>
                <c:pt idx="8">
                  <c:v>-0.23178932590076329</c:v>
                </c:pt>
                <c:pt idx="9">
                  <c:v>-0.21990043694376027</c:v>
                </c:pt>
                <c:pt idx="10">
                  <c:v>-0.23178932590076329</c:v>
                </c:pt>
                <c:pt idx="11">
                  <c:v>-0.18418511761410628</c:v>
                </c:pt>
                <c:pt idx="12">
                  <c:v>-0.18418511761410628</c:v>
                </c:pt>
                <c:pt idx="13">
                  <c:v>-0.18418511761410628</c:v>
                </c:pt>
                <c:pt idx="14">
                  <c:v>-0.37382781820707578</c:v>
                </c:pt>
                <c:pt idx="15">
                  <c:v>-0.3502348943284801</c:v>
                </c:pt>
                <c:pt idx="16">
                  <c:v>-0.16033425660117473</c:v>
                </c:pt>
                <c:pt idx="17">
                  <c:v>-0.16033425660117473</c:v>
                </c:pt>
                <c:pt idx="18">
                  <c:v>-0.16033425660117473</c:v>
                </c:pt>
                <c:pt idx="19">
                  <c:v>-0.1483966002294892</c:v>
                </c:pt>
                <c:pt idx="20">
                  <c:v>-0.16033425660117473</c:v>
                </c:pt>
                <c:pt idx="22">
                  <c:v>-0.12449678317784674</c:v>
                </c:pt>
                <c:pt idx="24">
                  <c:v>-0.1483966002294892</c:v>
                </c:pt>
                <c:pt idx="25">
                  <c:v>-0.1483966002294892</c:v>
                </c:pt>
                <c:pt idx="26">
                  <c:v>-0.1483966002294892</c:v>
                </c:pt>
                <c:pt idx="27">
                  <c:v>-0.23178932590076329</c:v>
                </c:pt>
                <c:pt idx="28">
                  <c:v>-0.12449678317784674</c:v>
                </c:pt>
                <c:pt idx="29">
                  <c:v>-0.10056422337817139</c:v>
                </c:pt>
                <c:pt idx="30">
                  <c:v>-0.10056422337817139</c:v>
                </c:pt>
                <c:pt idx="31">
                  <c:v>-0.10056422337817139</c:v>
                </c:pt>
                <c:pt idx="32">
                  <c:v>-0.12449678317784674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'Filtered Temp_data'!$F$44</c:f>
              <c:strCache>
                <c:ptCount val="1"/>
                <c:pt idx="0">
                  <c:v>1076.2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Temp_data'!$EE$44:$FK$44</c:f>
              <c:numCache>
                <c:formatCode>0.00</c:formatCode>
                <c:ptCount val="33"/>
                <c:pt idx="0">
                  <c:v>-0.24990043694378983</c:v>
                </c:pt>
                <c:pt idx="1">
                  <c:v>-0.26178932590079285</c:v>
                </c:pt>
                <c:pt idx="2">
                  <c:v>-0.26178932590079285</c:v>
                </c:pt>
                <c:pt idx="3">
                  <c:v>-0.24990043694378983</c:v>
                </c:pt>
                <c:pt idx="4">
                  <c:v>-0.24990043694378983</c:v>
                </c:pt>
                <c:pt idx="5">
                  <c:v>-0.24990043694378983</c:v>
                </c:pt>
                <c:pt idx="6">
                  <c:v>-0.23800344619115776</c:v>
                </c:pt>
                <c:pt idx="7">
                  <c:v>-0.24990043694378983</c:v>
                </c:pt>
                <c:pt idx="8">
                  <c:v>-0.28554283999574182</c:v>
                </c:pt>
                <c:pt idx="9">
                  <c:v>-0.27367012345911235</c:v>
                </c:pt>
                <c:pt idx="10">
                  <c:v>-0.28554283999574182</c:v>
                </c:pt>
                <c:pt idx="11">
                  <c:v>-0.23800344619115776</c:v>
                </c:pt>
                <c:pt idx="12">
                  <c:v>-0.23800344619115776</c:v>
                </c:pt>
                <c:pt idx="13">
                  <c:v>-0.23800344619115776</c:v>
                </c:pt>
                <c:pt idx="14">
                  <c:v>-0.42738886944823662</c:v>
                </c:pt>
                <c:pt idx="15">
                  <c:v>-0.41561232283225991</c:v>
                </c:pt>
                <c:pt idx="16">
                  <c:v>-0.22609834322668121</c:v>
                </c:pt>
                <c:pt idx="17">
                  <c:v>-0.21418511761413583</c:v>
                </c:pt>
                <c:pt idx="18">
                  <c:v>-0.21418511761413583</c:v>
                </c:pt>
                <c:pt idx="19">
                  <c:v>-0.21418511761413583</c:v>
                </c:pt>
                <c:pt idx="20">
                  <c:v>-0.22609834322668121</c:v>
                </c:pt>
                <c:pt idx="22">
                  <c:v>-0.21418511761413583</c:v>
                </c:pt>
                <c:pt idx="24">
                  <c:v>-0.22609834322668121</c:v>
                </c:pt>
                <c:pt idx="25">
                  <c:v>-0.22609834322668121</c:v>
                </c:pt>
                <c:pt idx="26">
                  <c:v>-0.22609834322668121</c:v>
                </c:pt>
                <c:pt idx="27">
                  <c:v>-0.32111260695404553</c:v>
                </c:pt>
                <c:pt idx="28">
                  <c:v>-0.21418511761413583</c:v>
                </c:pt>
                <c:pt idx="29">
                  <c:v>-0.20226375889757264</c:v>
                </c:pt>
                <c:pt idx="30">
                  <c:v>-0.21418511761413583</c:v>
                </c:pt>
                <c:pt idx="31">
                  <c:v>-0.28554283999574182</c:v>
                </c:pt>
                <c:pt idx="32">
                  <c:v>-0.22609834322668121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'Filtered Temp_data'!$F$45</c:f>
              <c:strCache>
                <c:ptCount val="1"/>
                <c:pt idx="0">
                  <c:v>1075.2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Temp_data'!$EE$45:$FK$45</c:f>
              <c:numCache>
                <c:formatCode>0.00</c:formatCode>
                <c:ptCount val="33"/>
                <c:pt idx="0">
                  <c:v>-0.28800344619116913</c:v>
                </c:pt>
                <c:pt idx="1">
                  <c:v>-0.28800344619116913</c:v>
                </c:pt>
                <c:pt idx="2">
                  <c:v>-0.2999004369438012</c:v>
                </c:pt>
                <c:pt idx="3">
                  <c:v>-0.28800344619116913</c:v>
                </c:pt>
                <c:pt idx="4">
                  <c:v>-0.28800344619116913</c:v>
                </c:pt>
                <c:pt idx="5">
                  <c:v>-0.28800344619116913</c:v>
                </c:pt>
                <c:pt idx="6">
                  <c:v>-0.27609834322669258</c:v>
                </c:pt>
                <c:pt idx="7">
                  <c:v>-0.28800344619116913</c:v>
                </c:pt>
                <c:pt idx="8">
                  <c:v>-0.32367012345912372</c:v>
                </c:pt>
                <c:pt idx="9">
                  <c:v>-0.32367012345912372</c:v>
                </c:pt>
                <c:pt idx="10">
                  <c:v>-0.32367012345912372</c:v>
                </c:pt>
                <c:pt idx="11">
                  <c:v>-0.28800344619116913</c:v>
                </c:pt>
                <c:pt idx="12">
                  <c:v>-0.27609834322669258</c:v>
                </c:pt>
                <c:pt idx="13">
                  <c:v>-0.28800344619116913</c:v>
                </c:pt>
                <c:pt idx="14">
                  <c:v>-0.46561232283227127</c:v>
                </c:pt>
                <c:pt idx="15">
                  <c:v>-0.45382781820711671</c:v>
                </c:pt>
                <c:pt idx="16">
                  <c:v>-0.28800344619116913</c:v>
                </c:pt>
                <c:pt idx="17">
                  <c:v>-0.27609834322669258</c:v>
                </c:pt>
                <c:pt idx="18">
                  <c:v>-0.28800344619116913</c:v>
                </c:pt>
                <c:pt idx="19">
                  <c:v>-0.28800344619116913</c:v>
                </c:pt>
                <c:pt idx="20">
                  <c:v>-0.34740748586835934</c:v>
                </c:pt>
                <c:pt idx="22">
                  <c:v>-0.28800344619116913</c:v>
                </c:pt>
                <c:pt idx="24">
                  <c:v>-0.2999004369438012</c:v>
                </c:pt>
                <c:pt idx="25">
                  <c:v>-0.2999004369438012</c:v>
                </c:pt>
                <c:pt idx="26">
                  <c:v>-0.2999004369438012</c:v>
                </c:pt>
                <c:pt idx="27">
                  <c:v>-0.39478556918675167</c:v>
                </c:pt>
                <c:pt idx="28">
                  <c:v>-0.27609834322669258</c:v>
                </c:pt>
                <c:pt idx="29">
                  <c:v>-0.27609834322669258</c:v>
                </c:pt>
                <c:pt idx="30">
                  <c:v>-0.28800344619116913</c:v>
                </c:pt>
                <c:pt idx="31">
                  <c:v>-0.28800344619116913</c:v>
                </c:pt>
                <c:pt idx="32">
                  <c:v>-0.2999004369438012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'Filtered Temp_data'!$F$46</c:f>
              <c:strCache>
                <c:ptCount val="1"/>
                <c:pt idx="0">
                  <c:v>1074.2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Temp_data'!$EE$46:$FK$46</c:f>
              <c:numCache>
                <c:formatCode>0.00</c:formatCode>
                <c:ptCount val="33"/>
                <c:pt idx="0">
                  <c:v>-0.29740748586834798</c:v>
                </c:pt>
                <c:pt idx="1">
                  <c:v>-0.30926407141492973</c:v>
                </c:pt>
                <c:pt idx="2">
                  <c:v>-0.30926407141492973</c:v>
                </c:pt>
                <c:pt idx="3">
                  <c:v>-0.29740748586834798</c:v>
                </c:pt>
                <c:pt idx="4">
                  <c:v>-0.28554283999574182</c:v>
                </c:pt>
                <c:pt idx="5">
                  <c:v>-0.29740748586834798</c:v>
                </c:pt>
                <c:pt idx="6">
                  <c:v>-0.28554283999574182</c:v>
                </c:pt>
                <c:pt idx="7">
                  <c:v>-0.29740748586834798</c:v>
                </c:pt>
                <c:pt idx="8">
                  <c:v>-0.32111260695404553</c:v>
                </c:pt>
                <c:pt idx="9">
                  <c:v>-0.32111260695404553</c:v>
                </c:pt>
                <c:pt idx="10">
                  <c:v>-0.33295310278469969</c:v>
                </c:pt>
                <c:pt idx="11">
                  <c:v>-0.28554283999574182</c:v>
                </c:pt>
                <c:pt idx="12">
                  <c:v>-0.28554283999574182</c:v>
                </c:pt>
                <c:pt idx="13">
                  <c:v>-0.28554283999574182</c:v>
                </c:pt>
                <c:pt idx="14">
                  <c:v>-0.46267086241010702</c:v>
                </c:pt>
                <c:pt idx="15">
                  <c:v>-0.45091812913915419</c:v>
                </c:pt>
                <c:pt idx="16">
                  <c:v>-0.27367012345911235</c:v>
                </c:pt>
                <c:pt idx="17">
                  <c:v>-0.26178932590079285</c:v>
                </c:pt>
                <c:pt idx="18">
                  <c:v>-0.28554283999574182</c:v>
                </c:pt>
                <c:pt idx="19">
                  <c:v>-0.28554283999574182</c:v>
                </c:pt>
                <c:pt idx="20">
                  <c:v>-0.26178932590079285</c:v>
                </c:pt>
                <c:pt idx="22">
                  <c:v>-0.26178932590079285</c:v>
                </c:pt>
                <c:pt idx="24">
                  <c:v>-0.26178932590079285</c:v>
                </c:pt>
                <c:pt idx="25">
                  <c:v>-0.26178932590079285</c:v>
                </c:pt>
                <c:pt idx="26">
                  <c:v>-0.26178932590079285</c:v>
                </c:pt>
                <c:pt idx="27">
                  <c:v>-0.35661001642051815</c:v>
                </c:pt>
                <c:pt idx="28">
                  <c:v>-0.24990043694378983</c:v>
                </c:pt>
                <c:pt idx="29">
                  <c:v>-0.23800344619115776</c:v>
                </c:pt>
                <c:pt idx="30">
                  <c:v>-0.24990043694378983</c:v>
                </c:pt>
                <c:pt idx="31">
                  <c:v>-0.26178932590079285</c:v>
                </c:pt>
                <c:pt idx="32">
                  <c:v>-0.27367012345911235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'Filtered Temp_data'!$F$47</c:f>
              <c:strCache>
                <c:ptCount val="1"/>
                <c:pt idx="0">
                  <c:v>1073.2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Temp_data'!$EE$47:$FK$47</c:f>
              <c:numCache>
                <c:formatCode>0.00</c:formatCode>
                <c:ptCount val="33"/>
                <c:pt idx="0">
                  <c:v>-0.30926407141492973</c:v>
                </c:pt>
                <c:pt idx="1">
                  <c:v>-0.32111260695404553</c:v>
                </c:pt>
                <c:pt idx="2">
                  <c:v>-0.32111260695404553</c:v>
                </c:pt>
                <c:pt idx="3">
                  <c:v>-0.32111260695404553</c:v>
                </c:pt>
                <c:pt idx="4">
                  <c:v>-0.30926407141492973</c:v>
                </c:pt>
                <c:pt idx="5">
                  <c:v>-0.30926407141492973</c:v>
                </c:pt>
                <c:pt idx="6">
                  <c:v>-0.29740748586834798</c:v>
                </c:pt>
                <c:pt idx="7">
                  <c:v>-0.30926407141492973</c:v>
                </c:pt>
                <c:pt idx="8">
                  <c:v>-0.33295310278469969</c:v>
                </c:pt>
                <c:pt idx="9">
                  <c:v>-0.33295310278469969</c:v>
                </c:pt>
                <c:pt idx="10">
                  <c:v>-0.3447855691867403</c:v>
                </c:pt>
                <c:pt idx="11">
                  <c:v>-0.29740748586834798</c:v>
                </c:pt>
                <c:pt idx="12">
                  <c:v>-0.29740748586834798</c:v>
                </c:pt>
                <c:pt idx="13">
                  <c:v>-0.29740748586834798</c:v>
                </c:pt>
                <c:pt idx="14">
                  <c:v>-0.48615258615143375</c:v>
                </c:pt>
                <c:pt idx="15">
                  <c:v>-0.46267086241010702</c:v>
                </c:pt>
                <c:pt idx="16">
                  <c:v>-0.27367012345911235</c:v>
                </c:pt>
                <c:pt idx="17">
                  <c:v>-0.27367012345911235</c:v>
                </c:pt>
                <c:pt idx="18">
                  <c:v>-0.27367012345911235</c:v>
                </c:pt>
                <c:pt idx="19">
                  <c:v>-0.30926407141492973</c:v>
                </c:pt>
                <c:pt idx="20">
                  <c:v>-0.27367012345911235</c:v>
                </c:pt>
                <c:pt idx="22">
                  <c:v>-0.26178932590079285</c:v>
                </c:pt>
                <c:pt idx="24">
                  <c:v>-0.27367012345911235</c:v>
                </c:pt>
                <c:pt idx="25">
                  <c:v>-0.26178932590079285</c:v>
                </c:pt>
                <c:pt idx="26">
                  <c:v>-0.27367012345911235</c:v>
                </c:pt>
                <c:pt idx="27">
                  <c:v>-0.45091812913915419</c:v>
                </c:pt>
                <c:pt idx="28">
                  <c:v>-0.24990043694378983</c:v>
                </c:pt>
                <c:pt idx="29">
                  <c:v>-0.24990043694378983</c:v>
                </c:pt>
                <c:pt idx="30">
                  <c:v>-0.24990043694378983</c:v>
                </c:pt>
                <c:pt idx="31">
                  <c:v>-0.26178932590079285</c:v>
                </c:pt>
                <c:pt idx="32">
                  <c:v>-0.27367012345911235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'Filtered Temp_data'!$F$48</c:f>
              <c:strCache>
                <c:ptCount val="1"/>
                <c:pt idx="0">
                  <c:v>1071.2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Temp_data'!$EE$48:$FK$48</c:f>
              <c:numCache>
                <c:formatCode>0.00</c:formatCode>
                <c:ptCount val="33"/>
                <c:pt idx="0">
                  <c:v>-0.36295310278467241</c:v>
                </c:pt>
                <c:pt idx="1">
                  <c:v>-0.36295310278467241</c:v>
                </c:pt>
                <c:pt idx="2">
                  <c:v>-0.37478556918671302</c:v>
                </c:pt>
                <c:pt idx="3">
                  <c:v>-0.36295310278467241</c:v>
                </c:pt>
                <c:pt idx="4">
                  <c:v>-0.35111260695401825</c:v>
                </c:pt>
                <c:pt idx="5">
                  <c:v>-0.36295310278467241</c:v>
                </c:pt>
                <c:pt idx="6">
                  <c:v>-0.35111260695401825</c:v>
                </c:pt>
                <c:pt idx="7">
                  <c:v>-0.36295310278467241</c:v>
                </c:pt>
                <c:pt idx="8">
                  <c:v>-0.38661001642049087</c:v>
                </c:pt>
                <c:pt idx="9">
                  <c:v>-0.38661001642049087</c:v>
                </c:pt>
                <c:pt idx="10">
                  <c:v>-0.38661001642049087</c:v>
                </c:pt>
                <c:pt idx="11">
                  <c:v>-0.35111260695401825</c:v>
                </c:pt>
                <c:pt idx="12">
                  <c:v>-0.33926407141490245</c:v>
                </c:pt>
                <c:pt idx="13">
                  <c:v>-0.37478556918671302</c:v>
                </c:pt>
                <c:pt idx="14">
                  <c:v>-0.52788159670467394</c:v>
                </c:pt>
                <c:pt idx="15">
                  <c:v>-0.51615258615140647</c:v>
                </c:pt>
                <c:pt idx="16">
                  <c:v>-0.32740748586832069</c:v>
                </c:pt>
                <c:pt idx="17">
                  <c:v>-0.31554283999571453</c:v>
                </c:pt>
                <c:pt idx="18">
                  <c:v>-0.31554283999571453</c:v>
                </c:pt>
                <c:pt idx="19">
                  <c:v>-0.31554283999571453</c:v>
                </c:pt>
                <c:pt idx="20">
                  <c:v>-0.32740748586832069</c:v>
                </c:pt>
                <c:pt idx="22">
                  <c:v>-0.31554283999571453</c:v>
                </c:pt>
                <c:pt idx="24">
                  <c:v>-0.32740748586832069</c:v>
                </c:pt>
                <c:pt idx="25">
                  <c:v>-0.32740748586832069</c:v>
                </c:pt>
                <c:pt idx="26">
                  <c:v>-0.32740748586832069</c:v>
                </c:pt>
                <c:pt idx="27">
                  <c:v>-0.51615258615140647</c:v>
                </c:pt>
                <c:pt idx="28">
                  <c:v>-0.30367012345908506</c:v>
                </c:pt>
                <c:pt idx="29">
                  <c:v>-0.30367012345908506</c:v>
                </c:pt>
                <c:pt idx="30">
                  <c:v>-0.30367012345908506</c:v>
                </c:pt>
                <c:pt idx="31">
                  <c:v>-0.31554283999571453</c:v>
                </c:pt>
                <c:pt idx="32">
                  <c:v>0.72355367791408298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996544"/>
        <c:axId val="160003200"/>
      </c:scatterChart>
      <c:valAx>
        <c:axId val="159996544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738571866159754"/>
              <c:y val="0.94215993523197661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003200"/>
        <c:crossesAt val="-5"/>
        <c:crossBetween val="midCat"/>
        <c:majorUnit val="181"/>
        <c:minorUnit val="30.5"/>
      </c:valAx>
      <c:valAx>
        <c:axId val="160003200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1061941055996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996544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78159433803612088"/>
          <c:y val="0.61179731264935167"/>
          <c:w val="0.17000321327111001"/>
          <c:h val="0.267293715151277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Yukon&amp;RJune 2009</c:oddHeader>
    </c:headerFooter>
    <c:pageMargins b="1" l="0.75" r="0.75" t="1" header="0.5" footer="0.5"/>
    <c:pageSetup orientation="landscape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38427099114279E-2"/>
          <c:y val="3.4704391960801911E-2"/>
          <c:w val="0.92023666863686182"/>
          <c:h val="0.8727511904216480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Temp_data'!$F$52</c:f>
              <c:strCache>
                <c:ptCount val="1"/>
                <c:pt idx="0">
                  <c:v>1087.2 m - native sand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Temp_data'!$G$52:$FK$52</c:f>
              <c:numCache>
                <c:formatCode>0.00</c:formatCode>
                <c:ptCount val="161"/>
                <c:pt idx="0">
                  <c:v>-1.7492571261543048</c:v>
                </c:pt>
                <c:pt idx="1">
                  <c:v>-1.6175393381227536</c:v>
                </c:pt>
                <c:pt idx="2">
                  <c:v>-1.317458246270121</c:v>
                </c:pt>
                <c:pt idx="3">
                  <c:v>-1.2500620382152192</c:v>
                </c:pt>
                <c:pt idx="4">
                  <c:v>-0.72447981505888492</c:v>
                </c:pt>
                <c:pt idx="5">
                  <c:v>-0.71287581582532766</c:v>
                </c:pt>
                <c:pt idx="6">
                  <c:v>-0.61976437839553</c:v>
                </c:pt>
                <c:pt idx="7">
                  <c:v>-0.49091812913911781</c:v>
                </c:pt>
                <c:pt idx="8">
                  <c:v>-0.58471886356323921</c:v>
                </c:pt>
                <c:pt idx="9">
                  <c:v>-0.51441567806392641</c:v>
                </c:pt>
                <c:pt idx="10">
                  <c:v>-0.40842645472713457</c:v>
                </c:pt>
                <c:pt idx="11">
                  <c:v>-0.36111260695400915</c:v>
                </c:pt>
                <c:pt idx="13">
                  <c:v>-0.31367012345907597</c:v>
                </c:pt>
                <c:pt idx="14">
                  <c:v>-0.25418511761409945</c:v>
                </c:pt>
                <c:pt idx="15">
                  <c:v>-0.30178932590075647</c:v>
                </c:pt>
                <c:pt idx="16">
                  <c:v>-0.17056422337816457</c:v>
                </c:pt>
                <c:pt idx="17">
                  <c:v>9.9822513872140917E-3</c:v>
                </c:pt>
                <c:pt idx="18">
                  <c:v>0.42625053523340739</c:v>
                </c:pt>
                <c:pt idx="19">
                  <c:v>0.30278863289873925</c:v>
                </c:pt>
                <c:pt idx="20">
                  <c:v>0.2291267741617844</c:v>
                </c:pt>
                <c:pt idx="21">
                  <c:v>1.4596064232327421</c:v>
                </c:pt>
                <c:pt idx="22">
                  <c:v>1.9120759864309775</c:v>
                </c:pt>
                <c:pt idx="23">
                  <c:v>2.3073585533728078</c:v>
                </c:pt>
                <c:pt idx="24">
                  <c:v>2.1154320603159249</c:v>
                </c:pt>
                <c:pt idx="25">
                  <c:v>2.8958990028503422</c:v>
                </c:pt>
                <c:pt idx="26">
                  <c:v>3.0245865488148524</c:v>
                </c:pt>
                <c:pt idx="27">
                  <c:v>3.0245865488148524</c:v>
                </c:pt>
                <c:pt idx="28">
                  <c:v>2.9672773744713936</c:v>
                </c:pt>
                <c:pt idx="29">
                  <c:v>2.824805390137783</c:v>
                </c:pt>
                <c:pt idx="30">
                  <c:v>2.599194678868912</c:v>
                </c:pt>
                <c:pt idx="31">
                  <c:v>2.431844755430518</c:v>
                </c:pt>
                <c:pt idx="32">
                  <c:v>2.3349468430548654</c:v>
                </c:pt>
                <c:pt idx="33">
                  <c:v>2.1837391442131207</c:v>
                </c:pt>
                <c:pt idx="34">
                  <c:v>2.1018021587972839</c:v>
                </c:pt>
                <c:pt idx="35">
                  <c:v>2.0473870968505139</c:v>
                </c:pt>
                <c:pt idx="36">
                  <c:v>1.8851373608304698</c:v>
                </c:pt>
                <c:pt idx="37">
                  <c:v>1.7377032938487673</c:v>
                </c:pt>
                <c:pt idx="38">
                  <c:v>1.6977063074158991</c:v>
                </c:pt>
                <c:pt idx="39">
                  <c:v>1.5914878870391931</c:v>
                </c:pt>
                <c:pt idx="40">
                  <c:v>1.5386170970334661</c:v>
                </c:pt>
                <c:pt idx="41">
                  <c:v>1.5254240832686605</c:v>
                </c:pt>
                <c:pt idx="42">
                  <c:v>1.2896201373983445</c:v>
                </c:pt>
                <c:pt idx="43">
                  <c:v>1.1212564340286804</c:v>
                </c:pt>
                <c:pt idx="45">
                  <c:v>0.81459697949969723</c:v>
                </c:pt>
                <c:pt idx="46">
                  <c:v>0.78928165409018902</c:v>
                </c:pt>
                <c:pt idx="47">
                  <c:v>0.77663764717954109</c:v>
                </c:pt>
                <c:pt idx="48">
                  <c:v>0.55058763540375821</c:v>
                </c:pt>
                <c:pt idx="49">
                  <c:v>0.38912059845273461</c:v>
                </c:pt>
                <c:pt idx="51">
                  <c:v>9.9822513872140917E-3</c:v>
                </c:pt>
                <c:pt idx="52">
                  <c:v>-0.30178932590075647</c:v>
                </c:pt>
                <c:pt idx="53">
                  <c:v>-0.40842645472713457</c:v>
                </c:pt>
                <c:pt idx="55">
                  <c:v>-0.68964458901285752</c:v>
                </c:pt>
                <c:pt idx="56">
                  <c:v>-0.38478556918670392</c:v>
                </c:pt>
                <c:pt idx="57">
                  <c:v>-0.25418511761409945</c:v>
                </c:pt>
                <c:pt idx="58">
                  <c:v>-0.25418511761409945</c:v>
                </c:pt>
                <c:pt idx="59">
                  <c:v>-0.25418511761409945</c:v>
                </c:pt>
                <c:pt idx="60">
                  <c:v>-0.21839660022948237</c:v>
                </c:pt>
                <c:pt idx="61">
                  <c:v>-0.24226375889753626</c:v>
                </c:pt>
                <c:pt idx="62">
                  <c:v>-0.21839660022948237</c:v>
                </c:pt>
                <c:pt idx="63">
                  <c:v>-0.18253460140681455</c:v>
                </c:pt>
                <c:pt idx="64">
                  <c:v>-9.8569239021344401E-2</c:v>
                </c:pt>
                <c:pt idx="65">
                  <c:v>-3.8346067194311217E-2</c:v>
                </c:pt>
                <c:pt idx="66">
                  <c:v>0.48830895512907091</c:v>
                </c:pt>
                <c:pt idx="67">
                  <c:v>1.2506240261352559</c:v>
                </c:pt>
                <c:pt idx="68">
                  <c:v>1.6445173237019617</c:v>
                </c:pt>
                <c:pt idx="69">
                  <c:v>1.7777909219033745</c:v>
                </c:pt>
                <c:pt idx="70">
                  <c:v>2.142723332836681</c:v>
                </c:pt>
                <c:pt idx="71">
                  <c:v>2.3073585533728078</c:v>
                </c:pt>
                <c:pt idx="72">
                  <c:v>2.3073585533728078</c:v>
                </c:pt>
                <c:pt idx="73">
                  <c:v>2.3211473399074976</c:v>
                </c:pt>
                <c:pt idx="74">
                  <c:v>2.1837391442131207</c:v>
                </c:pt>
                <c:pt idx="75">
                  <c:v>2.142723332836681</c:v>
                </c:pt>
                <c:pt idx="76">
                  <c:v>1.6577995767576681</c:v>
                </c:pt>
                <c:pt idx="78">
                  <c:v>1.7377032938487673</c:v>
                </c:pt>
                <c:pt idx="79">
                  <c:v>1.1083717517217906</c:v>
                </c:pt>
                <c:pt idx="80">
                  <c:v>0.67581170762082365</c:v>
                </c:pt>
                <c:pt idx="81">
                  <c:v>-8.6541189375907379E-2</c:v>
                </c:pt>
                <c:pt idx="82">
                  <c:v>-0.47915746818142679</c:v>
                </c:pt>
                <c:pt idx="83">
                  <c:v>-0.19449678317783992</c:v>
                </c:pt>
                <c:pt idx="84">
                  <c:v>8.2725996125475376E-2</c:v>
                </c:pt>
                <c:pt idx="85">
                  <c:v>7.0581017630729548E-2</c:v>
                </c:pt>
                <c:pt idx="86">
                  <c:v>-6.2460234553100236E-2</c:v>
                </c:pt>
                <c:pt idx="87">
                  <c:v>-7.4504858139391672E-2</c:v>
                </c:pt>
                <c:pt idx="88">
                  <c:v>-9.8569239021344401E-2</c:v>
                </c:pt>
                <c:pt idx="89">
                  <c:v>-9.8569239021344401E-2</c:v>
                </c:pt>
                <c:pt idx="90">
                  <c:v>-0.14659883614513092</c:v>
                </c:pt>
                <c:pt idx="91">
                  <c:v>-9.8569239021344401E-2</c:v>
                </c:pt>
                <c:pt idx="92">
                  <c:v>-8.6541189375907379E-2</c:v>
                </c:pt>
                <c:pt idx="93">
                  <c:v>-0.12260053647037239</c:v>
                </c:pt>
                <c:pt idx="94">
                  <c:v>-0.13460380568864139</c:v>
                </c:pt>
                <c:pt idx="95">
                  <c:v>-0.17056422337816457</c:v>
                </c:pt>
                <c:pt idx="96">
                  <c:v>-5.0407307838042925E-2</c:v>
                </c:pt>
                <c:pt idx="97">
                  <c:v>-9.8569239021344401E-2</c:v>
                </c:pt>
                <c:pt idx="98">
                  <c:v>-3.8346067194311217E-2</c:v>
                </c:pt>
                <c:pt idx="99">
                  <c:v>0.76400272767705246</c:v>
                </c:pt>
                <c:pt idx="100">
                  <c:v>0.89076234143334432</c:v>
                </c:pt>
                <c:pt idx="101">
                  <c:v>1.6312450423000655</c:v>
                </c:pt>
                <c:pt idx="102">
                  <c:v>2.3073585533728078</c:v>
                </c:pt>
                <c:pt idx="103">
                  <c:v>2.6834639208108229</c:v>
                </c:pt>
                <c:pt idx="104">
                  <c:v>2.6272400998471994</c:v>
                </c:pt>
                <c:pt idx="105">
                  <c:v>2.5711934086561428</c:v>
                </c:pt>
                <c:pt idx="106">
                  <c:v>2.0202420808806778</c:v>
                </c:pt>
                <c:pt idx="107">
                  <c:v>1.898601550888543</c:v>
                </c:pt>
                <c:pt idx="108">
                  <c:v>1.7243609128505568</c:v>
                </c:pt>
                <c:pt idx="109">
                  <c:v>1.6577995767576681</c:v>
                </c:pt>
                <c:pt idx="110">
                  <c:v>1.4596064232327421</c:v>
                </c:pt>
                <c:pt idx="111">
                  <c:v>1.2766118507341844</c:v>
                </c:pt>
                <c:pt idx="112">
                  <c:v>0.76400272767705246</c:v>
                </c:pt>
                <c:pt idx="113">
                  <c:v>0.21687985230960294</c:v>
                </c:pt>
                <c:pt idx="114">
                  <c:v>0.10704126647561907</c:v>
                </c:pt>
                <c:pt idx="116">
                  <c:v>-7.4504858139391672E-2</c:v>
                </c:pt>
                <c:pt idx="117">
                  <c:v>-0.13460380568864139</c:v>
                </c:pt>
                <c:pt idx="118">
                  <c:v>-7.4504858139391672E-2</c:v>
                </c:pt>
                <c:pt idx="120">
                  <c:v>-7.4504858139391672E-2</c:v>
                </c:pt>
                <c:pt idx="121">
                  <c:v>-6.2460234553100236E-2</c:v>
                </c:pt>
                <c:pt idx="122">
                  <c:v>3.4196576569058834E-2</c:v>
                </c:pt>
                <c:pt idx="123">
                  <c:v>1.8179695798600051</c:v>
                </c:pt>
                <c:pt idx="124">
                  <c:v>2.0745737492732133</c:v>
                </c:pt>
                <c:pt idx="125">
                  <c:v>2.6272400998471994</c:v>
                </c:pt>
                <c:pt idx="126">
                  <c:v>2.8674275068447059</c:v>
                </c:pt>
                <c:pt idx="127">
                  <c:v>2.6693913018867192</c:v>
                </c:pt>
                <c:pt idx="128">
                  <c:v>2.2385748218824233</c:v>
                </c:pt>
                <c:pt idx="129">
                  <c:v>1.9390556528704792</c:v>
                </c:pt>
                <c:pt idx="130">
                  <c:v>0.5880611831929059</c:v>
                </c:pt>
                <c:pt idx="131">
                  <c:v>-0.18253460140681455</c:v>
                </c:pt>
                <c:pt idx="132">
                  <c:v>-0.53788159670466484</c:v>
                </c:pt>
                <c:pt idx="133">
                  <c:v>-0.20645077926690192</c:v>
                </c:pt>
                <c:pt idx="134">
                  <c:v>2.0609752109767783</c:v>
                </c:pt>
                <c:pt idx="135">
                  <c:v>1.4333478926344014</c:v>
                </c:pt>
                <c:pt idx="136">
                  <c:v>-0.64308894870902122</c:v>
                </c:pt>
                <c:pt idx="137">
                  <c:v>-0.31367012345907597</c:v>
                </c:pt>
                <c:pt idx="138">
                  <c:v>2.5572092891397915</c:v>
                </c:pt>
                <c:pt idx="139">
                  <c:v>4.7086242899296735</c:v>
                </c:pt>
                <c:pt idx="140">
                  <c:v>4.4270926769903554</c:v>
                </c:pt>
                <c:pt idx="141">
                  <c:v>-0.45561232283222353</c:v>
                </c:pt>
                <c:pt idx="142">
                  <c:v>2.5013825347098191</c:v>
                </c:pt>
                <c:pt idx="143">
                  <c:v>1.9660764782639149</c:v>
                </c:pt>
                <c:pt idx="144">
                  <c:v>-1.0234986973821378</c:v>
                </c:pt>
                <c:pt idx="145">
                  <c:v>1.9931385812273561</c:v>
                </c:pt>
                <c:pt idx="146">
                  <c:v>-0.15858563849627672</c:v>
                </c:pt>
                <c:pt idx="147">
                  <c:v>-0.13460380568864139</c:v>
                </c:pt>
                <c:pt idx="148">
                  <c:v>2.0338093918295499</c:v>
                </c:pt>
                <c:pt idx="150">
                  <c:v>2.2085224396334979E-2</c:v>
                </c:pt>
                <c:pt idx="151">
                  <c:v>-9.8569239021344401E-2</c:v>
                </c:pt>
                <c:pt idx="152">
                  <c:v>-0.15858563849627672</c:v>
                </c:pt>
                <c:pt idx="153">
                  <c:v>-0.13460380568864139</c:v>
                </c:pt>
                <c:pt idx="154">
                  <c:v>0.85263843234645265</c:v>
                </c:pt>
                <c:pt idx="156">
                  <c:v>2.7257486647826568</c:v>
                </c:pt>
                <c:pt idx="157">
                  <c:v>2.1837391442131207</c:v>
                </c:pt>
                <c:pt idx="158">
                  <c:v>1.0826306230321165</c:v>
                </c:pt>
                <c:pt idx="159">
                  <c:v>0.29049013209242958</c:v>
                </c:pt>
                <c:pt idx="160">
                  <c:v>-1.4198600818474461E-2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Temp_data'!$F$53</c:f>
              <c:strCache>
                <c:ptCount val="1"/>
                <c:pt idx="0">
                  <c:v>1085.2 m - native sand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Temp_data'!$G$53:$FK$53</c:f>
              <c:numCache>
                <c:formatCode>0.00</c:formatCode>
                <c:ptCount val="161"/>
                <c:pt idx="0">
                  <c:v>-0.27990043694376254</c:v>
                </c:pt>
                <c:pt idx="1">
                  <c:v>-0.30367012345908506</c:v>
                </c:pt>
                <c:pt idx="2">
                  <c:v>-0.220334256601177</c:v>
                </c:pt>
                <c:pt idx="3">
                  <c:v>-0.30367012345908506</c:v>
                </c:pt>
                <c:pt idx="4">
                  <c:v>-0.25609834322665392</c:v>
                </c:pt>
                <c:pt idx="5">
                  <c:v>-0.23226375889754536</c:v>
                </c:pt>
                <c:pt idx="6">
                  <c:v>-0.16056422337817366</c:v>
                </c:pt>
                <c:pt idx="7">
                  <c:v>-0.12460380568865048</c:v>
                </c:pt>
                <c:pt idx="8">
                  <c:v>-0.11260053647038148</c:v>
                </c:pt>
                <c:pt idx="9">
                  <c:v>-0.10058901781371787</c:v>
                </c:pt>
                <c:pt idx="10">
                  <c:v>-8.8569239021353496E-2</c:v>
                </c:pt>
                <c:pt idx="11">
                  <c:v>-0.11260053647038148</c:v>
                </c:pt>
                <c:pt idx="13">
                  <c:v>-0.11260053647038148</c:v>
                </c:pt>
                <c:pt idx="14">
                  <c:v>-0.11260053647038148</c:v>
                </c:pt>
                <c:pt idx="15">
                  <c:v>-0.14858563849628581</c:v>
                </c:pt>
                <c:pt idx="16">
                  <c:v>-7.6541189375916474E-2</c:v>
                </c:pt>
                <c:pt idx="17">
                  <c:v>-6.4504858139400767E-2</c:v>
                </c:pt>
                <c:pt idx="18">
                  <c:v>8.0581017630720453E-2</c:v>
                </c:pt>
                <c:pt idx="19">
                  <c:v>6.8444462208958612E-2</c:v>
                </c:pt>
                <c:pt idx="20">
                  <c:v>-5.2460234553109331E-2</c:v>
                </c:pt>
                <c:pt idx="21">
                  <c:v>0.68581170762081456</c:v>
                </c:pt>
                <c:pt idx="22">
                  <c:v>1.0540893256325603</c:v>
                </c:pt>
                <c:pt idx="23">
                  <c:v>1.4433478926343923</c:v>
                </c:pt>
                <c:pt idx="24">
                  <c:v>1.3256655261903916</c:v>
                </c:pt>
                <c:pt idx="25">
                  <c:v>2.0438093918295408</c:v>
                </c:pt>
                <c:pt idx="26">
                  <c:v>2.2485748218824142</c:v>
                </c:pt>
                <c:pt idx="27">
                  <c:v>2.3725780621211356</c:v>
                </c:pt>
                <c:pt idx="28">
                  <c:v>2.4418447554305089</c:v>
                </c:pt>
                <c:pt idx="29">
                  <c:v>2.51138253470981</c:v>
                </c:pt>
                <c:pt idx="30">
                  <c:v>2.5253227972624472</c:v>
                </c:pt>
                <c:pt idx="31">
                  <c:v>2.6232118623050269</c:v>
                </c:pt>
                <c:pt idx="32">
                  <c:v>2.6232118623050269</c:v>
                </c:pt>
                <c:pt idx="33">
                  <c:v>2.6512794079549167</c:v>
                </c:pt>
                <c:pt idx="34">
                  <c:v>2.6372400998471903</c:v>
                </c:pt>
                <c:pt idx="35">
                  <c:v>2.5532361582499448</c:v>
                </c:pt>
                <c:pt idx="36">
                  <c:v>2.4279697937859055</c:v>
                </c:pt>
                <c:pt idx="37">
                  <c:v>2.3311473399074885</c:v>
                </c:pt>
                <c:pt idx="38">
                  <c:v>2.2623102600453535</c:v>
                </c:pt>
                <c:pt idx="39">
                  <c:v>2.0573870968505048</c:v>
                </c:pt>
                <c:pt idx="40">
                  <c:v>2.003138581227347</c:v>
                </c:pt>
                <c:pt idx="41">
                  <c:v>1.9625609132961586</c:v>
                </c:pt>
                <c:pt idx="42">
                  <c:v>1.8145665553722665</c:v>
                </c:pt>
                <c:pt idx="43">
                  <c:v>1.667799576757659</c:v>
                </c:pt>
                <c:pt idx="45">
                  <c:v>1.2346744445151216</c:v>
                </c:pt>
                <c:pt idx="46">
                  <c:v>1.2476444615887772</c:v>
                </c:pt>
                <c:pt idx="47">
                  <c:v>1.2217139616760733</c:v>
                </c:pt>
                <c:pt idx="48">
                  <c:v>0.99004069344806567</c:v>
                </c:pt>
                <c:pt idx="49">
                  <c:v>0.82459697949968813</c:v>
                </c:pt>
                <c:pt idx="51">
                  <c:v>0.42386515337176434</c:v>
                </c:pt>
                <c:pt idx="55">
                  <c:v>-0.39842645472714366</c:v>
                </c:pt>
                <c:pt idx="56">
                  <c:v>-0.20839660022949147</c:v>
                </c:pt>
                <c:pt idx="57">
                  <c:v>-0.20839660022949147</c:v>
                </c:pt>
                <c:pt idx="58">
                  <c:v>0.11704126647560997</c:v>
                </c:pt>
                <c:pt idx="59">
                  <c:v>0.11704126647560997</c:v>
                </c:pt>
                <c:pt idx="60">
                  <c:v>6.8444462208958612E-2</c:v>
                </c:pt>
                <c:pt idx="61">
                  <c:v>-4.1986008184835555E-3</c:v>
                </c:pt>
                <c:pt idx="62">
                  <c:v>3.2085224396325884E-2</c:v>
                </c:pt>
                <c:pt idx="63">
                  <c:v>-7.6541189375916474E-2</c:v>
                </c:pt>
                <c:pt idx="64">
                  <c:v>-7.6541189375916474E-2</c:v>
                </c:pt>
                <c:pt idx="65">
                  <c:v>-8.8569239021353496E-2</c:v>
                </c:pt>
                <c:pt idx="66">
                  <c:v>-0.16056422337817366</c:v>
                </c:pt>
                <c:pt idx="67">
                  <c:v>7.8876466167798753E-3</c:v>
                </c:pt>
                <c:pt idx="68">
                  <c:v>0.3867614021696113</c:v>
                </c:pt>
                <c:pt idx="69">
                  <c:v>0.30049013209242048</c:v>
                </c:pt>
                <c:pt idx="70">
                  <c:v>0.56058763540374912</c:v>
                </c:pt>
                <c:pt idx="71">
                  <c:v>0.92622425654701601</c:v>
                </c:pt>
                <c:pt idx="72">
                  <c:v>1.1183717517217815</c:v>
                </c:pt>
                <c:pt idx="73">
                  <c:v>1.4433478926343923</c:v>
                </c:pt>
                <c:pt idx="74">
                  <c:v>1.8011736742105313</c:v>
                </c:pt>
                <c:pt idx="75">
                  <c:v>2.2211357989808675</c:v>
                </c:pt>
                <c:pt idx="76">
                  <c:v>2.2898130674108188</c:v>
                </c:pt>
                <c:pt idx="78">
                  <c:v>2.5951885331152198</c:v>
                </c:pt>
                <c:pt idx="79">
                  <c:v>2.3587570785397816</c:v>
                </c:pt>
                <c:pt idx="80">
                  <c:v>1.7877909219033654</c:v>
                </c:pt>
                <c:pt idx="81">
                  <c:v>1.0028317933387143</c:v>
                </c:pt>
                <c:pt idx="82">
                  <c:v>0.83726832274197704</c:v>
                </c:pt>
                <c:pt idx="83">
                  <c:v>0.74876010168071616</c:v>
                </c:pt>
                <c:pt idx="84">
                  <c:v>0.66069536241684546</c:v>
                </c:pt>
                <c:pt idx="85">
                  <c:v>0.63561487884896906</c:v>
                </c:pt>
                <c:pt idx="86">
                  <c:v>0.42386515337176434</c:v>
                </c:pt>
                <c:pt idx="87">
                  <c:v>0.41148851165297629</c:v>
                </c:pt>
                <c:pt idx="88">
                  <c:v>0.36206911406208064</c:v>
                </c:pt>
                <c:pt idx="89">
                  <c:v>0.33741155497142472</c:v>
                </c:pt>
                <c:pt idx="90">
                  <c:v>0.25138226415515419</c:v>
                </c:pt>
                <c:pt idx="91">
                  <c:v>0.2391267741617753</c:v>
                </c:pt>
                <c:pt idx="92">
                  <c:v>0.19019038281766143</c:v>
                </c:pt>
                <c:pt idx="93">
                  <c:v>0.15357762149636756</c:v>
                </c:pt>
                <c:pt idx="94">
                  <c:v>0.10487940872320678</c:v>
                </c:pt>
                <c:pt idx="95">
                  <c:v>-4.040730783805202E-2</c:v>
                </c:pt>
                <c:pt idx="96">
                  <c:v>7.8876466167798753E-3</c:v>
                </c:pt>
                <c:pt idx="97">
                  <c:v>-1.6276501801542054E-2</c:v>
                </c:pt>
                <c:pt idx="98">
                  <c:v>3.2085224396325884E-2</c:v>
                </c:pt>
                <c:pt idx="99">
                  <c:v>8.0581017630720453E-2</c:v>
                </c:pt>
                <c:pt idx="100">
                  <c:v>0.14139036175726005</c:v>
                </c:pt>
                <c:pt idx="101">
                  <c:v>0.3867614021696113</c:v>
                </c:pt>
                <c:pt idx="102">
                  <c:v>0.9517230695154808</c:v>
                </c:pt>
                <c:pt idx="103">
                  <c:v>1.195821545884769</c:v>
                </c:pt>
                <c:pt idx="104">
                  <c:v>1.3387026550940391</c:v>
                </c:pt>
                <c:pt idx="105">
                  <c:v>1.7610557461181884</c:v>
                </c:pt>
                <c:pt idx="106">
                  <c:v>1.7610557461181884</c:v>
                </c:pt>
                <c:pt idx="107">
                  <c:v>2.0845737492732042</c:v>
                </c:pt>
                <c:pt idx="108">
                  <c:v>2.3587570785397816</c:v>
                </c:pt>
                <c:pt idx="109">
                  <c:v>2.4974531958735611</c:v>
                </c:pt>
                <c:pt idx="110">
                  <c:v>2.3587570785397816</c:v>
                </c:pt>
                <c:pt idx="111">
                  <c:v>2.2074321832961346</c:v>
                </c:pt>
                <c:pt idx="112">
                  <c:v>1.6412450423000564</c:v>
                </c:pt>
                <c:pt idx="113">
                  <c:v>1.2866118507341753</c:v>
                </c:pt>
                <c:pt idx="114">
                  <c:v>0.97725888131748206</c:v>
                </c:pt>
                <c:pt idx="115">
                  <c:v>0.49830895512906181</c:v>
                </c:pt>
                <c:pt idx="116">
                  <c:v>0.61057016047084289</c:v>
                </c:pt>
                <c:pt idx="117">
                  <c:v>0.4362505352333983</c:v>
                </c:pt>
                <c:pt idx="118">
                  <c:v>0.39912059845272552</c:v>
                </c:pt>
                <c:pt idx="119">
                  <c:v>0.30049013209242048</c:v>
                </c:pt>
                <c:pt idx="120">
                  <c:v>0.2391267741617753</c:v>
                </c:pt>
                <c:pt idx="121">
                  <c:v>0.16577337081008636</c:v>
                </c:pt>
                <c:pt idx="122">
                  <c:v>0.10487940872320678</c:v>
                </c:pt>
                <c:pt idx="123">
                  <c:v>0.20241166789389808</c:v>
                </c:pt>
                <c:pt idx="124">
                  <c:v>0.28820025620325396</c:v>
                </c:pt>
                <c:pt idx="125">
                  <c:v>0.54811420773802411</c:v>
                </c:pt>
                <c:pt idx="126">
                  <c:v>0.97725888131748206</c:v>
                </c:pt>
                <c:pt idx="127">
                  <c:v>1.2996201373983354</c:v>
                </c:pt>
                <c:pt idx="128">
                  <c:v>1.5090675789637658</c:v>
                </c:pt>
                <c:pt idx="129">
                  <c:v>1.7210285888031081</c:v>
                </c:pt>
                <c:pt idx="130">
                  <c:v>1.3648058490623498</c:v>
                </c:pt>
                <c:pt idx="131">
                  <c:v>0.20241166789389808</c:v>
                </c:pt>
                <c:pt idx="132">
                  <c:v>0.83726832274197704</c:v>
                </c:pt>
                <c:pt idx="133">
                  <c:v>0.3867614021696113</c:v>
                </c:pt>
                <c:pt idx="134">
                  <c:v>0.30049013209242048</c:v>
                </c:pt>
                <c:pt idx="135">
                  <c:v>1.3387026550940391</c:v>
                </c:pt>
                <c:pt idx="136">
                  <c:v>0.44864466888475363</c:v>
                </c:pt>
                <c:pt idx="137">
                  <c:v>0.37441091122468606</c:v>
                </c:pt>
                <c:pt idx="138">
                  <c:v>0.31278863289873016</c:v>
                </c:pt>
                <c:pt idx="139">
                  <c:v>1.1828895865911022</c:v>
                </c:pt>
                <c:pt idx="140">
                  <c:v>1.667799576757659</c:v>
                </c:pt>
                <c:pt idx="141">
                  <c:v>0.31278863289873016</c:v>
                </c:pt>
                <c:pt idx="142">
                  <c:v>0.16577337081008636</c:v>
                </c:pt>
                <c:pt idx="143">
                  <c:v>1.3648058490623498</c:v>
                </c:pt>
                <c:pt idx="144">
                  <c:v>8.0581017630720453E-2</c:v>
                </c:pt>
                <c:pt idx="145">
                  <c:v>0.16577337081008636</c:v>
                </c:pt>
                <c:pt idx="146">
                  <c:v>-4.1986008184835555E-3</c:v>
                </c:pt>
                <c:pt idx="147">
                  <c:v>0.19019038281766143</c:v>
                </c:pt>
                <c:pt idx="148">
                  <c:v>0.44864466888475363</c:v>
                </c:pt>
                <c:pt idx="150">
                  <c:v>0.52319391349749367</c:v>
                </c:pt>
                <c:pt idx="151">
                  <c:v>0.46104756599567054</c:v>
                </c:pt>
                <c:pt idx="152">
                  <c:v>0.39912059845272552</c:v>
                </c:pt>
                <c:pt idx="153">
                  <c:v>0.84994880287968044</c:v>
                </c:pt>
                <c:pt idx="154">
                  <c:v>0.33741155497142472</c:v>
                </c:pt>
                <c:pt idx="156">
                  <c:v>1.157054099554955</c:v>
                </c:pt>
                <c:pt idx="157">
                  <c:v>1.0926306230321075</c:v>
                </c:pt>
                <c:pt idx="158">
                  <c:v>0.77400272767704337</c:v>
                </c:pt>
                <c:pt idx="159">
                  <c:v>0.54811420773802411</c:v>
                </c:pt>
                <c:pt idx="160">
                  <c:v>0.47345923825901082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Temp_data'!$F$54</c:f>
              <c:strCache>
                <c:ptCount val="1"/>
                <c:pt idx="0">
                  <c:v>1081.2 m - native sand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Temp_data'!$G$54:$FK$54</c:f>
              <c:numCache>
                <c:formatCode>0.00</c:formatCode>
                <c:ptCount val="161"/>
                <c:pt idx="0">
                  <c:v>-0.11858563849631309</c:v>
                </c:pt>
                <c:pt idx="1">
                  <c:v>-0.13056422337820095</c:v>
                </c:pt>
                <c:pt idx="2">
                  <c:v>-0.13056422337820095</c:v>
                </c:pt>
                <c:pt idx="3">
                  <c:v>-0.14253460140685092</c:v>
                </c:pt>
                <c:pt idx="4">
                  <c:v>-0.14253460140685092</c:v>
                </c:pt>
                <c:pt idx="5">
                  <c:v>-0.1544967831778763</c:v>
                </c:pt>
                <c:pt idx="6">
                  <c:v>-0.1544967831778763</c:v>
                </c:pt>
                <c:pt idx="7">
                  <c:v>-0.1544967831778763</c:v>
                </c:pt>
                <c:pt idx="8">
                  <c:v>-0.1664507792669383</c:v>
                </c:pt>
                <c:pt idx="9">
                  <c:v>-0.17839660022951875</c:v>
                </c:pt>
                <c:pt idx="10">
                  <c:v>-0.1664507792669383</c:v>
                </c:pt>
                <c:pt idx="11">
                  <c:v>-0.1664507792669383</c:v>
                </c:pt>
                <c:pt idx="13">
                  <c:v>-0.1544967831778763</c:v>
                </c:pt>
                <c:pt idx="14">
                  <c:v>-0.14253460140685092</c:v>
                </c:pt>
                <c:pt idx="15">
                  <c:v>-0.1664507792669383</c:v>
                </c:pt>
                <c:pt idx="16">
                  <c:v>-0.11858563849631309</c:v>
                </c:pt>
                <c:pt idx="17">
                  <c:v>-0.1065988361451673</c:v>
                </c:pt>
                <c:pt idx="18">
                  <c:v>-0.1065988361451673</c:v>
                </c:pt>
                <c:pt idx="19">
                  <c:v>-0.14253460140685092</c:v>
                </c:pt>
                <c:pt idx="20">
                  <c:v>-0.1544967831778763</c:v>
                </c:pt>
                <c:pt idx="21">
                  <c:v>-4.6541189375943759E-2</c:v>
                </c:pt>
                <c:pt idx="22">
                  <c:v>-3.4504858139428052E-2</c:v>
                </c:pt>
                <c:pt idx="23">
                  <c:v>-2.2460234553136615E-2</c:v>
                </c:pt>
                <c:pt idx="24">
                  <c:v>-4.6541189375943759E-2</c:v>
                </c:pt>
                <c:pt idx="25">
                  <c:v>1.3723498198430661E-2</c:v>
                </c:pt>
                <c:pt idx="26">
                  <c:v>3.788764661675259E-2</c:v>
                </c:pt>
                <c:pt idx="28">
                  <c:v>7.4196576569022454E-2</c:v>
                </c:pt>
                <c:pt idx="29">
                  <c:v>0.11058101763069317</c:v>
                </c:pt>
                <c:pt idx="30">
                  <c:v>0.1592115804555192</c:v>
                </c:pt>
                <c:pt idx="31">
                  <c:v>0.14704126647558269</c:v>
                </c:pt>
                <c:pt idx="32">
                  <c:v>0.22019038281763414</c:v>
                </c:pt>
                <c:pt idx="33">
                  <c:v>0.20797762085703653</c:v>
                </c:pt>
                <c:pt idx="34">
                  <c:v>0.2324116678938708</c:v>
                </c:pt>
                <c:pt idx="35">
                  <c:v>0.22019038281763414</c:v>
                </c:pt>
                <c:pt idx="36">
                  <c:v>0.20797762085703653</c:v>
                </c:pt>
                <c:pt idx="37">
                  <c:v>0.24464148730936586</c:v>
                </c:pt>
                <c:pt idx="38">
                  <c:v>0.2324116678938708</c:v>
                </c:pt>
                <c:pt idx="39">
                  <c:v>-0.20226375889757264</c:v>
                </c:pt>
                <c:pt idx="40">
                  <c:v>2.580139918148916E-2</c:v>
                </c:pt>
                <c:pt idx="41">
                  <c:v>-2.2460234553136615E-2</c:v>
                </c:pt>
                <c:pt idx="42">
                  <c:v>6.2085224396298599E-2</c:v>
                </c:pt>
                <c:pt idx="43">
                  <c:v>4.9982251387177712E-2</c:v>
                </c:pt>
                <c:pt idx="45">
                  <c:v>-1.0407307838079305E-2</c:v>
                </c:pt>
                <c:pt idx="46">
                  <c:v>1.3723498198430661E-2</c:v>
                </c:pt>
                <c:pt idx="47">
                  <c:v>-1.0407307838079305E-2</c:v>
                </c:pt>
                <c:pt idx="48">
                  <c:v>-1.0407307838079305E-2</c:v>
                </c:pt>
                <c:pt idx="49">
                  <c:v>-2.2460234553136615E-2</c:v>
                </c:pt>
                <c:pt idx="51">
                  <c:v>-7.0589017813745158E-2</c:v>
                </c:pt>
                <c:pt idx="52">
                  <c:v>-2.2460234553136615E-2</c:v>
                </c:pt>
                <c:pt idx="53">
                  <c:v>-8.260053647040877E-2</c:v>
                </c:pt>
                <c:pt idx="55">
                  <c:v>-7.0589017813745158E-2</c:v>
                </c:pt>
                <c:pt idx="56">
                  <c:v>-0.1065988361451673</c:v>
                </c:pt>
                <c:pt idx="57">
                  <c:v>-0.1065988361451673</c:v>
                </c:pt>
                <c:pt idx="58">
                  <c:v>-0.11858563849631309</c:v>
                </c:pt>
                <c:pt idx="59">
                  <c:v>-0.11858563849631309</c:v>
                </c:pt>
                <c:pt idx="60">
                  <c:v>-0.13056422337820095</c:v>
                </c:pt>
                <c:pt idx="61">
                  <c:v>-0.14253460140685092</c:v>
                </c:pt>
                <c:pt idx="62">
                  <c:v>-0.14253460140685092</c:v>
                </c:pt>
                <c:pt idx="63">
                  <c:v>-0.24990043694378983</c:v>
                </c:pt>
                <c:pt idx="64">
                  <c:v>-0.13056422337820095</c:v>
                </c:pt>
                <c:pt idx="65">
                  <c:v>-0.14253460140685092</c:v>
                </c:pt>
                <c:pt idx="66">
                  <c:v>-0.1664507792669383</c:v>
                </c:pt>
                <c:pt idx="67">
                  <c:v>-0.14253460140685092</c:v>
                </c:pt>
                <c:pt idx="68">
                  <c:v>-0.1065988361451673</c:v>
                </c:pt>
                <c:pt idx="69">
                  <c:v>-9.4603805688677767E-2</c:v>
                </c:pt>
                <c:pt idx="70">
                  <c:v>-3.4504858139428052E-2</c:v>
                </c:pt>
                <c:pt idx="71">
                  <c:v>0.17139036175723277</c:v>
                </c:pt>
                <c:pt idx="72">
                  <c:v>0.22019038281763414</c:v>
                </c:pt>
                <c:pt idx="74">
                  <c:v>0.35509577004370385</c:v>
                </c:pt>
                <c:pt idx="75">
                  <c:v>0.51587969739051687</c:v>
                </c:pt>
                <c:pt idx="76">
                  <c:v>1.9655606821753508</c:v>
                </c:pt>
                <c:pt idx="78">
                  <c:v>0.96896904449772592</c:v>
                </c:pt>
                <c:pt idx="79">
                  <c:v>1.2646744445150944</c:v>
                </c:pt>
                <c:pt idx="80">
                  <c:v>0.55319391349746638</c:v>
                </c:pt>
                <c:pt idx="81">
                  <c:v>0.80400272767701608</c:v>
                </c:pt>
                <c:pt idx="82">
                  <c:v>0.55319391349746638</c:v>
                </c:pt>
                <c:pt idx="83">
                  <c:v>0.441488511652949</c:v>
                </c:pt>
                <c:pt idx="84">
                  <c:v>1.3723498198430661E-2</c:v>
                </c:pt>
                <c:pt idx="85">
                  <c:v>1.3723498198430661E-2</c:v>
                </c:pt>
                <c:pt idx="86">
                  <c:v>-2.2460234553136615E-2</c:v>
                </c:pt>
                <c:pt idx="87">
                  <c:v>-3.4504858139428052E-2</c:v>
                </c:pt>
                <c:pt idx="88">
                  <c:v>-2.2460234553136615E-2</c:v>
                </c:pt>
                <c:pt idx="89">
                  <c:v>-3.4504858139428052E-2</c:v>
                </c:pt>
                <c:pt idx="90">
                  <c:v>-8.260053647040877E-2</c:v>
                </c:pt>
                <c:pt idx="91">
                  <c:v>-7.0589017813745158E-2</c:v>
                </c:pt>
                <c:pt idx="92">
                  <c:v>-8.260053647040877E-2</c:v>
                </c:pt>
                <c:pt idx="93">
                  <c:v>-9.4603805688677767E-2</c:v>
                </c:pt>
                <c:pt idx="94">
                  <c:v>-3.4504858139428052E-2</c:v>
                </c:pt>
                <c:pt idx="95">
                  <c:v>-0.17839660022951875</c:v>
                </c:pt>
                <c:pt idx="96">
                  <c:v>-0.11858563849631309</c:v>
                </c:pt>
                <c:pt idx="97">
                  <c:v>-0.11858563849631309</c:v>
                </c:pt>
                <c:pt idx="98">
                  <c:v>-0.1065988361451673</c:v>
                </c:pt>
                <c:pt idx="99">
                  <c:v>-9.4603805688677767E-2</c:v>
                </c:pt>
                <c:pt idx="100">
                  <c:v>-9.4603805688677767E-2</c:v>
                </c:pt>
                <c:pt idx="101">
                  <c:v>-3.4504858139428052E-2</c:v>
                </c:pt>
                <c:pt idx="102">
                  <c:v>0.22019038281763414</c:v>
                </c:pt>
                <c:pt idx="103">
                  <c:v>0.50345923825898353</c:v>
                </c:pt>
                <c:pt idx="104">
                  <c:v>0.71581170762078727</c:v>
                </c:pt>
                <c:pt idx="105">
                  <c:v>1.0456321937265898</c:v>
                </c:pt>
                <c:pt idx="106">
                  <c:v>0.79137688327261912</c:v>
                </c:pt>
                <c:pt idx="107">
                  <c:v>0.89263843234641627</c:v>
                </c:pt>
                <c:pt idx="108">
                  <c:v>1.109774150733017</c:v>
                </c:pt>
                <c:pt idx="109">
                  <c:v>0.80400272767701608</c:v>
                </c:pt>
                <c:pt idx="110">
                  <c:v>0.70324904627148044</c:v>
                </c:pt>
                <c:pt idx="111">
                  <c:v>0.61556111121763024</c:v>
                </c:pt>
                <c:pt idx="112">
                  <c:v>0.55319391349746638</c:v>
                </c:pt>
                <c:pt idx="113">
                  <c:v>0.36741155497139744</c:v>
                </c:pt>
                <c:pt idx="114">
                  <c:v>0.42912059845269823</c:v>
                </c:pt>
                <c:pt idx="115">
                  <c:v>0.37973599914795386</c:v>
                </c:pt>
                <c:pt idx="116">
                  <c:v>0.17139036175723277</c:v>
                </c:pt>
                <c:pt idx="117">
                  <c:v>9.8444462208931327E-2</c:v>
                </c:pt>
                <c:pt idx="118">
                  <c:v>7.4196576569022454E-2</c:v>
                </c:pt>
                <c:pt idx="119">
                  <c:v>1.3723498198430661E-2</c:v>
                </c:pt>
                <c:pt idx="120">
                  <c:v>1.6539328056524027E-3</c:v>
                </c:pt>
                <c:pt idx="121">
                  <c:v>-5.8569239021380781E-2</c:v>
                </c:pt>
                <c:pt idx="122">
                  <c:v>-5.8569239021380781E-2</c:v>
                </c:pt>
                <c:pt idx="123">
                  <c:v>-4.6541189375943759E-2</c:v>
                </c:pt>
                <c:pt idx="124">
                  <c:v>-7.0589017813745158E-2</c:v>
                </c:pt>
                <c:pt idx="125">
                  <c:v>-5.8569239021380781E-2</c:v>
                </c:pt>
                <c:pt idx="126">
                  <c:v>0.17139036175723277</c:v>
                </c:pt>
                <c:pt idx="127">
                  <c:v>0.441488511652949</c:v>
                </c:pt>
                <c:pt idx="128">
                  <c:v>0.51587969739051687</c:v>
                </c:pt>
                <c:pt idx="129">
                  <c:v>0.72838335858040182</c:v>
                </c:pt>
                <c:pt idx="130">
                  <c:v>0.39206911406205336</c:v>
                </c:pt>
                <c:pt idx="131">
                  <c:v>-3.4504858139428052E-2</c:v>
                </c:pt>
                <c:pt idx="132">
                  <c:v>0.66561487884894177</c:v>
                </c:pt>
                <c:pt idx="133">
                  <c:v>0.2324116678938708</c:v>
                </c:pt>
                <c:pt idx="134">
                  <c:v>7.4196576569022454E-2</c:v>
                </c:pt>
                <c:pt idx="135">
                  <c:v>0.51587969739051687</c:v>
                </c:pt>
                <c:pt idx="136">
                  <c:v>0.52830895512903453</c:v>
                </c:pt>
                <c:pt idx="137">
                  <c:v>0.3304901320923932</c:v>
                </c:pt>
                <c:pt idx="138">
                  <c:v>8.6316318850947482E-2</c:v>
                </c:pt>
                <c:pt idx="139">
                  <c:v>4.9982251387177712E-2</c:v>
                </c:pt>
                <c:pt idx="140">
                  <c:v>-7.0589017813745158E-2</c:v>
                </c:pt>
                <c:pt idx="141">
                  <c:v>0.35509577004370385</c:v>
                </c:pt>
                <c:pt idx="142">
                  <c:v>-0.26178932590079285</c:v>
                </c:pt>
                <c:pt idx="143">
                  <c:v>0.71581170762078727</c:v>
                </c:pt>
                <c:pt idx="144">
                  <c:v>0.29364633360080461</c:v>
                </c:pt>
                <c:pt idx="145">
                  <c:v>0.22019038281763414</c:v>
                </c:pt>
                <c:pt idx="146">
                  <c:v>8.6316318850947482E-2</c:v>
                </c:pt>
                <c:pt idx="147">
                  <c:v>0.1592115804555192</c:v>
                </c:pt>
                <c:pt idx="148">
                  <c:v>0.14704126647558269</c:v>
                </c:pt>
                <c:pt idx="150">
                  <c:v>0.37973599914795386</c:v>
                </c:pt>
                <c:pt idx="151">
                  <c:v>0.46625053523337101</c:v>
                </c:pt>
                <c:pt idx="152">
                  <c:v>0.46625053523337101</c:v>
                </c:pt>
                <c:pt idx="153">
                  <c:v>0.29364633360080461</c:v>
                </c:pt>
                <c:pt idx="154">
                  <c:v>0.18357762149634027</c:v>
                </c:pt>
                <c:pt idx="156">
                  <c:v>7.4196576569022454E-2</c:v>
                </c:pt>
                <c:pt idx="157">
                  <c:v>4.9982251387177712E-2</c:v>
                </c:pt>
                <c:pt idx="158">
                  <c:v>6.2085224396298599E-2</c:v>
                </c:pt>
                <c:pt idx="159">
                  <c:v>0.19577337081005908</c:v>
                </c:pt>
                <c:pt idx="160">
                  <c:v>0.3059189938317104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Temp_data'!$F$52</c:f>
              <c:strCache>
                <c:ptCount val="1"/>
                <c:pt idx="0">
                  <c:v>1087.2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Temp_data'!$EE$52:$FK$52</c:f>
              <c:numCache>
                <c:formatCode>0.00</c:formatCode>
                <c:ptCount val="33"/>
                <c:pt idx="0">
                  <c:v>2.2385748218824233</c:v>
                </c:pt>
                <c:pt idx="1">
                  <c:v>1.9390556528704792</c:v>
                </c:pt>
                <c:pt idx="2">
                  <c:v>0.5880611831929059</c:v>
                </c:pt>
                <c:pt idx="3">
                  <c:v>-0.18253460140681455</c:v>
                </c:pt>
                <c:pt idx="4">
                  <c:v>-0.53788159670466484</c:v>
                </c:pt>
                <c:pt idx="5">
                  <c:v>-0.20645077926690192</c:v>
                </c:pt>
                <c:pt idx="6">
                  <c:v>2.0609752109767783</c:v>
                </c:pt>
                <c:pt idx="7">
                  <c:v>1.4333478926344014</c:v>
                </c:pt>
                <c:pt idx="8">
                  <c:v>-0.64308894870902122</c:v>
                </c:pt>
                <c:pt idx="9">
                  <c:v>-0.31367012345907597</c:v>
                </c:pt>
                <c:pt idx="10">
                  <c:v>2.5572092891397915</c:v>
                </c:pt>
                <c:pt idx="11">
                  <c:v>4.7086242899296735</c:v>
                </c:pt>
                <c:pt idx="12">
                  <c:v>4.4270926769903554</c:v>
                </c:pt>
                <c:pt idx="13">
                  <c:v>-0.45561232283222353</c:v>
                </c:pt>
                <c:pt idx="14">
                  <c:v>2.5013825347098191</c:v>
                </c:pt>
                <c:pt idx="15">
                  <c:v>1.9660764782639149</c:v>
                </c:pt>
                <c:pt idx="16">
                  <c:v>-1.0234986973821378</c:v>
                </c:pt>
                <c:pt idx="17">
                  <c:v>1.9931385812273561</c:v>
                </c:pt>
                <c:pt idx="18">
                  <c:v>-0.15858563849627672</c:v>
                </c:pt>
                <c:pt idx="19">
                  <c:v>-0.13460380568864139</c:v>
                </c:pt>
                <c:pt idx="20">
                  <c:v>2.0338093918295499</c:v>
                </c:pt>
                <c:pt idx="22">
                  <c:v>2.2085224396334979E-2</c:v>
                </c:pt>
                <c:pt idx="23">
                  <c:v>-9.8569239021344401E-2</c:v>
                </c:pt>
                <c:pt idx="24">
                  <c:v>-0.15858563849627672</c:v>
                </c:pt>
                <c:pt idx="25">
                  <c:v>-0.13460380568864139</c:v>
                </c:pt>
                <c:pt idx="26">
                  <c:v>0.85263843234645265</c:v>
                </c:pt>
                <c:pt idx="28">
                  <c:v>2.7257486647826568</c:v>
                </c:pt>
                <c:pt idx="29">
                  <c:v>2.1837391442131207</c:v>
                </c:pt>
                <c:pt idx="30">
                  <c:v>1.0826306230321165</c:v>
                </c:pt>
                <c:pt idx="31">
                  <c:v>0.29049013209242958</c:v>
                </c:pt>
                <c:pt idx="32">
                  <c:v>-1.4198600818474461E-2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Temp_data'!$F$53</c:f>
              <c:strCache>
                <c:ptCount val="1"/>
                <c:pt idx="0">
                  <c:v>1085.2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Temp_data'!$EE$53:$FK$53</c:f>
              <c:numCache>
                <c:formatCode>0.00</c:formatCode>
                <c:ptCount val="33"/>
                <c:pt idx="0">
                  <c:v>1.5090675789637658</c:v>
                </c:pt>
                <c:pt idx="1">
                  <c:v>1.7210285888031081</c:v>
                </c:pt>
                <c:pt idx="2">
                  <c:v>1.3648058490623498</c:v>
                </c:pt>
                <c:pt idx="3">
                  <c:v>0.20241166789389808</c:v>
                </c:pt>
                <c:pt idx="4">
                  <c:v>0.83726832274197704</c:v>
                </c:pt>
                <c:pt idx="5">
                  <c:v>0.3867614021696113</c:v>
                </c:pt>
                <c:pt idx="6">
                  <c:v>0.30049013209242048</c:v>
                </c:pt>
                <c:pt idx="7">
                  <c:v>1.3387026550940391</c:v>
                </c:pt>
                <c:pt idx="8">
                  <c:v>0.44864466888475363</c:v>
                </c:pt>
                <c:pt idx="9">
                  <c:v>0.37441091122468606</c:v>
                </c:pt>
                <c:pt idx="10">
                  <c:v>0.31278863289873016</c:v>
                </c:pt>
                <c:pt idx="11">
                  <c:v>1.1828895865911022</c:v>
                </c:pt>
                <c:pt idx="12">
                  <c:v>1.667799576757659</c:v>
                </c:pt>
                <c:pt idx="13">
                  <c:v>0.31278863289873016</c:v>
                </c:pt>
                <c:pt idx="14">
                  <c:v>0.16577337081008636</c:v>
                </c:pt>
                <c:pt idx="15">
                  <c:v>1.3648058490623498</c:v>
                </c:pt>
                <c:pt idx="16">
                  <c:v>8.0581017630720453E-2</c:v>
                </c:pt>
                <c:pt idx="17">
                  <c:v>0.16577337081008636</c:v>
                </c:pt>
                <c:pt idx="18">
                  <c:v>-4.1986008184835555E-3</c:v>
                </c:pt>
                <c:pt idx="19">
                  <c:v>0.19019038281766143</c:v>
                </c:pt>
                <c:pt idx="20">
                  <c:v>0.44864466888475363</c:v>
                </c:pt>
                <c:pt idx="22">
                  <c:v>0.52319391349749367</c:v>
                </c:pt>
                <c:pt idx="23">
                  <c:v>0.46104756599567054</c:v>
                </c:pt>
                <c:pt idx="24">
                  <c:v>0.39912059845272552</c:v>
                </c:pt>
                <c:pt idx="25">
                  <c:v>0.84994880287968044</c:v>
                </c:pt>
                <c:pt idx="26">
                  <c:v>0.33741155497142472</c:v>
                </c:pt>
                <c:pt idx="28">
                  <c:v>1.157054099554955</c:v>
                </c:pt>
                <c:pt idx="29">
                  <c:v>1.0926306230321075</c:v>
                </c:pt>
                <c:pt idx="30">
                  <c:v>0.77400272767704337</c:v>
                </c:pt>
                <c:pt idx="31">
                  <c:v>0.54811420773802411</c:v>
                </c:pt>
                <c:pt idx="32">
                  <c:v>0.47345923825901082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Temp_data'!$F$54</c:f>
              <c:strCache>
                <c:ptCount val="1"/>
                <c:pt idx="0">
                  <c:v>1081.2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Temp_data'!$EE$54:$FK$54</c:f>
              <c:numCache>
                <c:formatCode>0.00</c:formatCode>
                <c:ptCount val="33"/>
                <c:pt idx="0">
                  <c:v>0.51587969739051687</c:v>
                </c:pt>
                <c:pt idx="1">
                  <c:v>0.72838335858040182</c:v>
                </c:pt>
                <c:pt idx="2">
                  <c:v>0.39206911406205336</c:v>
                </c:pt>
                <c:pt idx="3">
                  <c:v>-3.4504858139428052E-2</c:v>
                </c:pt>
                <c:pt idx="4">
                  <c:v>0.66561487884894177</c:v>
                </c:pt>
                <c:pt idx="5">
                  <c:v>0.2324116678938708</c:v>
                </c:pt>
                <c:pt idx="6">
                  <c:v>7.4196576569022454E-2</c:v>
                </c:pt>
                <c:pt idx="7">
                  <c:v>0.51587969739051687</c:v>
                </c:pt>
                <c:pt idx="8">
                  <c:v>0.52830895512903453</c:v>
                </c:pt>
                <c:pt idx="9">
                  <c:v>0.3304901320923932</c:v>
                </c:pt>
                <c:pt idx="10">
                  <c:v>8.6316318850947482E-2</c:v>
                </c:pt>
                <c:pt idx="11">
                  <c:v>4.9982251387177712E-2</c:v>
                </c:pt>
                <c:pt idx="12">
                  <c:v>-7.0589017813745158E-2</c:v>
                </c:pt>
                <c:pt idx="13">
                  <c:v>0.35509577004370385</c:v>
                </c:pt>
                <c:pt idx="14">
                  <c:v>-0.26178932590079285</c:v>
                </c:pt>
                <c:pt idx="15">
                  <c:v>0.71581170762078727</c:v>
                </c:pt>
                <c:pt idx="16">
                  <c:v>0.29364633360080461</c:v>
                </c:pt>
                <c:pt idx="17">
                  <c:v>0.22019038281763414</c:v>
                </c:pt>
                <c:pt idx="18">
                  <c:v>8.6316318850947482E-2</c:v>
                </c:pt>
                <c:pt idx="19">
                  <c:v>0.1592115804555192</c:v>
                </c:pt>
                <c:pt idx="20">
                  <c:v>0.14704126647558269</c:v>
                </c:pt>
                <c:pt idx="22">
                  <c:v>0.37973599914795386</c:v>
                </c:pt>
                <c:pt idx="23">
                  <c:v>0.46625053523337101</c:v>
                </c:pt>
                <c:pt idx="24">
                  <c:v>0.46625053523337101</c:v>
                </c:pt>
                <c:pt idx="25">
                  <c:v>0.29364633360080461</c:v>
                </c:pt>
                <c:pt idx="26">
                  <c:v>0.18357762149634027</c:v>
                </c:pt>
                <c:pt idx="28">
                  <c:v>7.4196576569022454E-2</c:v>
                </c:pt>
                <c:pt idx="29">
                  <c:v>4.9982251387177712E-2</c:v>
                </c:pt>
                <c:pt idx="30">
                  <c:v>6.2085224396298599E-2</c:v>
                </c:pt>
                <c:pt idx="31">
                  <c:v>0.19577337081005908</c:v>
                </c:pt>
                <c:pt idx="32">
                  <c:v>0.3059189938317104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687808"/>
        <c:axId val="159690112"/>
      </c:scatterChart>
      <c:valAx>
        <c:axId val="159687808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738567679040114"/>
              <c:y val="0.94215993523197661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690112"/>
        <c:crossesAt val="-5"/>
        <c:crossBetween val="midCat"/>
        <c:majorUnit val="181"/>
        <c:minorUnit val="30.5"/>
      </c:valAx>
      <c:valAx>
        <c:axId val="159690112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1053618297713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687808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7452305961754775"/>
          <c:y val="0.73496689779449209"/>
          <c:w val="0.1619426321709786"/>
          <c:h val="0.119224742429584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Yukon&amp;RJune 2009</c:oddHeader>
    </c:headerFooter>
    <c:pageMargins b="1" l="0.75" r="0.75" t="1" header="0.5" footer="0.5"/>
    <c:pageSetup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038427099114279E-2"/>
          <c:y val="3.4704391960801911E-2"/>
          <c:w val="0.92023666863686182"/>
          <c:h val="0.8688951468704478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'Filtered Temp_data'!$F$60</c:f>
              <c:strCache>
                <c:ptCount val="1"/>
                <c:pt idx="0">
                  <c:v>1078.5 m - sand fill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Temp_data'!$G$60:$FK$60</c:f>
              <c:numCache>
                <c:formatCode>0.00</c:formatCode>
                <c:ptCount val="161"/>
                <c:pt idx="0">
                  <c:v>-0.19178932590079967</c:v>
                </c:pt>
                <c:pt idx="1">
                  <c:v>-0.28661001642052497</c:v>
                </c:pt>
                <c:pt idx="2">
                  <c:v>-0.33382781820711216</c:v>
                </c:pt>
                <c:pt idx="3">
                  <c:v>-0.29842645472717777</c:v>
                </c:pt>
                <c:pt idx="4">
                  <c:v>-0.26295310278470652</c:v>
                </c:pt>
                <c:pt idx="5">
                  <c:v>-0.23926407141493655</c:v>
                </c:pt>
                <c:pt idx="6">
                  <c:v>-0.20367012345911917</c:v>
                </c:pt>
                <c:pt idx="7">
                  <c:v>-0.19178932590079967</c:v>
                </c:pt>
                <c:pt idx="8">
                  <c:v>-0.17990043694379665</c:v>
                </c:pt>
                <c:pt idx="9">
                  <c:v>-0.16800344619116458</c:v>
                </c:pt>
                <c:pt idx="10">
                  <c:v>-0.14418511761414265</c:v>
                </c:pt>
                <c:pt idx="11">
                  <c:v>-0.14418511761414265</c:v>
                </c:pt>
                <c:pt idx="12">
                  <c:v>-0.10839660022952557</c:v>
                </c:pt>
                <c:pt idx="13">
                  <c:v>-0.31023489432851648</c:v>
                </c:pt>
                <c:pt idx="14">
                  <c:v>0.10788764661674577</c:v>
                </c:pt>
                <c:pt idx="15">
                  <c:v>-0.31023489432851648</c:v>
                </c:pt>
                <c:pt idx="16">
                  <c:v>1.2828895865910681</c:v>
                </c:pt>
                <c:pt idx="17">
                  <c:v>2.2527233328366378</c:v>
                </c:pt>
                <c:pt idx="18">
                  <c:v>1.9279695798599619</c:v>
                </c:pt>
                <c:pt idx="19">
                  <c:v>1.8210285888030739</c:v>
                </c:pt>
                <c:pt idx="21">
                  <c:v>2.2254320603158817</c:v>
                </c:pt>
                <c:pt idx="22">
                  <c:v>2.1166851490029899</c:v>
                </c:pt>
                <c:pt idx="23">
                  <c:v>1.9951373608304266</c:v>
                </c:pt>
                <c:pt idx="24">
                  <c:v>1.9951373608304266</c:v>
                </c:pt>
                <c:pt idx="25">
                  <c:v>1.9548061168522963</c:v>
                </c:pt>
                <c:pt idx="26">
                  <c:v>1.0389690444977191</c:v>
                </c:pt>
                <c:pt idx="27">
                  <c:v>0.6980611831928627</c:v>
                </c:pt>
                <c:pt idx="28">
                  <c:v>0.54864466888471952</c:v>
                </c:pt>
                <c:pt idx="29">
                  <c:v>0.35138226415512008</c:v>
                </c:pt>
                <c:pt idx="30">
                  <c:v>-0.32203534542742318</c:v>
                </c:pt>
                <c:pt idx="31">
                  <c:v>-0.13226375889757946</c:v>
                </c:pt>
                <c:pt idx="32">
                  <c:v>-0.31023489432851648</c:v>
                </c:pt>
                <c:pt idx="33">
                  <c:v>-0.33382781820711216</c:v>
                </c:pt>
                <c:pt idx="34">
                  <c:v>-0.33382781820711216</c:v>
                </c:pt>
                <c:pt idx="35">
                  <c:v>-0.34561232283226673</c:v>
                </c:pt>
                <c:pt idx="36">
                  <c:v>-0.35738886944824344</c:v>
                </c:pt>
                <c:pt idx="37">
                  <c:v>-0.36915746818146999</c:v>
                </c:pt>
                <c:pt idx="38">
                  <c:v>-0.78761762639607014</c:v>
                </c:pt>
                <c:pt idx="39">
                  <c:v>-0.78761762639607014</c:v>
                </c:pt>
                <c:pt idx="40">
                  <c:v>-0.61447981505892812</c:v>
                </c:pt>
                <c:pt idx="41">
                  <c:v>-0.66081861076543191</c:v>
                </c:pt>
                <c:pt idx="42">
                  <c:v>-0.5097643783955732</c:v>
                </c:pt>
                <c:pt idx="43">
                  <c:v>-0.49809037125004352</c:v>
                </c:pt>
                <c:pt idx="44">
                  <c:v>-0.48640853627330216</c:v>
                </c:pt>
                <c:pt idx="45">
                  <c:v>-0.49809037125004352</c:v>
                </c:pt>
                <c:pt idx="46">
                  <c:v>-6.0564223378207771E-2</c:v>
                </c:pt>
                <c:pt idx="47">
                  <c:v>-0.31023489432851648</c:v>
                </c:pt>
                <c:pt idx="48">
                  <c:v>-0.26295310278470652</c:v>
                </c:pt>
                <c:pt idx="49">
                  <c:v>-0.25111260695405235</c:v>
                </c:pt>
                <c:pt idx="50">
                  <c:v>-0.26295310278470652</c:v>
                </c:pt>
                <c:pt idx="51">
                  <c:v>-0.23926407141493655</c:v>
                </c:pt>
                <c:pt idx="52">
                  <c:v>-0.2274074858683548</c:v>
                </c:pt>
                <c:pt idx="53">
                  <c:v>-0.2274074858683548</c:v>
                </c:pt>
                <c:pt idx="54">
                  <c:v>-0.2274074858683548</c:v>
                </c:pt>
                <c:pt idx="55">
                  <c:v>-0.23926407141493655</c:v>
                </c:pt>
                <c:pt idx="56">
                  <c:v>-0.23926407141493655</c:v>
                </c:pt>
                <c:pt idx="57">
                  <c:v>-0.23926407141493655</c:v>
                </c:pt>
                <c:pt idx="58">
                  <c:v>-0.23926407141493655</c:v>
                </c:pt>
                <c:pt idx="59">
                  <c:v>-0.2274074858683548</c:v>
                </c:pt>
                <c:pt idx="60">
                  <c:v>-0.23926407141493655</c:v>
                </c:pt>
                <c:pt idx="61">
                  <c:v>-0.2274074858683548</c:v>
                </c:pt>
                <c:pt idx="62">
                  <c:v>-0.23926407141493655</c:v>
                </c:pt>
                <c:pt idx="63">
                  <c:v>-0.21554283999574864</c:v>
                </c:pt>
                <c:pt idx="64">
                  <c:v>-0.15609834322668803</c:v>
                </c:pt>
                <c:pt idx="65">
                  <c:v>0.44973599914794704</c:v>
                </c:pt>
                <c:pt idx="66">
                  <c:v>1.5040331826833722</c:v>
                </c:pt>
                <c:pt idx="67">
                  <c:v>1.5302332581765086</c:v>
                </c:pt>
                <c:pt idx="68">
                  <c:v>1.6090675789637316</c:v>
                </c:pt>
                <c:pt idx="69">
                  <c:v>1.3866118507341412</c:v>
                </c:pt>
                <c:pt idx="70">
                  <c:v>1.2312564340286372</c:v>
                </c:pt>
                <c:pt idx="71">
                  <c:v>0.58587969739051005</c:v>
                </c:pt>
                <c:pt idx="72">
                  <c:v>0.38820025620321985</c:v>
                </c:pt>
                <c:pt idx="73">
                  <c:v>0.24139036175722595</c:v>
                </c:pt>
                <c:pt idx="74">
                  <c:v>7.1653932805645582E-2</c:v>
                </c:pt>
                <c:pt idx="75">
                  <c:v>-3.6598836145174118E-2</c:v>
                </c:pt>
                <c:pt idx="76">
                  <c:v>-0.10839660022952557</c:v>
                </c:pt>
                <c:pt idx="78">
                  <c:v>-0.16800344619116458</c:v>
                </c:pt>
                <c:pt idx="79">
                  <c:v>-0.2274074858683548</c:v>
                </c:pt>
                <c:pt idx="80">
                  <c:v>-0.25111260695405235</c:v>
                </c:pt>
                <c:pt idx="81">
                  <c:v>-0.2274074858683548</c:v>
                </c:pt>
                <c:pt idx="82">
                  <c:v>-0.20367012345911917</c:v>
                </c:pt>
                <c:pt idx="83">
                  <c:v>-0.21554283999574864</c:v>
                </c:pt>
                <c:pt idx="84">
                  <c:v>-0.21554283999574864</c:v>
                </c:pt>
                <c:pt idx="85">
                  <c:v>-0.20367012345911917</c:v>
                </c:pt>
                <c:pt idx="86">
                  <c:v>-0.20367012345911917</c:v>
                </c:pt>
                <c:pt idx="87">
                  <c:v>-0.19178932590079967</c:v>
                </c:pt>
                <c:pt idx="88">
                  <c:v>-0.20367012345911917</c:v>
                </c:pt>
                <c:pt idx="89">
                  <c:v>-0.20367012345911917</c:v>
                </c:pt>
                <c:pt idx="90">
                  <c:v>-0.21554283999574864</c:v>
                </c:pt>
                <c:pt idx="91">
                  <c:v>-0.20367012345911917</c:v>
                </c:pt>
                <c:pt idx="92">
                  <c:v>-0.20367012345911917</c:v>
                </c:pt>
                <c:pt idx="93">
                  <c:v>-0.17990043694379665</c:v>
                </c:pt>
                <c:pt idx="94">
                  <c:v>-0.16800344619116458</c:v>
                </c:pt>
                <c:pt idx="95">
                  <c:v>1.3606240261352127</c:v>
                </c:pt>
                <c:pt idx="96">
                  <c:v>1.8210285888030739</c:v>
                </c:pt>
                <c:pt idx="97">
                  <c:v>3.2208970581846756</c:v>
                </c:pt>
                <c:pt idx="98">
                  <c:v>3.1202419792295473</c:v>
                </c:pt>
                <c:pt idx="99">
                  <c:v>3.1920804677198475</c:v>
                </c:pt>
                <c:pt idx="100">
                  <c:v>3.005899002850299</c:v>
                </c:pt>
                <c:pt idx="101">
                  <c:v>2.6392739997058356</c:v>
                </c:pt>
                <c:pt idx="102">
                  <c:v>2.2937391442130775</c:v>
                </c:pt>
                <c:pt idx="103">
                  <c:v>1.5302332581765086</c:v>
                </c:pt>
                <c:pt idx="105">
                  <c:v>1.0900406934480316</c:v>
                </c:pt>
                <c:pt idx="106">
                  <c:v>0.62319391349745956</c:v>
                </c:pt>
                <c:pt idx="107">
                  <c:v>0.3391267741617412</c:v>
                </c:pt>
                <c:pt idx="108">
                  <c:v>4.7539765446856563E-2</c:v>
                </c:pt>
                <c:pt idx="109">
                  <c:v>-9.6450779266945119E-2</c:v>
                </c:pt>
                <c:pt idx="110">
                  <c:v>-0.23926407141493655</c:v>
                </c:pt>
                <c:pt idx="111">
                  <c:v>-0.2274074858683548</c:v>
                </c:pt>
                <c:pt idx="112">
                  <c:v>-0.21554283999574864</c:v>
                </c:pt>
                <c:pt idx="113">
                  <c:v>-0.21554283999574864</c:v>
                </c:pt>
                <c:pt idx="114">
                  <c:v>-0.2274074858683548</c:v>
                </c:pt>
                <c:pt idx="115">
                  <c:v>-0.19178932590079967</c:v>
                </c:pt>
                <c:pt idx="116">
                  <c:v>-0.20367012345911917</c:v>
                </c:pt>
                <c:pt idx="117">
                  <c:v>-0.16800344619116458</c:v>
                </c:pt>
                <c:pt idx="118">
                  <c:v>-0.16800344619116458</c:v>
                </c:pt>
                <c:pt idx="119">
                  <c:v>-0.17990043694379665</c:v>
                </c:pt>
                <c:pt idx="120">
                  <c:v>-0.15609834322668803</c:v>
                </c:pt>
                <c:pt idx="121">
                  <c:v>2.0896023626161764</c:v>
                </c:pt>
                <c:pt idx="122">
                  <c:v>3.380225286724226</c:v>
                </c:pt>
                <c:pt idx="123">
                  <c:v>3.9118198930104313</c:v>
                </c:pt>
                <c:pt idx="124">
                  <c:v>3.6883998355363588</c:v>
                </c:pt>
                <c:pt idx="125">
                  <c:v>3.1202419792295473</c:v>
                </c:pt>
                <c:pt idx="126">
                  <c:v>1.244150545631669</c:v>
                </c:pt>
                <c:pt idx="127">
                  <c:v>0.8613768832726123</c:v>
                </c:pt>
                <c:pt idx="128">
                  <c:v>0.42509577004369703</c:v>
                </c:pt>
                <c:pt idx="129">
                  <c:v>9.5801399181482338E-2</c:v>
                </c:pt>
                <c:pt idx="130">
                  <c:v>-0.34561232283226673</c:v>
                </c:pt>
                <c:pt idx="131">
                  <c:v>0.798383358580395</c:v>
                </c:pt>
                <c:pt idx="132">
                  <c:v>-0.2274074858683548</c:v>
                </c:pt>
                <c:pt idx="133">
                  <c:v>-0.20367012345911917</c:v>
                </c:pt>
                <c:pt idx="134">
                  <c:v>3.336630943586556</c:v>
                </c:pt>
                <c:pt idx="135">
                  <c:v>-0.16800344619116458</c:v>
                </c:pt>
                <c:pt idx="136">
                  <c:v>-0.21554283999574864</c:v>
                </c:pt>
                <c:pt idx="137">
                  <c:v>-5.890178137519797E-4</c:v>
                </c:pt>
                <c:pt idx="138">
                  <c:v>4.1532448383373435</c:v>
                </c:pt>
                <c:pt idx="139">
                  <c:v>3.7625639221569145</c:v>
                </c:pt>
                <c:pt idx="140">
                  <c:v>1.6354240832686173</c:v>
                </c:pt>
                <c:pt idx="141">
                  <c:v>-0.94767222850776989</c:v>
                </c:pt>
                <c:pt idx="142">
                  <c:v>4.0019738400921483</c:v>
                </c:pt>
                <c:pt idx="144">
                  <c:v>-0.2274074858683548</c:v>
                </c:pt>
                <c:pt idx="145">
                  <c:v>2.5696272248276273</c:v>
                </c:pt>
                <c:pt idx="146">
                  <c:v>-0.14418511761414265</c:v>
                </c:pt>
                <c:pt idx="147">
                  <c:v>0.38820025620321985</c:v>
                </c:pt>
                <c:pt idx="148">
                  <c:v>3.336630943586556</c:v>
                </c:pt>
                <c:pt idx="150">
                  <c:v>-0.23926407141493655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'Filtered Temp_data'!$F$61</c:f>
              <c:strCache>
                <c:ptCount val="1"/>
                <c:pt idx="0">
                  <c:v>1076.5 m - native organics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Temp_data'!$G$61:$FK$61</c:f>
              <c:numCache>
                <c:formatCode>0.00</c:formatCode>
                <c:ptCount val="161"/>
                <c:pt idx="0">
                  <c:v>-0.25367012345907369</c:v>
                </c:pt>
                <c:pt idx="1">
                  <c:v>-0.26554283999570316</c:v>
                </c:pt>
                <c:pt idx="2">
                  <c:v>-0.27740748586830932</c:v>
                </c:pt>
                <c:pt idx="3">
                  <c:v>-0.27740748586830932</c:v>
                </c:pt>
                <c:pt idx="4">
                  <c:v>-0.27740748586830932</c:v>
                </c:pt>
                <c:pt idx="5">
                  <c:v>-0.28926407141489108</c:v>
                </c:pt>
                <c:pt idx="6">
                  <c:v>-0.30111260695400688</c:v>
                </c:pt>
                <c:pt idx="7">
                  <c:v>-0.31295310278466104</c:v>
                </c:pt>
                <c:pt idx="8">
                  <c:v>-0.31295310278466104</c:v>
                </c:pt>
                <c:pt idx="9">
                  <c:v>-0.32478556918670165</c:v>
                </c:pt>
                <c:pt idx="10">
                  <c:v>-0.32478556918670165</c:v>
                </c:pt>
                <c:pt idx="11">
                  <c:v>-0.32478556918670165</c:v>
                </c:pt>
                <c:pt idx="12">
                  <c:v>-0.32478556918670165</c:v>
                </c:pt>
                <c:pt idx="13">
                  <c:v>-0.360234894328471</c:v>
                </c:pt>
                <c:pt idx="14">
                  <c:v>-0.32478556918670165</c:v>
                </c:pt>
                <c:pt idx="15">
                  <c:v>-0.37203534542737771</c:v>
                </c:pt>
                <c:pt idx="16">
                  <c:v>-0.32478556918670165</c:v>
                </c:pt>
                <c:pt idx="17">
                  <c:v>-0.48960271973709268</c:v>
                </c:pt>
                <c:pt idx="18">
                  <c:v>-0.3484264547271323</c:v>
                </c:pt>
                <c:pt idx="19">
                  <c:v>-0.360234894328471</c:v>
                </c:pt>
                <c:pt idx="21">
                  <c:v>-0.3366100164204795</c:v>
                </c:pt>
                <c:pt idx="22">
                  <c:v>-0.32478556918670165</c:v>
                </c:pt>
                <c:pt idx="23">
                  <c:v>-0.32478556918670165</c:v>
                </c:pt>
                <c:pt idx="24">
                  <c:v>-0.32478556918670165</c:v>
                </c:pt>
                <c:pt idx="25">
                  <c:v>-0.37203534542737771</c:v>
                </c:pt>
                <c:pt idx="26">
                  <c:v>-0.32478556918670165</c:v>
                </c:pt>
                <c:pt idx="27">
                  <c:v>-0.31295310278466104</c:v>
                </c:pt>
                <c:pt idx="28">
                  <c:v>-0.31295310278466104</c:v>
                </c:pt>
                <c:pt idx="29">
                  <c:v>-0.32478556918670165</c:v>
                </c:pt>
                <c:pt idx="30">
                  <c:v>-0.37203534542737771</c:v>
                </c:pt>
                <c:pt idx="31">
                  <c:v>-0.31295310278466104</c:v>
                </c:pt>
                <c:pt idx="32">
                  <c:v>-0.31295310278466104</c:v>
                </c:pt>
                <c:pt idx="33">
                  <c:v>-0.38382781820706668</c:v>
                </c:pt>
                <c:pt idx="34">
                  <c:v>-0.31295310278466104</c:v>
                </c:pt>
                <c:pt idx="35">
                  <c:v>-0.38382781820706668</c:v>
                </c:pt>
                <c:pt idx="36">
                  <c:v>-0.37203534542737771</c:v>
                </c:pt>
                <c:pt idx="37">
                  <c:v>-0.38382781820706668</c:v>
                </c:pt>
                <c:pt idx="38">
                  <c:v>-0.50131596524346378</c:v>
                </c:pt>
                <c:pt idx="39">
                  <c:v>-0.51302134319962533</c:v>
                </c:pt>
                <c:pt idx="40">
                  <c:v>-0.30111260695400688</c:v>
                </c:pt>
                <c:pt idx="41">
                  <c:v>-0.32478556918670165</c:v>
                </c:pt>
                <c:pt idx="42">
                  <c:v>-0.37203534542737771</c:v>
                </c:pt>
                <c:pt idx="43">
                  <c:v>-0.32478556918670165</c:v>
                </c:pt>
                <c:pt idx="44">
                  <c:v>-0.30111260695400688</c:v>
                </c:pt>
                <c:pt idx="45">
                  <c:v>-0.32478556918670165</c:v>
                </c:pt>
                <c:pt idx="46">
                  <c:v>-0.3366100164204795</c:v>
                </c:pt>
                <c:pt idx="47">
                  <c:v>-0.3366100164204795</c:v>
                </c:pt>
                <c:pt idx="48">
                  <c:v>-0.37203534542737771</c:v>
                </c:pt>
                <c:pt idx="49">
                  <c:v>-0.40738886944819797</c:v>
                </c:pt>
                <c:pt idx="50">
                  <c:v>-0.44267086241006837</c:v>
                </c:pt>
                <c:pt idx="51">
                  <c:v>-0.45441567806392413</c:v>
                </c:pt>
                <c:pt idx="52">
                  <c:v>-0.45441567806392413</c:v>
                </c:pt>
                <c:pt idx="53">
                  <c:v>-0.4661525861513951</c:v>
                </c:pt>
                <c:pt idx="54">
                  <c:v>-0.4661525861513951</c:v>
                </c:pt>
                <c:pt idx="55">
                  <c:v>-0.47788159670466257</c:v>
                </c:pt>
                <c:pt idx="56">
                  <c:v>-0.4661525861513951</c:v>
                </c:pt>
                <c:pt idx="57">
                  <c:v>-0.4661525861513951</c:v>
                </c:pt>
                <c:pt idx="58">
                  <c:v>-0.4661525861513951</c:v>
                </c:pt>
                <c:pt idx="59">
                  <c:v>-0.4661525861513951</c:v>
                </c:pt>
                <c:pt idx="60">
                  <c:v>-0.4661525861513951</c:v>
                </c:pt>
                <c:pt idx="61">
                  <c:v>-0.4661525861513951</c:v>
                </c:pt>
                <c:pt idx="62">
                  <c:v>-0.47788159670466257</c:v>
                </c:pt>
                <c:pt idx="63">
                  <c:v>-0.45441567806392413</c:v>
                </c:pt>
                <c:pt idx="64">
                  <c:v>-0.47788159670466257</c:v>
                </c:pt>
                <c:pt idx="65">
                  <c:v>-0.44267086241006837</c:v>
                </c:pt>
                <c:pt idx="66">
                  <c:v>-0.43091812913911554</c:v>
                </c:pt>
                <c:pt idx="67">
                  <c:v>-0.50131596524346378</c:v>
                </c:pt>
                <c:pt idx="68">
                  <c:v>-0.41915746818142452</c:v>
                </c:pt>
                <c:pt idx="69">
                  <c:v>-0.41915746818142452</c:v>
                </c:pt>
                <c:pt idx="70">
                  <c:v>-0.40738886944819797</c:v>
                </c:pt>
                <c:pt idx="71">
                  <c:v>-0.39561232283222125</c:v>
                </c:pt>
                <c:pt idx="72">
                  <c:v>-0.39561232283222125</c:v>
                </c:pt>
                <c:pt idx="73">
                  <c:v>-0.38382781820706668</c:v>
                </c:pt>
                <c:pt idx="74">
                  <c:v>-0.37203534542737771</c:v>
                </c:pt>
                <c:pt idx="75">
                  <c:v>-0.360234894328471</c:v>
                </c:pt>
                <c:pt idx="76">
                  <c:v>-0.360234894328471</c:v>
                </c:pt>
                <c:pt idx="78">
                  <c:v>-0.360234894328471</c:v>
                </c:pt>
                <c:pt idx="79">
                  <c:v>-0.3366100164204795</c:v>
                </c:pt>
                <c:pt idx="80">
                  <c:v>-0.37203534542737771</c:v>
                </c:pt>
                <c:pt idx="81">
                  <c:v>-0.37203534542737771</c:v>
                </c:pt>
                <c:pt idx="82">
                  <c:v>-0.40738886944819797</c:v>
                </c:pt>
                <c:pt idx="83">
                  <c:v>-0.40738886944819797</c:v>
                </c:pt>
                <c:pt idx="84">
                  <c:v>-0.41915746818142452</c:v>
                </c:pt>
                <c:pt idx="85">
                  <c:v>-0.40738886944819797</c:v>
                </c:pt>
                <c:pt idx="86">
                  <c:v>-0.44267086241006837</c:v>
                </c:pt>
                <c:pt idx="87">
                  <c:v>-0.41915746818142452</c:v>
                </c:pt>
                <c:pt idx="88">
                  <c:v>-0.41915746818142452</c:v>
                </c:pt>
                <c:pt idx="89">
                  <c:v>-0.43091812913911554</c:v>
                </c:pt>
                <c:pt idx="90">
                  <c:v>-0.43091812913911554</c:v>
                </c:pt>
                <c:pt idx="91">
                  <c:v>-0.41915746818142452</c:v>
                </c:pt>
                <c:pt idx="92">
                  <c:v>-0.43091812913911554</c:v>
                </c:pt>
                <c:pt idx="93">
                  <c:v>-0.41915746818142452</c:v>
                </c:pt>
                <c:pt idx="94">
                  <c:v>-0.41915746818142452</c:v>
                </c:pt>
                <c:pt idx="95">
                  <c:v>-0.44267086241006837</c:v>
                </c:pt>
                <c:pt idx="96">
                  <c:v>-0.40738886944819797</c:v>
                </c:pt>
                <c:pt idx="98">
                  <c:v>-0.25367012345907369</c:v>
                </c:pt>
                <c:pt idx="99">
                  <c:v>-0.30111260695400688</c:v>
                </c:pt>
                <c:pt idx="100">
                  <c:v>-0.28926407141489108</c:v>
                </c:pt>
                <c:pt idx="101">
                  <c:v>-0.37203534542737771</c:v>
                </c:pt>
                <c:pt idx="102">
                  <c:v>-0.360234894328471</c:v>
                </c:pt>
                <c:pt idx="103">
                  <c:v>-0.3484264547271323</c:v>
                </c:pt>
                <c:pt idx="104">
                  <c:v>-0.3484264547271323</c:v>
                </c:pt>
                <c:pt idx="105">
                  <c:v>-0.3366100164204795</c:v>
                </c:pt>
                <c:pt idx="106">
                  <c:v>-0.32478556918670165</c:v>
                </c:pt>
                <c:pt idx="107">
                  <c:v>-0.32478556918670165</c:v>
                </c:pt>
                <c:pt idx="108">
                  <c:v>-0.38382781820706668</c:v>
                </c:pt>
                <c:pt idx="109">
                  <c:v>-0.28926407141489108</c:v>
                </c:pt>
                <c:pt idx="110">
                  <c:v>-0.30111260695400688</c:v>
                </c:pt>
                <c:pt idx="111">
                  <c:v>-0.30111260695400688</c:v>
                </c:pt>
                <c:pt idx="112">
                  <c:v>-0.30111260695400688</c:v>
                </c:pt>
                <c:pt idx="113">
                  <c:v>-0.32478556918670165</c:v>
                </c:pt>
                <c:pt idx="115">
                  <c:v>-0.50131596524346378</c:v>
                </c:pt>
                <c:pt idx="116">
                  <c:v>-0.360234894328471</c:v>
                </c:pt>
                <c:pt idx="117">
                  <c:v>-0.37203534542737771</c:v>
                </c:pt>
                <c:pt idx="118">
                  <c:v>-0.37203534542737771</c:v>
                </c:pt>
                <c:pt idx="119">
                  <c:v>-0.37203534542737771</c:v>
                </c:pt>
                <c:pt idx="120">
                  <c:v>-0.37203534542737771</c:v>
                </c:pt>
                <c:pt idx="121">
                  <c:v>-0.360234894328471</c:v>
                </c:pt>
                <c:pt idx="122">
                  <c:v>-0.360234894328471</c:v>
                </c:pt>
                <c:pt idx="123">
                  <c:v>-0.3484264547271323</c:v>
                </c:pt>
                <c:pt idx="124">
                  <c:v>-0.3366100164204795</c:v>
                </c:pt>
                <c:pt idx="125">
                  <c:v>-0.32478556918670165</c:v>
                </c:pt>
                <c:pt idx="126">
                  <c:v>-0.31295310278466104</c:v>
                </c:pt>
                <c:pt idx="127">
                  <c:v>-0.30111260695400688</c:v>
                </c:pt>
                <c:pt idx="128">
                  <c:v>-0.31295310278466104</c:v>
                </c:pt>
                <c:pt idx="129">
                  <c:v>-0.30111260695400688</c:v>
                </c:pt>
                <c:pt idx="130">
                  <c:v>-0.31295310278466104</c:v>
                </c:pt>
                <c:pt idx="131">
                  <c:v>-0.360234894328471</c:v>
                </c:pt>
                <c:pt idx="132">
                  <c:v>-0.28926407141489108</c:v>
                </c:pt>
                <c:pt idx="133">
                  <c:v>-0.31295310278466104</c:v>
                </c:pt>
                <c:pt idx="134">
                  <c:v>-0.32478556918670165</c:v>
                </c:pt>
                <c:pt idx="135">
                  <c:v>-0.27740748586830932</c:v>
                </c:pt>
                <c:pt idx="136">
                  <c:v>-0.28926407141489108</c:v>
                </c:pt>
                <c:pt idx="138">
                  <c:v>-0.31295310278466104</c:v>
                </c:pt>
                <c:pt idx="139">
                  <c:v>-0.27740748586830932</c:v>
                </c:pt>
                <c:pt idx="140">
                  <c:v>-0.27740748586830932</c:v>
                </c:pt>
                <c:pt idx="141">
                  <c:v>-1.1111007762558529</c:v>
                </c:pt>
                <c:pt idx="142">
                  <c:v>-0.65287581582532539</c:v>
                </c:pt>
                <c:pt idx="144">
                  <c:v>-0.32478556918670165</c:v>
                </c:pt>
                <c:pt idx="145">
                  <c:v>-7.4603805688639113E-2</c:v>
                </c:pt>
                <c:pt idx="146">
                  <c:v>-0.28926407141489108</c:v>
                </c:pt>
                <c:pt idx="147">
                  <c:v>-0.17033425660116563</c:v>
                </c:pt>
                <c:pt idx="148">
                  <c:v>-0.20609834322664256</c:v>
                </c:pt>
                <c:pt idx="150">
                  <c:v>-0.3366100164204795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'Filtered Temp_data'!$F$62</c:f>
              <c:strCache>
                <c:ptCount val="1"/>
                <c:pt idx="0">
                  <c:v>1072.5 m - native sand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Temp_data'!$G$62:$FK$62</c:f>
              <c:numCache>
                <c:formatCode>0.00</c:formatCode>
                <c:ptCount val="161"/>
                <c:pt idx="0">
                  <c:v>-0.63640853627327942</c:v>
                </c:pt>
                <c:pt idx="1">
                  <c:v>-0.75287581582534813</c:v>
                </c:pt>
                <c:pt idx="2">
                  <c:v>-0.79924547265460433</c:v>
                </c:pt>
                <c:pt idx="3">
                  <c:v>-0.82238405776121226</c:v>
                </c:pt>
                <c:pt idx="4">
                  <c:v>-0.82238405776121226</c:v>
                </c:pt>
                <c:pt idx="5">
                  <c:v>-0.84549191691303349</c:v>
                </c:pt>
                <c:pt idx="6">
                  <c:v>-0.84549191691303349</c:v>
                </c:pt>
                <c:pt idx="7">
                  <c:v>-0.84549191691303349</c:v>
                </c:pt>
                <c:pt idx="8">
                  <c:v>-0.88009626246940798</c:v>
                </c:pt>
                <c:pt idx="9">
                  <c:v>-0.88009626246940798</c:v>
                </c:pt>
                <c:pt idx="10">
                  <c:v>-0.8570343482770113</c:v>
                </c:pt>
                <c:pt idx="11">
                  <c:v>-0.84549191691303349</c:v>
                </c:pt>
                <c:pt idx="12">
                  <c:v>-0.84549191691303349</c:v>
                </c:pt>
                <c:pt idx="13">
                  <c:v>-0.89161576440005774</c:v>
                </c:pt>
                <c:pt idx="14">
                  <c:v>-0.84549191691303349</c:v>
                </c:pt>
                <c:pt idx="15">
                  <c:v>-0.86856912694253197</c:v>
                </c:pt>
                <c:pt idx="16">
                  <c:v>-0.83394182327276667</c:v>
                </c:pt>
                <c:pt idx="17">
                  <c:v>-0.96057300263510115</c:v>
                </c:pt>
                <c:pt idx="18">
                  <c:v>-0.8570343482770113</c:v>
                </c:pt>
                <c:pt idx="19">
                  <c:v>-0.92612856377616026</c:v>
                </c:pt>
                <c:pt idx="21">
                  <c:v>-0.82238405776121226</c:v>
                </c:pt>
                <c:pt idx="22">
                  <c:v>-0.81081861076540918</c:v>
                </c:pt>
                <c:pt idx="23">
                  <c:v>-0.81081861076540918</c:v>
                </c:pt>
                <c:pt idx="24">
                  <c:v>-0.79924547265460433</c:v>
                </c:pt>
                <c:pt idx="25">
                  <c:v>-0.81081861076540918</c:v>
                </c:pt>
                <c:pt idx="26">
                  <c:v>-0.79924547265460433</c:v>
                </c:pt>
                <c:pt idx="27">
                  <c:v>-0.79924547265460433</c:v>
                </c:pt>
                <c:pt idx="28">
                  <c:v>-0.78766463378042317</c:v>
                </c:pt>
                <c:pt idx="29">
                  <c:v>-0.78766463378042317</c:v>
                </c:pt>
                <c:pt idx="30">
                  <c:v>-0.81081861076540918</c:v>
                </c:pt>
                <c:pt idx="31">
                  <c:v>-0.72964458901287799</c:v>
                </c:pt>
                <c:pt idx="32">
                  <c:v>-0.77607608447652865</c:v>
                </c:pt>
                <c:pt idx="33">
                  <c:v>-0.81081861076540918</c:v>
                </c:pt>
                <c:pt idx="34">
                  <c:v>-0.77607608447652865</c:v>
                </c:pt>
                <c:pt idx="35">
                  <c:v>-0.82238405776121226</c:v>
                </c:pt>
                <c:pt idx="36">
                  <c:v>-0.81081861076540918</c:v>
                </c:pt>
                <c:pt idx="37">
                  <c:v>-0.81081861076540918</c:v>
                </c:pt>
                <c:pt idx="38">
                  <c:v>-0.77607608447652865</c:v>
                </c:pt>
                <c:pt idx="39">
                  <c:v>-0.82238405776121226</c:v>
                </c:pt>
                <c:pt idx="40">
                  <c:v>-0.75287581582534813</c:v>
                </c:pt>
                <c:pt idx="41">
                  <c:v>-0.81081861076540918</c:v>
                </c:pt>
                <c:pt idx="42">
                  <c:v>-0.75287581582534813</c:v>
                </c:pt>
                <c:pt idx="43">
                  <c:v>-0.75287581582534813</c:v>
                </c:pt>
                <c:pt idx="44">
                  <c:v>-0.74126407705608699</c:v>
                </c:pt>
                <c:pt idx="45">
                  <c:v>-0.77607608447652865</c:v>
                </c:pt>
                <c:pt idx="46">
                  <c:v>-0.81081861076540918</c:v>
                </c:pt>
                <c:pt idx="47">
                  <c:v>-0.81081861076540918</c:v>
                </c:pt>
                <c:pt idx="48">
                  <c:v>-0.8570343482770113</c:v>
                </c:pt>
                <c:pt idx="49">
                  <c:v>-0.89161576440005774</c:v>
                </c:pt>
                <c:pt idx="50">
                  <c:v>-0.97203933511269724</c:v>
                </c:pt>
                <c:pt idx="51">
                  <c:v>-0.97203933511269724</c:v>
                </c:pt>
                <c:pt idx="52">
                  <c:v>-0.98349810970597673</c:v>
                </c:pt>
                <c:pt idx="53">
                  <c:v>-0.99494933580109546</c:v>
                </c:pt>
                <c:pt idx="54">
                  <c:v>-0.99494933580109546</c:v>
                </c:pt>
                <c:pt idx="55">
                  <c:v>-1.0063930227670426</c:v>
                </c:pt>
                <c:pt idx="56">
                  <c:v>-1.0178291799558679</c:v>
                </c:pt>
                <c:pt idx="57">
                  <c:v>-1.0178291799558679</c:v>
                </c:pt>
                <c:pt idx="58">
                  <c:v>-1.0063930227670426</c:v>
                </c:pt>
                <c:pt idx="59">
                  <c:v>-1.0063930227670426</c:v>
                </c:pt>
                <c:pt idx="60">
                  <c:v>-1.0178291799558679</c:v>
                </c:pt>
                <c:pt idx="61">
                  <c:v>-0.99494933580109546</c:v>
                </c:pt>
                <c:pt idx="62">
                  <c:v>-0.99494933580109546</c:v>
                </c:pt>
                <c:pt idx="63">
                  <c:v>-0.97203933511269724</c:v>
                </c:pt>
                <c:pt idx="64">
                  <c:v>-0.98349810970597673</c:v>
                </c:pt>
                <c:pt idx="65">
                  <c:v>-0.94909910286975219</c:v>
                </c:pt>
                <c:pt idx="66">
                  <c:v>-0.94909910286975219</c:v>
                </c:pt>
                <c:pt idx="67">
                  <c:v>-0.96057300263510115</c:v>
                </c:pt>
                <c:pt idx="68">
                  <c:v>-0.92612856377616026</c:v>
                </c:pt>
                <c:pt idx="69">
                  <c:v>-0.91463190555475649</c:v>
                </c:pt>
                <c:pt idx="70">
                  <c:v>-0.9376176263960474</c:v>
                </c:pt>
                <c:pt idx="71">
                  <c:v>-0.89161576440005774</c:v>
                </c:pt>
                <c:pt idx="72">
                  <c:v>-0.89161576440005774</c:v>
                </c:pt>
                <c:pt idx="73">
                  <c:v>-0.88009626246940798</c:v>
                </c:pt>
                <c:pt idx="74">
                  <c:v>-0.8570343482770113</c:v>
                </c:pt>
                <c:pt idx="75">
                  <c:v>-0.84549191691303349</c:v>
                </c:pt>
                <c:pt idx="76">
                  <c:v>-0.83394182327276667</c:v>
                </c:pt>
                <c:pt idx="78">
                  <c:v>-0.82238405776121226</c:v>
                </c:pt>
                <c:pt idx="79">
                  <c:v>-0.81081861076540918</c:v>
                </c:pt>
                <c:pt idx="80">
                  <c:v>-0.81081861076540918</c:v>
                </c:pt>
                <c:pt idx="81">
                  <c:v>-0.79924547265460433</c:v>
                </c:pt>
                <c:pt idx="82">
                  <c:v>-0.82238405776121226</c:v>
                </c:pt>
                <c:pt idx="83">
                  <c:v>-0.83394182327276667</c:v>
                </c:pt>
                <c:pt idx="84">
                  <c:v>-0.84549191691303349</c:v>
                </c:pt>
                <c:pt idx="85">
                  <c:v>-0.84549191691303349</c:v>
                </c:pt>
                <c:pt idx="86">
                  <c:v>-0.8570343482770113</c:v>
                </c:pt>
                <c:pt idx="87">
                  <c:v>-0.84549191691303349</c:v>
                </c:pt>
                <c:pt idx="88">
                  <c:v>-0.8570343482770113</c:v>
                </c:pt>
                <c:pt idx="89">
                  <c:v>-0.86856912694253197</c:v>
                </c:pt>
                <c:pt idx="90">
                  <c:v>-0.86856912694253197</c:v>
                </c:pt>
                <c:pt idx="91">
                  <c:v>-0.9376176263960474</c:v>
                </c:pt>
                <c:pt idx="92">
                  <c:v>-0.86856912694253197</c:v>
                </c:pt>
                <c:pt idx="93">
                  <c:v>-0.84549191691303349</c:v>
                </c:pt>
                <c:pt idx="94">
                  <c:v>-0.8570343482770113</c:v>
                </c:pt>
                <c:pt idx="95">
                  <c:v>-0.86856912694253197</c:v>
                </c:pt>
                <c:pt idx="96">
                  <c:v>-0.84549191691303349</c:v>
                </c:pt>
                <c:pt idx="97">
                  <c:v>-0.71801734193979883</c:v>
                </c:pt>
                <c:pt idx="98">
                  <c:v>-0.72964458901287799</c:v>
                </c:pt>
                <c:pt idx="99">
                  <c:v>-0.68308894870904169</c:v>
                </c:pt>
                <c:pt idx="100">
                  <c:v>-0.65976437839555047</c:v>
                </c:pt>
                <c:pt idx="101">
                  <c:v>-0.79924547265460433</c:v>
                </c:pt>
                <c:pt idx="102">
                  <c:v>-0.78766463378042317</c:v>
                </c:pt>
                <c:pt idx="103">
                  <c:v>-0.78766463378042317</c:v>
                </c:pt>
                <c:pt idx="104">
                  <c:v>-0.77607608447652865</c:v>
                </c:pt>
                <c:pt idx="105">
                  <c:v>-0.77607608447652865</c:v>
                </c:pt>
                <c:pt idx="106">
                  <c:v>-0.76447981505890539</c:v>
                </c:pt>
                <c:pt idx="107">
                  <c:v>-0.76447981505890539</c:v>
                </c:pt>
                <c:pt idx="108">
                  <c:v>-0.74126407705608699</c:v>
                </c:pt>
                <c:pt idx="109">
                  <c:v>-0.71801734193979883</c:v>
                </c:pt>
                <c:pt idx="110">
                  <c:v>-0.72964458901287799</c:v>
                </c:pt>
                <c:pt idx="111">
                  <c:v>-0.71801734193979883</c:v>
                </c:pt>
                <c:pt idx="112">
                  <c:v>-0.71801734193979883</c:v>
                </c:pt>
                <c:pt idx="113">
                  <c:v>-0.72964458901287799</c:v>
                </c:pt>
                <c:pt idx="114">
                  <c:v>-0.82238405776121226</c:v>
                </c:pt>
                <c:pt idx="115">
                  <c:v>-0.76447981505890539</c:v>
                </c:pt>
                <c:pt idx="116">
                  <c:v>-0.77607608447652865</c:v>
                </c:pt>
                <c:pt idx="117">
                  <c:v>-0.78766463378042317</c:v>
                </c:pt>
                <c:pt idx="118">
                  <c:v>-0.78766463378042317</c:v>
                </c:pt>
                <c:pt idx="119">
                  <c:v>-0.79924547265460433</c:v>
                </c:pt>
                <c:pt idx="120">
                  <c:v>-0.79924547265460433</c:v>
                </c:pt>
                <c:pt idx="121">
                  <c:v>-0.78766463378042317</c:v>
                </c:pt>
                <c:pt idx="122">
                  <c:v>-0.77607608447652865</c:v>
                </c:pt>
                <c:pt idx="123">
                  <c:v>-0.76447981505890539</c:v>
                </c:pt>
                <c:pt idx="124">
                  <c:v>-0.76447981505890539</c:v>
                </c:pt>
                <c:pt idx="125">
                  <c:v>-0.75287581582534813</c:v>
                </c:pt>
                <c:pt idx="126">
                  <c:v>-0.74126407705608699</c:v>
                </c:pt>
                <c:pt idx="127">
                  <c:v>-0.71801734193979883</c:v>
                </c:pt>
                <c:pt idx="128">
                  <c:v>-0.72964458901287799</c:v>
                </c:pt>
                <c:pt idx="129">
                  <c:v>-0.71801734193979883</c:v>
                </c:pt>
                <c:pt idx="130">
                  <c:v>-0.71801734193979883</c:v>
                </c:pt>
                <c:pt idx="131">
                  <c:v>-0.81081861076540918</c:v>
                </c:pt>
                <c:pt idx="132">
                  <c:v>-0.70638232606268048</c:v>
                </c:pt>
                <c:pt idx="133">
                  <c:v>-0.74126407705608699</c:v>
                </c:pt>
                <c:pt idx="134">
                  <c:v>-0.74126407705608699</c:v>
                </c:pt>
                <c:pt idx="135">
                  <c:v>-0.68308894870904169</c:v>
                </c:pt>
                <c:pt idx="136">
                  <c:v>-0.68308894870904169</c:v>
                </c:pt>
                <c:pt idx="138">
                  <c:v>-0.70638232606268048</c:v>
                </c:pt>
                <c:pt idx="139">
                  <c:v>-0.67143056759351794</c:v>
                </c:pt>
                <c:pt idx="140">
                  <c:v>-0.67143056759351794</c:v>
                </c:pt>
                <c:pt idx="141">
                  <c:v>-1.2562654851067236</c:v>
                </c:pt>
                <c:pt idx="142">
                  <c:v>-0.99494933580109546</c:v>
                </c:pt>
                <c:pt idx="144">
                  <c:v>-0.70638232606268048</c:v>
                </c:pt>
                <c:pt idx="145">
                  <c:v>-0.47203534542740044</c:v>
                </c:pt>
                <c:pt idx="146">
                  <c:v>-0.68308894870904169</c:v>
                </c:pt>
                <c:pt idx="147">
                  <c:v>-0.5426708624100911</c:v>
                </c:pt>
                <c:pt idx="148">
                  <c:v>-0.62471886356325967</c:v>
                </c:pt>
                <c:pt idx="150">
                  <c:v>-0.72964458901287799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'Filtered Temp_data'!$F$63</c:f>
              <c:strCache>
                <c:ptCount val="1"/>
                <c:pt idx="0">
                  <c:v>1068.5 m - native sand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Temp_data'!$G$63:$FK$63</c:f>
              <c:numCache>
                <c:formatCode>0.00</c:formatCode>
                <c:ptCount val="161"/>
                <c:pt idx="0">
                  <c:v>-0.87203933511267451</c:v>
                </c:pt>
                <c:pt idx="1">
                  <c:v>-0.90639302276701983</c:v>
                </c:pt>
                <c:pt idx="2">
                  <c:v>-0.92925781670237484</c:v>
                </c:pt>
                <c:pt idx="3">
                  <c:v>-0.92925781670237484</c:v>
                </c:pt>
                <c:pt idx="4">
                  <c:v>-0.92925781670237484</c:v>
                </c:pt>
                <c:pt idx="5">
                  <c:v>-0.92925781670237484</c:v>
                </c:pt>
                <c:pt idx="6">
                  <c:v>-0.92925781670237484</c:v>
                </c:pt>
                <c:pt idx="7">
                  <c:v>-0.91782917995584512</c:v>
                </c:pt>
                <c:pt idx="8">
                  <c:v>-0.94067894232449589</c:v>
                </c:pt>
                <c:pt idx="9">
                  <c:v>-0.94067894232449589</c:v>
                </c:pt>
                <c:pt idx="10">
                  <c:v>-0.91782917995584512</c:v>
                </c:pt>
                <c:pt idx="11">
                  <c:v>-0.91782917995584512</c:v>
                </c:pt>
                <c:pt idx="12">
                  <c:v>-0.91782917995584512</c:v>
                </c:pt>
                <c:pt idx="13">
                  <c:v>-0.95209256612315585</c:v>
                </c:pt>
                <c:pt idx="14">
                  <c:v>-0.90639302276701983</c:v>
                </c:pt>
                <c:pt idx="15">
                  <c:v>-0.99767222850772441</c:v>
                </c:pt>
                <c:pt idx="16">
                  <c:v>-0.90639302276701983</c:v>
                </c:pt>
                <c:pt idx="17">
                  <c:v>-1.0317786593808478</c:v>
                </c:pt>
                <c:pt idx="18">
                  <c:v>-0.90639302276701983</c:v>
                </c:pt>
                <c:pt idx="19">
                  <c:v>-0.82612856377613753</c:v>
                </c:pt>
                <c:pt idx="21">
                  <c:v>-0.89494933580107272</c:v>
                </c:pt>
                <c:pt idx="22">
                  <c:v>-0.89494933580107272</c:v>
                </c:pt>
                <c:pt idx="23">
                  <c:v>-0.88349810970595399</c:v>
                </c:pt>
                <c:pt idx="24">
                  <c:v>-0.88349810970595399</c:v>
                </c:pt>
                <c:pt idx="25">
                  <c:v>-0.90639302276701983</c:v>
                </c:pt>
                <c:pt idx="26">
                  <c:v>-0.87203933511267451</c:v>
                </c:pt>
                <c:pt idx="27">
                  <c:v>-0.87203933511267451</c:v>
                </c:pt>
                <c:pt idx="28">
                  <c:v>-0.87203933511267451</c:v>
                </c:pt>
                <c:pt idx="29">
                  <c:v>-0.87203933511267451</c:v>
                </c:pt>
                <c:pt idx="30">
                  <c:v>-0.88349810970595399</c:v>
                </c:pt>
                <c:pt idx="31">
                  <c:v>-0.86057300263507841</c:v>
                </c:pt>
                <c:pt idx="33">
                  <c:v>-0.88349810970595399</c:v>
                </c:pt>
                <c:pt idx="34">
                  <c:v>-0.84909910286972945</c:v>
                </c:pt>
                <c:pt idx="35">
                  <c:v>-0.88349810970595399</c:v>
                </c:pt>
                <c:pt idx="36">
                  <c:v>-0.86057300263507841</c:v>
                </c:pt>
                <c:pt idx="37">
                  <c:v>-0.88349810970595399</c:v>
                </c:pt>
                <c:pt idx="38">
                  <c:v>-0.90639302276701983</c:v>
                </c:pt>
                <c:pt idx="39">
                  <c:v>-0.88349810970595399</c:v>
                </c:pt>
                <c:pt idx="40">
                  <c:v>-0.82612856377613753</c:v>
                </c:pt>
                <c:pt idx="41">
                  <c:v>-0.82612856377613753</c:v>
                </c:pt>
                <c:pt idx="42">
                  <c:v>-0.81463190555473375</c:v>
                </c:pt>
                <c:pt idx="43">
                  <c:v>-0.81463190555473375</c:v>
                </c:pt>
                <c:pt idx="44">
                  <c:v>-0.78009626246938524</c:v>
                </c:pt>
                <c:pt idx="45">
                  <c:v>-0.78009626246938524</c:v>
                </c:pt>
                <c:pt idx="46">
                  <c:v>-0.83761762639602466</c:v>
                </c:pt>
                <c:pt idx="47">
                  <c:v>-0.82612856377613753</c:v>
                </c:pt>
                <c:pt idx="48">
                  <c:v>-0.81463190555473375</c:v>
                </c:pt>
                <c:pt idx="49">
                  <c:v>-0.81463190555473375</c:v>
                </c:pt>
                <c:pt idx="50">
                  <c:v>-0.84909910286972945</c:v>
                </c:pt>
                <c:pt idx="51">
                  <c:v>-0.83761762639602466</c:v>
                </c:pt>
                <c:pt idx="52">
                  <c:v>-0.84909910286972945</c:v>
                </c:pt>
                <c:pt idx="53">
                  <c:v>-0.86057300263507841</c:v>
                </c:pt>
                <c:pt idx="54">
                  <c:v>-0.86057300263507841</c:v>
                </c:pt>
                <c:pt idx="55">
                  <c:v>-0.87203933511267451</c:v>
                </c:pt>
                <c:pt idx="56">
                  <c:v>-0.92925781670237484</c:v>
                </c:pt>
                <c:pt idx="57">
                  <c:v>-0.88349810970595399</c:v>
                </c:pt>
                <c:pt idx="58">
                  <c:v>-0.88349810970595399</c:v>
                </c:pt>
                <c:pt idx="59">
                  <c:v>-0.88349810970595399</c:v>
                </c:pt>
                <c:pt idx="60">
                  <c:v>-0.90639302276701983</c:v>
                </c:pt>
                <c:pt idx="61">
                  <c:v>-0.89494933580107272</c:v>
                </c:pt>
                <c:pt idx="62">
                  <c:v>-0.89494933580107272</c:v>
                </c:pt>
                <c:pt idx="63">
                  <c:v>-0.90639302276701983</c:v>
                </c:pt>
                <c:pt idx="64">
                  <c:v>-0.90639302276701983</c:v>
                </c:pt>
                <c:pt idx="65">
                  <c:v>-0.89494933580107272</c:v>
                </c:pt>
                <c:pt idx="66">
                  <c:v>-0.89494933580107272</c:v>
                </c:pt>
                <c:pt idx="67">
                  <c:v>-0.90639302276701983</c:v>
                </c:pt>
                <c:pt idx="68">
                  <c:v>-0.88349810970595399</c:v>
                </c:pt>
                <c:pt idx="69">
                  <c:v>-0.88349810970595399</c:v>
                </c:pt>
                <c:pt idx="70">
                  <c:v>-0.88349810970595399</c:v>
                </c:pt>
                <c:pt idx="71">
                  <c:v>-0.87203933511267451</c:v>
                </c:pt>
                <c:pt idx="72">
                  <c:v>-0.87203933511267451</c:v>
                </c:pt>
                <c:pt idx="73">
                  <c:v>-0.86057300263507841</c:v>
                </c:pt>
                <c:pt idx="74">
                  <c:v>-0.84909910286972945</c:v>
                </c:pt>
                <c:pt idx="75">
                  <c:v>-0.83761762639602466</c:v>
                </c:pt>
                <c:pt idx="76">
                  <c:v>-0.83761762639602466</c:v>
                </c:pt>
                <c:pt idx="78">
                  <c:v>-0.82612856377613753</c:v>
                </c:pt>
                <c:pt idx="79">
                  <c:v>-0.82612856377613753</c:v>
                </c:pt>
                <c:pt idx="80">
                  <c:v>-0.81463190555473375</c:v>
                </c:pt>
                <c:pt idx="81">
                  <c:v>-0.791615764400035</c:v>
                </c:pt>
                <c:pt idx="82">
                  <c:v>-0.791615764400035</c:v>
                </c:pt>
                <c:pt idx="83">
                  <c:v>-0.791615764400035</c:v>
                </c:pt>
                <c:pt idx="84">
                  <c:v>-0.791615764400035</c:v>
                </c:pt>
                <c:pt idx="85">
                  <c:v>-0.78009626246938524</c:v>
                </c:pt>
                <c:pt idx="86">
                  <c:v>-0.791615764400035</c:v>
                </c:pt>
                <c:pt idx="87">
                  <c:v>-0.791615764400035</c:v>
                </c:pt>
                <c:pt idx="88">
                  <c:v>-0.791615764400035</c:v>
                </c:pt>
                <c:pt idx="89">
                  <c:v>-0.80312764225936917</c:v>
                </c:pt>
                <c:pt idx="90">
                  <c:v>-0.82612856377613753</c:v>
                </c:pt>
                <c:pt idx="91">
                  <c:v>-0.80312764225936917</c:v>
                </c:pt>
                <c:pt idx="92">
                  <c:v>-0.791615764400035</c:v>
                </c:pt>
                <c:pt idx="93">
                  <c:v>-0.791615764400035</c:v>
                </c:pt>
                <c:pt idx="94">
                  <c:v>-0.80312764225936917</c:v>
                </c:pt>
                <c:pt idx="95">
                  <c:v>-0.82612856377613753</c:v>
                </c:pt>
                <c:pt idx="96">
                  <c:v>-0.791615764400035</c:v>
                </c:pt>
                <c:pt idx="98">
                  <c:v>-0.71081861076538644</c:v>
                </c:pt>
                <c:pt idx="99">
                  <c:v>-0.73394182327274393</c:v>
                </c:pt>
                <c:pt idx="100">
                  <c:v>-0.75703434827698857</c:v>
                </c:pt>
                <c:pt idx="101">
                  <c:v>-0.76856912694250923</c:v>
                </c:pt>
                <c:pt idx="102">
                  <c:v>-0.75703434827698857</c:v>
                </c:pt>
                <c:pt idx="103">
                  <c:v>-0.75703434827698857</c:v>
                </c:pt>
                <c:pt idx="104">
                  <c:v>-0.75703434827698857</c:v>
                </c:pt>
                <c:pt idx="105">
                  <c:v>-0.75703434827698857</c:v>
                </c:pt>
                <c:pt idx="106">
                  <c:v>-0.74549191691301075</c:v>
                </c:pt>
                <c:pt idx="107">
                  <c:v>-0.74549191691301075</c:v>
                </c:pt>
                <c:pt idx="108">
                  <c:v>-0.73394182327274393</c:v>
                </c:pt>
                <c:pt idx="109">
                  <c:v>-0.71081861076538644</c:v>
                </c:pt>
                <c:pt idx="110">
                  <c:v>-0.71081861076538644</c:v>
                </c:pt>
                <c:pt idx="111">
                  <c:v>-0.71081861076538644</c:v>
                </c:pt>
                <c:pt idx="112">
                  <c:v>-0.71081861076538644</c:v>
                </c:pt>
                <c:pt idx="113">
                  <c:v>-0.71081861076538644</c:v>
                </c:pt>
                <c:pt idx="115">
                  <c:v>-0.71081861076538644</c:v>
                </c:pt>
                <c:pt idx="116">
                  <c:v>-0.71081861076538644</c:v>
                </c:pt>
                <c:pt idx="117">
                  <c:v>-0.72238405776118952</c:v>
                </c:pt>
                <c:pt idx="118">
                  <c:v>-0.71081861076538644</c:v>
                </c:pt>
                <c:pt idx="119">
                  <c:v>-0.71081861076538644</c:v>
                </c:pt>
                <c:pt idx="120">
                  <c:v>-0.72238405776118952</c:v>
                </c:pt>
                <c:pt idx="121">
                  <c:v>-0.71081861076538644</c:v>
                </c:pt>
                <c:pt idx="122">
                  <c:v>-0.72238405776118952</c:v>
                </c:pt>
                <c:pt idx="123">
                  <c:v>-0.71081861076538644</c:v>
                </c:pt>
                <c:pt idx="124">
                  <c:v>-0.71081861076538644</c:v>
                </c:pt>
                <c:pt idx="125">
                  <c:v>-0.69924547265458159</c:v>
                </c:pt>
                <c:pt idx="126">
                  <c:v>-0.68766463378040044</c:v>
                </c:pt>
                <c:pt idx="127">
                  <c:v>-0.68766463378040044</c:v>
                </c:pt>
                <c:pt idx="128">
                  <c:v>-0.69924547265458159</c:v>
                </c:pt>
                <c:pt idx="129">
                  <c:v>-0.68766463378040044</c:v>
                </c:pt>
                <c:pt idx="130">
                  <c:v>-0.68766463378040044</c:v>
                </c:pt>
                <c:pt idx="131">
                  <c:v>-0.69924547265458159</c:v>
                </c:pt>
                <c:pt idx="132">
                  <c:v>-0.64126407705606425</c:v>
                </c:pt>
                <c:pt idx="133">
                  <c:v>-0.64126407705606425</c:v>
                </c:pt>
                <c:pt idx="134">
                  <c:v>-0.65287581582532539</c:v>
                </c:pt>
                <c:pt idx="135">
                  <c:v>-0.61801734193977609</c:v>
                </c:pt>
                <c:pt idx="136">
                  <c:v>-0.61801734193977609</c:v>
                </c:pt>
                <c:pt idx="138">
                  <c:v>-0.62964458901285525</c:v>
                </c:pt>
                <c:pt idx="139">
                  <c:v>-0.59473953158919812</c:v>
                </c:pt>
                <c:pt idx="140">
                  <c:v>-0.59473953158919812</c:v>
                </c:pt>
                <c:pt idx="142">
                  <c:v>-0.92925781670237484</c:v>
                </c:pt>
                <c:pt idx="144">
                  <c:v>-0.53640853627325669</c:v>
                </c:pt>
                <c:pt idx="145">
                  <c:v>-0.37203534542737771</c:v>
                </c:pt>
                <c:pt idx="146">
                  <c:v>-0.47788159670466257</c:v>
                </c:pt>
                <c:pt idx="147">
                  <c:v>-0.41915746818142452</c:v>
                </c:pt>
                <c:pt idx="148">
                  <c:v>-0.41915746818142452</c:v>
                </c:pt>
                <c:pt idx="150">
                  <c:v>-0.48960271973709268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'Filtered Temp_data'!$F$64</c:f>
              <c:strCache>
                <c:ptCount val="1"/>
                <c:pt idx="0">
                  <c:v>1065.5 m - native sand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'Filtered Temp_data'!$G$5:$FK$5</c:f>
              <c:numCache>
                <c:formatCode>d\-mmm\-yy</c:formatCode>
                <c:ptCount val="161"/>
                <c:pt idx="0">
                  <c:v>35894</c:v>
                </c:pt>
                <c:pt idx="1">
                  <c:v>35899</c:v>
                </c:pt>
                <c:pt idx="2">
                  <c:v>35908</c:v>
                </c:pt>
                <c:pt idx="3">
                  <c:v>35913</c:v>
                </c:pt>
                <c:pt idx="4">
                  <c:v>35920</c:v>
                </c:pt>
                <c:pt idx="5">
                  <c:v>35927</c:v>
                </c:pt>
                <c:pt idx="6">
                  <c:v>35943</c:v>
                </c:pt>
                <c:pt idx="7">
                  <c:v>35950</c:v>
                </c:pt>
                <c:pt idx="8">
                  <c:v>35957</c:v>
                </c:pt>
                <c:pt idx="9">
                  <c:v>35964</c:v>
                </c:pt>
                <c:pt idx="10">
                  <c:v>35972</c:v>
                </c:pt>
                <c:pt idx="11">
                  <c:v>35978</c:v>
                </c:pt>
                <c:pt idx="12">
                  <c:v>35986</c:v>
                </c:pt>
                <c:pt idx="13">
                  <c:v>35992</c:v>
                </c:pt>
                <c:pt idx="14">
                  <c:v>35998</c:v>
                </c:pt>
                <c:pt idx="15">
                  <c:v>36006</c:v>
                </c:pt>
                <c:pt idx="16">
                  <c:v>36012</c:v>
                </c:pt>
                <c:pt idx="17">
                  <c:v>36019</c:v>
                </c:pt>
                <c:pt idx="18">
                  <c:v>36026</c:v>
                </c:pt>
                <c:pt idx="19">
                  <c:v>36034</c:v>
                </c:pt>
                <c:pt idx="20">
                  <c:v>36040</c:v>
                </c:pt>
                <c:pt idx="21">
                  <c:v>36048</c:v>
                </c:pt>
                <c:pt idx="22">
                  <c:v>36056</c:v>
                </c:pt>
                <c:pt idx="23">
                  <c:v>36061</c:v>
                </c:pt>
                <c:pt idx="24">
                  <c:v>36067</c:v>
                </c:pt>
                <c:pt idx="25">
                  <c:v>36075</c:v>
                </c:pt>
                <c:pt idx="26">
                  <c:v>36083</c:v>
                </c:pt>
                <c:pt idx="27">
                  <c:v>36090</c:v>
                </c:pt>
                <c:pt idx="28">
                  <c:v>36096</c:v>
                </c:pt>
                <c:pt idx="29">
                  <c:v>36103</c:v>
                </c:pt>
                <c:pt idx="30">
                  <c:v>36111</c:v>
                </c:pt>
                <c:pt idx="31">
                  <c:v>36118</c:v>
                </c:pt>
                <c:pt idx="32">
                  <c:v>36124</c:v>
                </c:pt>
                <c:pt idx="33">
                  <c:v>36131</c:v>
                </c:pt>
                <c:pt idx="34">
                  <c:v>36138</c:v>
                </c:pt>
                <c:pt idx="35">
                  <c:v>36145</c:v>
                </c:pt>
                <c:pt idx="36">
                  <c:v>36159</c:v>
                </c:pt>
                <c:pt idx="37">
                  <c:v>36166</c:v>
                </c:pt>
                <c:pt idx="38">
                  <c:v>36173</c:v>
                </c:pt>
                <c:pt idx="39">
                  <c:v>36181</c:v>
                </c:pt>
                <c:pt idx="40">
                  <c:v>36187</c:v>
                </c:pt>
                <c:pt idx="41">
                  <c:v>36194</c:v>
                </c:pt>
                <c:pt idx="42">
                  <c:v>36200</c:v>
                </c:pt>
                <c:pt idx="43">
                  <c:v>36206</c:v>
                </c:pt>
                <c:pt idx="44">
                  <c:v>36214</c:v>
                </c:pt>
                <c:pt idx="45">
                  <c:v>36224</c:v>
                </c:pt>
                <c:pt idx="46">
                  <c:v>36227</c:v>
                </c:pt>
                <c:pt idx="47">
                  <c:v>36234</c:v>
                </c:pt>
                <c:pt idx="48">
                  <c:v>36241</c:v>
                </c:pt>
                <c:pt idx="49">
                  <c:v>36251</c:v>
                </c:pt>
                <c:pt idx="50">
                  <c:v>36271</c:v>
                </c:pt>
                <c:pt idx="51">
                  <c:v>36280</c:v>
                </c:pt>
                <c:pt idx="52">
                  <c:v>36285</c:v>
                </c:pt>
                <c:pt idx="53">
                  <c:v>36296</c:v>
                </c:pt>
                <c:pt idx="54">
                  <c:v>36302</c:v>
                </c:pt>
                <c:pt idx="55">
                  <c:v>36308</c:v>
                </c:pt>
                <c:pt idx="56">
                  <c:v>36315</c:v>
                </c:pt>
                <c:pt idx="57">
                  <c:v>36321</c:v>
                </c:pt>
                <c:pt idx="58">
                  <c:v>36327</c:v>
                </c:pt>
                <c:pt idx="59">
                  <c:v>36334</c:v>
                </c:pt>
                <c:pt idx="60">
                  <c:v>36345</c:v>
                </c:pt>
                <c:pt idx="61">
                  <c:v>36350</c:v>
                </c:pt>
                <c:pt idx="62">
                  <c:v>36356</c:v>
                </c:pt>
                <c:pt idx="63">
                  <c:v>36376</c:v>
                </c:pt>
                <c:pt idx="64">
                  <c:v>36382</c:v>
                </c:pt>
                <c:pt idx="65">
                  <c:v>36390</c:v>
                </c:pt>
                <c:pt idx="66">
                  <c:v>36399</c:v>
                </c:pt>
                <c:pt idx="67">
                  <c:v>36407</c:v>
                </c:pt>
                <c:pt idx="68">
                  <c:v>36414</c:v>
                </c:pt>
                <c:pt idx="69">
                  <c:v>36421</c:v>
                </c:pt>
                <c:pt idx="70">
                  <c:v>36434</c:v>
                </c:pt>
                <c:pt idx="71">
                  <c:v>36443</c:v>
                </c:pt>
                <c:pt idx="72">
                  <c:v>36449</c:v>
                </c:pt>
                <c:pt idx="73">
                  <c:v>36455</c:v>
                </c:pt>
                <c:pt idx="74">
                  <c:v>36467</c:v>
                </c:pt>
                <c:pt idx="75">
                  <c:v>36477</c:v>
                </c:pt>
                <c:pt idx="76">
                  <c:v>36489</c:v>
                </c:pt>
                <c:pt idx="77">
                  <c:v>36497</c:v>
                </c:pt>
                <c:pt idx="78">
                  <c:v>36504</c:v>
                </c:pt>
                <c:pt idx="79">
                  <c:v>36524</c:v>
                </c:pt>
                <c:pt idx="80">
                  <c:v>36568</c:v>
                </c:pt>
                <c:pt idx="81">
                  <c:v>36590</c:v>
                </c:pt>
                <c:pt idx="82">
                  <c:v>36615</c:v>
                </c:pt>
                <c:pt idx="83">
                  <c:v>36626</c:v>
                </c:pt>
                <c:pt idx="84">
                  <c:v>36641</c:v>
                </c:pt>
                <c:pt idx="85">
                  <c:v>36659</c:v>
                </c:pt>
                <c:pt idx="86">
                  <c:v>36671</c:v>
                </c:pt>
                <c:pt idx="87">
                  <c:v>36674</c:v>
                </c:pt>
                <c:pt idx="88">
                  <c:v>36678</c:v>
                </c:pt>
                <c:pt idx="89">
                  <c:v>36684</c:v>
                </c:pt>
                <c:pt idx="90">
                  <c:v>36693</c:v>
                </c:pt>
                <c:pt idx="91">
                  <c:v>36698</c:v>
                </c:pt>
                <c:pt idx="92">
                  <c:v>36707</c:v>
                </c:pt>
                <c:pt idx="93">
                  <c:v>36713</c:v>
                </c:pt>
                <c:pt idx="94">
                  <c:v>36718</c:v>
                </c:pt>
                <c:pt idx="95">
                  <c:v>36735</c:v>
                </c:pt>
                <c:pt idx="96">
                  <c:v>36740</c:v>
                </c:pt>
                <c:pt idx="97">
                  <c:v>36748</c:v>
                </c:pt>
                <c:pt idx="98">
                  <c:v>36753</c:v>
                </c:pt>
                <c:pt idx="99">
                  <c:v>36762</c:v>
                </c:pt>
                <c:pt idx="100">
                  <c:v>36767</c:v>
                </c:pt>
                <c:pt idx="101">
                  <c:v>36779</c:v>
                </c:pt>
                <c:pt idx="102">
                  <c:v>36798</c:v>
                </c:pt>
                <c:pt idx="103">
                  <c:v>36809</c:v>
                </c:pt>
                <c:pt idx="104">
                  <c:v>36816</c:v>
                </c:pt>
                <c:pt idx="105">
                  <c:v>36823</c:v>
                </c:pt>
                <c:pt idx="106">
                  <c:v>36837</c:v>
                </c:pt>
                <c:pt idx="107">
                  <c:v>36849</c:v>
                </c:pt>
                <c:pt idx="108">
                  <c:v>36867</c:v>
                </c:pt>
                <c:pt idx="109">
                  <c:v>36881</c:v>
                </c:pt>
                <c:pt idx="110">
                  <c:v>36901</c:v>
                </c:pt>
                <c:pt idx="111">
                  <c:v>36914</c:v>
                </c:pt>
                <c:pt idx="112">
                  <c:v>36951</c:v>
                </c:pt>
                <c:pt idx="113">
                  <c:v>36971</c:v>
                </c:pt>
                <c:pt idx="114">
                  <c:v>36991</c:v>
                </c:pt>
                <c:pt idx="115">
                  <c:v>37013</c:v>
                </c:pt>
                <c:pt idx="116">
                  <c:v>37028</c:v>
                </c:pt>
                <c:pt idx="117">
                  <c:v>37046</c:v>
                </c:pt>
                <c:pt idx="118">
                  <c:v>37060</c:v>
                </c:pt>
                <c:pt idx="119">
                  <c:v>37075</c:v>
                </c:pt>
                <c:pt idx="120">
                  <c:v>37088</c:v>
                </c:pt>
                <c:pt idx="121">
                  <c:v>37102</c:v>
                </c:pt>
                <c:pt idx="122">
                  <c:v>37116</c:v>
                </c:pt>
                <c:pt idx="123">
                  <c:v>37134</c:v>
                </c:pt>
                <c:pt idx="124">
                  <c:v>37143</c:v>
                </c:pt>
                <c:pt idx="125">
                  <c:v>37157</c:v>
                </c:pt>
                <c:pt idx="126">
                  <c:v>37181</c:v>
                </c:pt>
                <c:pt idx="127">
                  <c:v>37196</c:v>
                </c:pt>
                <c:pt idx="128">
                  <c:v>37210</c:v>
                </c:pt>
                <c:pt idx="129">
                  <c:v>37224</c:v>
                </c:pt>
                <c:pt idx="130">
                  <c:v>37271</c:v>
                </c:pt>
                <c:pt idx="131">
                  <c:v>37463</c:v>
                </c:pt>
                <c:pt idx="132">
                  <c:v>37750</c:v>
                </c:pt>
                <c:pt idx="133">
                  <c:v>37812</c:v>
                </c:pt>
                <c:pt idx="134">
                  <c:v>37852</c:v>
                </c:pt>
                <c:pt idx="135">
                  <c:v>37971</c:v>
                </c:pt>
                <c:pt idx="136">
                  <c:v>38138</c:v>
                </c:pt>
                <c:pt idx="137">
                  <c:v>38170</c:v>
                </c:pt>
                <c:pt idx="138">
                  <c:v>38213</c:v>
                </c:pt>
                <c:pt idx="139">
                  <c:v>38238</c:v>
                </c:pt>
                <c:pt idx="140">
                  <c:v>38266</c:v>
                </c:pt>
                <c:pt idx="141">
                  <c:v>38502</c:v>
                </c:pt>
                <c:pt idx="142">
                  <c:v>38586</c:v>
                </c:pt>
                <c:pt idx="143">
                  <c:v>38674</c:v>
                </c:pt>
                <c:pt idx="144">
                  <c:v>39592</c:v>
                </c:pt>
                <c:pt idx="145">
                  <c:v>39701</c:v>
                </c:pt>
                <c:pt idx="146">
                  <c:v>40365</c:v>
                </c:pt>
                <c:pt idx="147">
                  <c:v>40750</c:v>
                </c:pt>
                <c:pt idx="148">
                  <c:v>40786</c:v>
                </c:pt>
                <c:pt idx="149">
                  <c:v>40815</c:v>
                </c:pt>
                <c:pt idx="150">
                  <c:v>40988</c:v>
                </c:pt>
                <c:pt idx="151">
                  <c:v>41016</c:v>
                </c:pt>
                <c:pt idx="152">
                  <c:v>41051</c:v>
                </c:pt>
                <c:pt idx="153">
                  <c:v>41118</c:v>
                </c:pt>
                <c:pt idx="154">
                  <c:v>41151</c:v>
                </c:pt>
                <c:pt idx="155">
                  <c:v>41182</c:v>
                </c:pt>
                <c:pt idx="156">
                  <c:v>41212</c:v>
                </c:pt>
                <c:pt idx="157">
                  <c:v>41233</c:v>
                </c:pt>
                <c:pt idx="158">
                  <c:v>41268</c:v>
                </c:pt>
                <c:pt idx="159">
                  <c:v>41304</c:v>
                </c:pt>
                <c:pt idx="160">
                  <c:v>41337</c:v>
                </c:pt>
              </c:numCache>
            </c:numRef>
          </c:xVal>
          <c:yVal>
            <c:numRef>
              <c:f>'Filtered Temp_data'!$G$64:$FK$64</c:f>
              <c:numCache>
                <c:formatCode>0.00</c:formatCode>
                <c:ptCount val="161"/>
                <c:pt idx="0">
                  <c:v>-0.95067894232454364</c:v>
                </c:pt>
                <c:pt idx="1">
                  <c:v>-0.9620925661232036</c:v>
                </c:pt>
                <c:pt idx="2">
                  <c:v>-0.9620925661232036</c:v>
                </c:pt>
                <c:pt idx="3">
                  <c:v>-0.9620925661232036</c:v>
                </c:pt>
                <c:pt idx="4">
                  <c:v>-0.9620925661232036</c:v>
                </c:pt>
                <c:pt idx="5">
                  <c:v>-0.95067894232454364</c:v>
                </c:pt>
                <c:pt idx="6">
                  <c:v>-0.95067894232454364</c:v>
                </c:pt>
                <c:pt idx="7">
                  <c:v>-0.95067894232454364</c:v>
                </c:pt>
                <c:pt idx="8">
                  <c:v>-0.9620925661232036</c:v>
                </c:pt>
                <c:pt idx="9">
                  <c:v>-0.9620925661232036</c:v>
                </c:pt>
                <c:pt idx="10">
                  <c:v>-0.93925781670242259</c:v>
                </c:pt>
                <c:pt idx="11">
                  <c:v>-0.93925781670242259</c:v>
                </c:pt>
                <c:pt idx="12">
                  <c:v>-0.95067894232454364</c:v>
                </c:pt>
                <c:pt idx="13">
                  <c:v>-0.98489734536866536</c:v>
                </c:pt>
                <c:pt idx="14">
                  <c:v>-0.92782917995589287</c:v>
                </c:pt>
                <c:pt idx="15">
                  <c:v>-1.0076722285077722</c:v>
                </c:pt>
                <c:pt idx="16">
                  <c:v>-0.92782917995589287</c:v>
                </c:pt>
                <c:pt idx="17">
                  <c:v>-1.0531326013985449</c:v>
                </c:pt>
                <c:pt idx="18">
                  <c:v>-0.93925781670242259</c:v>
                </c:pt>
                <c:pt idx="19">
                  <c:v>-0.93925781670242259</c:v>
                </c:pt>
                <c:pt idx="21">
                  <c:v>-0.92782917995589287</c:v>
                </c:pt>
                <c:pt idx="22">
                  <c:v>-0.91639302276706758</c:v>
                </c:pt>
                <c:pt idx="23">
                  <c:v>-0.91639302276706758</c:v>
                </c:pt>
                <c:pt idx="24">
                  <c:v>-0.91639302276706758</c:v>
                </c:pt>
                <c:pt idx="25">
                  <c:v>-0.95067894232454364</c:v>
                </c:pt>
                <c:pt idx="26">
                  <c:v>-0.91639302276706758</c:v>
                </c:pt>
                <c:pt idx="27">
                  <c:v>-0.90494933580112047</c:v>
                </c:pt>
                <c:pt idx="28">
                  <c:v>-0.91639302276706758</c:v>
                </c:pt>
                <c:pt idx="29">
                  <c:v>-0.90494933580112047</c:v>
                </c:pt>
                <c:pt idx="30">
                  <c:v>-0.90494933580112047</c:v>
                </c:pt>
                <c:pt idx="31">
                  <c:v>-0.89349810970600174</c:v>
                </c:pt>
                <c:pt idx="32">
                  <c:v>-0.89349810970600174</c:v>
                </c:pt>
                <c:pt idx="33">
                  <c:v>-0.89349810970600174</c:v>
                </c:pt>
                <c:pt idx="34">
                  <c:v>-0.88203933511272226</c:v>
                </c:pt>
                <c:pt idx="35">
                  <c:v>-0.89349810970600174</c:v>
                </c:pt>
                <c:pt idx="36">
                  <c:v>-0.89349810970600174</c:v>
                </c:pt>
                <c:pt idx="37">
                  <c:v>-0.89349810970600174</c:v>
                </c:pt>
                <c:pt idx="38">
                  <c:v>-0.87057300263512616</c:v>
                </c:pt>
                <c:pt idx="39">
                  <c:v>-0.89349810970600174</c:v>
                </c:pt>
                <c:pt idx="40">
                  <c:v>-0.87057300263512616</c:v>
                </c:pt>
                <c:pt idx="41">
                  <c:v>-0.87057300263512616</c:v>
                </c:pt>
                <c:pt idx="42">
                  <c:v>-0.87057300263512616</c:v>
                </c:pt>
                <c:pt idx="43">
                  <c:v>-0.84761762639607241</c:v>
                </c:pt>
                <c:pt idx="44">
                  <c:v>-0.8246319055547815</c:v>
                </c:pt>
                <c:pt idx="45">
                  <c:v>-0.83612856377618527</c:v>
                </c:pt>
                <c:pt idx="46">
                  <c:v>-0.8590991028697772</c:v>
                </c:pt>
                <c:pt idx="47">
                  <c:v>-0.87057300263512616</c:v>
                </c:pt>
                <c:pt idx="48">
                  <c:v>-0.84761762639607241</c:v>
                </c:pt>
                <c:pt idx="49">
                  <c:v>-0.77856912694255698</c:v>
                </c:pt>
                <c:pt idx="50">
                  <c:v>-0.84761762639607241</c:v>
                </c:pt>
                <c:pt idx="51">
                  <c:v>-0.84761762639607241</c:v>
                </c:pt>
                <c:pt idx="52">
                  <c:v>-0.83612856377618527</c:v>
                </c:pt>
                <c:pt idx="53">
                  <c:v>-0.84761762639607241</c:v>
                </c:pt>
                <c:pt idx="54">
                  <c:v>-0.84761762639607241</c:v>
                </c:pt>
                <c:pt idx="55">
                  <c:v>-0.84761762639607241</c:v>
                </c:pt>
                <c:pt idx="56">
                  <c:v>-0.87057300263512616</c:v>
                </c:pt>
                <c:pt idx="57">
                  <c:v>-0.8590991028697772</c:v>
                </c:pt>
                <c:pt idx="58">
                  <c:v>-0.8590991028697772</c:v>
                </c:pt>
                <c:pt idx="59">
                  <c:v>-0.8590991028697772</c:v>
                </c:pt>
                <c:pt idx="60">
                  <c:v>-0.87057300263512616</c:v>
                </c:pt>
                <c:pt idx="62">
                  <c:v>-0.87057300263512616</c:v>
                </c:pt>
                <c:pt idx="63">
                  <c:v>-0.87057300263512616</c:v>
                </c:pt>
                <c:pt idx="64">
                  <c:v>-0.88203933511272226</c:v>
                </c:pt>
                <c:pt idx="65">
                  <c:v>-0.88203933511272226</c:v>
                </c:pt>
                <c:pt idx="66">
                  <c:v>-0.87057300263512616</c:v>
                </c:pt>
                <c:pt idx="67">
                  <c:v>-0.87057300263512616</c:v>
                </c:pt>
                <c:pt idx="68">
                  <c:v>-0.87057300263512616</c:v>
                </c:pt>
                <c:pt idx="69">
                  <c:v>-0.88203933511272226</c:v>
                </c:pt>
                <c:pt idx="71">
                  <c:v>-0.87057300263512616</c:v>
                </c:pt>
                <c:pt idx="72">
                  <c:v>-0.87057300263512616</c:v>
                </c:pt>
                <c:pt idx="73">
                  <c:v>-0.8590991028697772</c:v>
                </c:pt>
                <c:pt idx="74">
                  <c:v>-0.8590991028697772</c:v>
                </c:pt>
                <c:pt idx="75">
                  <c:v>-0.84761762639607241</c:v>
                </c:pt>
                <c:pt idx="76">
                  <c:v>-0.84761762639607241</c:v>
                </c:pt>
                <c:pt idx="78">
                  <c:v>-0.84761762639607241</c:v>
                </c:pt>
                <c:pt idx="79">
                  <c:v>-0.84761762639607241</c:v>
                </c:pt>
                <c:pt idx="80">
                  <c:v>-0.87057300263512616</c:v>
                </c:pt>
                <c:pt idx="81">
                  <c:v>-0.8246319055547815</c:v>
                </c:pt>
                <c:pt idx="82">
                  <c:v>-0.8246319055547815</c:v>
                </c:pt>
                <c:pt idx="83">
                  <c:v>-0.8246319055547815</c:v>
                </c:pt>
                <c:pt idx="84">
                  <c:v>-0.8246319055547815</c:v>
                </c:pt>
                <c:pt idx="85">
                  <c:v>-0.83612856377618527</c:v>
                </c:pt>
                <c:pt idx="87">
                  <c:v>-0.81312764225941692</c:v>
                </c:pt>
                <c:pt idx="88">
                  <c:v>-0.81312764225941692</c:v>
                </c:pt>
                <c:pt idx="89">
                  <c:v>-0.8246319055547815</c:v>
                </c:pt>
                <c:pt idx="90">
                  <c:v>-0.8590991028697772</c:v>
                </c:pt>
                <c:pt idx="91">
                  <c:v>-0.84761762639607241</c:v>
                </c:pt>
                <c:pt idx="92">
                  <c:v>-0.81312764225941692</c:v>
                </c:pt>
                <c:pt idx="93">
                  <c:v>-0.81312764225941692</c:v>
                </c:pt>
                <c:pt idx="94">
                  <c:v>-0.8246319055547815</c:v>
                </c:pt>
                <c:pt idx="95">
                  <c:v>-0.84761762639607241</c:v>
                </c:pt>
                <c:pt idx="96">
                  <c:v>-0.81312764225941692</c:v>
                </c:pt>
                <c:pt idx="98">
                  <c:v>-0.68607608447655366</c:v>
                </c:pt>
                <c:pt idx="99">
                  <c:v>-0.76703434827703632</c:v>
                </c:pt>
                <c:pt idx="100">
                  <c:v>-0.77856912694255698</c:v>
                </c:pt>
                <c:pt idx="101">
                  <c:v>-0.79009626246943299</c:v>
                </c:pt>
                <c:pt idx="102">
                  <c:v>-0.79009626246943299</c:v>
                </c:pt>
                <c:pt idx="103">
                  <c:v>-0.79009626246943299</c:v>
                </c:pt>
                <c:pt idx="104">
                  <c:v>-0.88203933511272226</c:v>
                </c:pt>
                <c:pt idx="105">
                  <c:v>-0.79009626246943299</c:v>
                </c:pt>
                <c:pt idx="106">
                  <c:v>-0.77856912694255698</c:v>
                </c:pt>
                <c:pt idx="107">
                  <c:v>-0.77856912694255698</c:v>
                </c:pt>
                <c:pt idx="108">
                  <c:v>-0.76703434827703632</c:v>
                </c:pt>
                <c:pt idx="109">
                  <c:v>-0.74394182327279168</c:v>
                </c:pt>
                <c:pt idx="110">
                  <c:v>-0.7554919169130585</c:v>
                </c:pt>
                <c:pt idx="111">
                  <c:v>-0.7554919169130585</c:v>
                </c:pt>
                <c:pt idx="112">
                  <c:v>-0.7554919169130585</c:v>
                </c:pt>
                <c:pt idx="113">
                  <c:v>-0.7554919169130585</c:v>
                </c:pt>
                <c:pt idx="116">
                  <c:v>-0.7554919169130585</c:v>
                </c:pt>
                <c:pt idx="117">
                  <c:v>-0.74394182327279168</c:v>
                </c:pt>
                <c:pt idx="118">
                  <c:v>-0.74394182327279168</c:v>
                </c:pt>
                <c:pt idx="119">
                  <c:v>-0.74394182327279168</c:v>
                </c:pt>
                <c:pt idx="120">
                  <c:v>-0.73238405776123727</c:v>
                </c:pt>
                <c:pt idx="121">
                  <c:v>-0.73238405776123727</c:v>
                </c:pt>
                <c:pt idx="122">
                  <c:v>-0.74394182327279168</c:v>
                </c:pt>
                <c:pt idx="123">
                  <c:v>-0.73238405776123727</c:v>
                </c:pt>
                <c:pt idx="124">
                  <c:v>-0.69766463378044818</c:v>
                </c:pt>
                <c:pt idx="125">
                  <c:v>-0.73238405776123727</c:v>
                </c:pt>
                <c:pt idx="126">
                  <c:v>-0.72081861076543419</c:v>
                </c:pt>
                <c:pt idx="127">
                  <c:v>-0.70924547265462934</c:v>
                </c:pt>
                <c:pt idx="128">
                  <c:v>-0.73238405776123727</c:v>
                </c:pt>
                <c:pt idx="129">
                  <c:v>-0.72081861076543419</c:v>
                </c:pt>
                <c:pt idx="130">
                  <c:v>-0.73238405776123727</c:v>
                </c:pt>
                <c:pt idx="131">
                  <c:v>-0.70924547265462934</c:v>
                </c:pt>
                <c:pt idx="132">
                  <c:v>-0.6744798150589304</c:v>
                </c:pt>
                <c:pt idx="133">
                  <c:v>-0.6744798150589304</c:v>
                </c:pt>
                <c:pt idx="134">
                  <c:v>-0.6744798150589304</c:v>
                </c:pt>
                <c:pt idx="135">
                  <c:v>-0.651264077056112</c:v>
                </c:pt>
                <c:pt idx="136">
                  <c:v>-0.651264077056112</c:v>
                </c:pt>
                <c:pt idx="138">
                  <c:v>-0.66287581582537314</c:v>
                </c:pt>
                <c:pt idx="139">
                  <c:v>-0.62801734193982384</c:v>
                </c:pt>
                <c:pt idx="140">
                  <c:v>-0.639644589012903</c:v>
                </c:pt>
                <c:pt idx="142">
                  <c:v>-0.97349869738218331</c:v>
                </c:pt>
                <c:pt idx="144">
                  <c:v>-0.58143056759354295</c:v>
                </c:pt>
                <c:pt idx="145">
                  <c:v>-0.34661001642052724</c:v>
                </c:pt>
                <c:pt idx="146">
                  <c:v>-0.51131596524351153</c:v>
                </c:pt>
                <c:pt idx="147">
                  <c:v>-0.35842645472718004</c:v>
                </c:pt>
                <c:pt idx="148">
                  <c:v>-0.44091812913916328</c:v>
                </c:pt>
                <c:pt idx="150">
                  <c:v>-0.52302134319967308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'Filtered Temp_data'!$F$60</c:f>
              <c:strCache>
                <c:ptCount val="1"/>
                <c:pt idx="0">
                  <c:v>1078.5 m - sand fill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Temp_data'!$EE$60:$FK$60</c:f>
              <c:numCache>
                <c:formatCode>0.00</c:formatCode>
                <c:ptCount val="33"/>
                <c:pt idx="0">
                  <c:v>0.42509577004369703</c:v>
                </c:pt>
                <c:pt idx="1">
                  <c:v>9.5801399181482338E-2</c:v>
                </c:pt>
                <c:pt idx="2">
                  <c:v>-0.34561232283226673</c:v>
                </c:pt>
                <c:pt idx="3">
                  <c:v>0.798383358580395</c:v>
                </c:pt>
                <c:pt idx="4">
                  <c:v>-0.2274074858683548</c:v>
                </c:pt>
                <c:pt idx="5">
                  <c:v>-0.20367012345911917</c:v>
                </c:pt>
                <c:pt idx="6">
                  <c:v>3.336630943586556</c:v>
                </c:pt>
                <c:pt idx="7">
                  <c:v>-0.16800344619116458</c:v>
                </c:pt>
                <c:pt idx="8">
                  <c:v>-0.21554283999574864</c:v>
                </c:pt>
                <c:pt idx="9">
                  <c:v>-5.890178137519797E-4</c:v>
                </c:pt>
                <c:pt idx="10">
                  <c:v>4.1532448383373435</c:v>
                </c:pt>
                <c:pt idx="11">
                  <c:v>3.7625639221569145</c:v>
                </c:pt>
                <c:pt idx="12">
                  <c:v>1.6354240832686173</c:v>
                </c:pt>
                <c:pt idx="13">
                  <c:v>-0.94767222850776989</c:v>
                </c:pt>
                <c:pt idx="14">
                  <c:v>4.0019738400921483</c:v>
                </c:pt>
                <c:pt idx="16">
                  <c:v>-0.2274074858683548</c:v>
                </c:pt>
                <c:pt idx="17">
                  <c:v>2.5696272248276273</c:v>
                </c:pt>
                <c:pt idx="18">
                  <c:v>-0.14418511761414265</c:v>
                </c:pt>
                <c:pt idx="19">
                  <c:v>0.38820025620321985</c:v>
                </c:pt>
                <c:pt idx="20">
                  <c:v>3.336630943586556</c:v>
                </c:pt>
                <c:pt idx="22">
                  <c:v>-0.23926407141493655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'Filtered Temp_data'!$F$61</c:f>
              <c:strCache>
                <c:ptCount val="1"/>
                <c:pt idx="0">
                  <c:v>1076.5 m - native organics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Temp_data'!$EE$61:$FK$61</c:f>
              <c:numCache>
                <c:formatCode>0.00</c:formatCode>
                <c:ptCount val="33"/>
                <c:pt idx="0">
                  <c:v>-0.31295310278466104</c:v>
                </c:pt>
                <c:pt idx="1">
                  <c:v>-0.30111260695400688</c:v>
                </c:pt>
                <c:pt idx="2">
                  <c:v>-0.31295310278466104</c:v>
                </c:pt>
                <c:pt idx="3">
                  <c:v>-0.360234894328471</c:v>
                </c:pt>
                <c:pt idx="4">
                  <c:v>-0.28926407141489108</c:v>
                </c:pt>
                <c:pt idx="5">
                  <c:v>-0.31295310278466104</c:v>
                </c:pt>
                <c:pt idx="6">
                  <c:v>-0.32478556918670165</c:v>
                </c:pt>
                <c:pt idx="7">
                  <c:v>-0.27740748586830932</c:v>
                </c:pt>
                <c:pt idx="8">
                  <c:v>-0.28926407141489108</c:v>
                </c:pt>
                <c:pt idx="10">
                  <c:v>-0.31295310278466104</c:v>
                </c:pt>
                <c:pt idx="11">
                  <c:v>-0.27740748586830932</c:v>
                </c:pt>
                <c:pt idx="12">
                  <c:v>-0.27740748586830932</c:v>
                </c:pt>
                <c:pt idx="13">
                  <c:v>-1.1111007762558529</c:v>
                </c:pt>
                <c:pt idx="14">
                  <c:v>-0.65287581582532539</c:v>
                </c:pt>
                <c:pt idx="16">
                  <c:v>-0.32478556918670165</c:v>
                </c:pt>
                <c:pt idx="17">
                  <c:v>-7.4603805688639113E-2</c:v>
                </c:pt>
                <c:pt idx="18">
                  <c:v>-0.28926407141489108</c:v>
                </c:pt>
                <c:pt idx="19">
                  <c:v>-0.17033425660116563</c:v>
                </c:pt>
                <c:pt idx="20">
                  <c:v>-0.20609834322664256</c:v>
                </c:pt>
                <c:pt idx="22">
                  <c:v>-0.3366100164204795</c:v>
                </c:pt>
              </c:numCache>
            </c:numRef>
          </c:yVal>
          <c:smooth val="0"/>
        </c:ser>
        <c:ser>
          <c:idx val="6"/>
          <c:order val="7"/>
          <c:tx>
            <c:strRef>
              <c:f>'Filtered Temp_data'!$F$62</c:f>
              <c:strCache>
                <c:ptCount val="1"/>
                <c:pt idx="0">
                  <c:v>1072.5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Temp_data'!$EE$62:$FK$62</c:f>
              <c:numCache>
                <c:formatCode>0.00</c:formatCode>
                <c:ptCount val="33"/>
                <c:pt idx="0">
                  <c:v>-0.72964458901287799</c:v>
                </c:pt>
                <c:pt idx="1">
                  <c:v>-0.71801734193979883</c:v>
                </c:pt>
                <c:pt idx="2">
                  <c:v>-0.71801734193979883</c:v>
                </c:pt>
                <c:pt idx="3">
                  <c:v>-0.81081861076540918</c:v>
                </c:pt>
                <c:pt idx="4">
                  <c:v>-0.70638232606268048</c:v>
                </c:pt>
                <c:pt idx="5">
                  <c:v>-0.74126407705608699</c:v>
                </c:pt>
                <c:pt idx="6">
                  <c:v>-0.74126407705608699</c:v>
                </c:pt>
                <c:pt idx="7">
                  <c:v>-0.68308894870904169</c:v>
                </c:pt>
                <c:pt idx="8">
                  <c:v>-0.68308894870904169</c:v>
                </c:pt>
                <c:pt idx="10">
                  <c:v>-0.70638232606268048</c:v>
                </c:pt>
                <c:pt idx="11">
                  <c:v>-0.67143056759351794</c:v>
                </c:pt>
                <c:pt idx="12">
                  <c:v>-0.67143056759351794</c:v>
                </c:pt>
                <c:pt idx="13">
                  <c:v>-1.2562654851067236</c:v>
                </c:pt>
                <c:pt idx="14">
                  <c:v>-0.99494933580109546</c:v>
                </c:pt>
                <c:pt idx="16">
                  <c:v>-0.70638232606268048</c:v>
                </c:pt>
                <c:pt idx="17">
                  <c:v>-0.47203534542740044</c:v>
                </c:pt>
                <c:pt idx="18">
                  <c:v>-0.68308894870904169</c:v>
                </c:pt>
                <c:pt idx="19">
                  <c:v>-0.5426708624100911</c:v>
                </c:pt>
                <c:pt idx="20">
                  <c:v>-0.62471886356325967</c:v>
                </c:pt>
                <c:pt idx="22">
                  <c:v>-0.72964458901287799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'Filtered Temp_data'!$F$63</c:f>
              <c:strCache>
                <c:ptCount val="1"/>
                <c:pt idx="0">
                  <c:v>1068.5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Temp_data'!$EE$63:$FK$63</c:f>
              <c:numCache>
                <c:formatCode>0.00</c:formatCode>
                <c:ptCount val="33"/>
                <c:pt idx="0">
                  <c:v>-0.69924547265458159</c:v>
                </c:pt>
                <c:pt idx="1">
                  <c:v>-0.68766463378040044</c:v>
                </c:pt>
                <c:pt idx="2">
                  <c:v>-0.68766463378040044</c:v>
                </c:pt>
                <c:pt idx="3">
                  <c:v>-0.69924547265458159</c:v>
                </c:pt>
                <c:pt idx="4">
                  <c:v>-0.64126407705606425</c:v>
                </c:pt>
                <c:pt idx="5">
                  <c:v>-0.64126407705606425</c:v>
                </c:pt>
                <c:pt idx="6">
                  <c:v>-0.65287581582532539</c:v>
                </c:pt>
                <c:pt idx="7">
                  <c:v>-0.61801734193977609</c:v>
                </c:pt>
                <c:pt idx="8">
                  <c:v>-0.61801734193977609</c:v>
                </c:pt>
                <c:pt idx="10">
                  <c:v>-0.62964458901285525</c:v>
                </c:pt>
                <c:pt idx="11">
                  <c:v>-0.59473953158919812</c:v>
                </c:pt>
                <c:pt idx="12">
                  <c:v>-0.59473953158919812</c:v>
                </c:pt>
                <c:pt idx="14">
                  <c:v>-0.92925781670237484</c:v>
                </c:pt>
                <c:pt idx="16">
                  <c:v>-0.53640853627325669</c:v>
                </c:pt>
                <c:pt idx="17">
                  <c:v>-0.37203534542737771</c:v>
                </c:pt>
                <c:pt idx="18">
                  <c:v>-0.47788159670466257</c:v>
                </c:pt>
                <c:pt idx="19">
                  <c:v>-0.41915746818142452</c:v>
                </c:pt>
                <c:pt idx="20">
                  <c:v>-0.41915746818142452</c:v>
                </c:pt>
                <c:pt idx="22">
                  <c:v>-0.48960271973709268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'Filtered Temp_data'!$F$64</c:f>
              <c:strCache>
                <c:ptCount val="1"/>
                <c:pt idx="0">
                  <c:v>1065.5 m - native sand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Temp_data'!$EE$64:$FK$64</c:f>
              <c:numCache>
                <c:formatCode>0.00</c:formatCode>
                <c:ptCount val="33"/>
                <c:pt idx="0">
                  <c:v>-0.73238405776123727</c:v>
                </c:pt>
                <c:pt idx="1">
                  <c:v>-0.72081861076543419</c:v>
                </c:pt>
                <c:pt idx="2">
                  <c:v>-0.73238405776123727</c:v>
                </c:pt>
                <c:pt idx="3">
                  <c:v>-0.70924547265462934</c:v>
                </c:pt>
                <c:pt idx="4">
                  <c:v>-0.6744798150589304</c:v>
                </c:pt>
                <c:pt idx="5">
                  <c:v>-0.6744798150589304</c:v>
                </c:pt>
                <c:pt idx="6">
                  <c:v>-0.6744798150589304</c:v>
                </c:pt>
                <c:pt idx="7">
                  <c:v>-0.651264077056112</c:v>
                </c:pt>
                <c:pt idx="8">
                  <c:v>-0.651264077056112</c:v>
                </c:pt>
                <c:pt idx="10">
                  <c:v>-0.66287581582537314</c:v>
                </c:pt>
                <c:pt idx="11">
                  <c:v>-0.62801734193982384</c:v>
                </c:pt>
                <c:pt idx="12">
                  <c:v>-0.639644589012903</c:v>
                </c:pt>
                <c:pt idx="14">
                  <c:v>-0.97349869738218331</c:v>
                </c:pt>
                <c:pt idx="16">
                  <c:v>-0.58143056759354295</c:v>
                </c:pt>
                <c:pt idx="17">
                  <c:v>-0.34661001642052724</c:v>
                </c:pt>
                <c:pt idx="18">
                  <c:v>-0.51131596524351153</c:v>
                </c:pt>
                <c:pt idx="19">
                  <c:v>-0.35842645472718004</c:v>
                </c:pt>
                <c:pt idx="20">
                  <c:v>-0.44091812913916328</c:v>
                </c:pt>
                <c:pt idx="22">
                  <c:v>-0.52302134319967308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'Filtered Temp_data'!$F$64</c:f>
              <c:strCache>
                <c:ptCount val="1"/>
                <c:pt idx="0">
                  <c:v>1065.5 m - native sand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numRef>
              <c:f>'Filtered Temp_data'!$EE$5:$FK$5</c:f>
              <c:numCache>
                <c:formatCode>d\-mmm\-yy</c:formatCode>
                <c:ptCount val="33"/>
                <c:pt idx="0">
                  <c:v>37210</c:v>
                </c:pt>
                <c:pt idx="1">
                  <c:v>37224</c:v>
                </c:pt>
                <c:pt idx="2">
                  <c:v>37271</c:v>
                </c:pt>
                <c:pt idx="3">
                  <c:v>37463</c:v>
                </c:pt>
                <c:pt idx="4">
                  <c:v>37750</c:v>
                </c:pt>
                <c:pt idx="5">
                  <c:v>37812</c:v>
                </c:pt>
                <c:pt idx="6">
                  <c:v>37852</c:v>
                </c:pt>
                <c:pt idx="7">
                  <c:v>37971</c:v>
                </c:pt>
                <c:pt idx="8">
                  <c:v>38138</c:v>
                </c:pt>
                <c:pt idx="9">
                  <c:v>38170</c:v>
                </c:pt>
                <c:pt idx="10">
                  <c:v>38213</c:v>
                </c:pt>
                <c:pt idx="11">
                  <c:v>38238</c:v>
                </c:pt>
                <c:pt idx="12">
                  <c:v>38266</c:v>
                </c:pt>
                <c:pt idx="13">
                  <c:v>38502</c:v>
                </c:pt>
                <c:pt idx="14">
                  <c:v>38586</c:v>
                </c:pt>
                <c:pt idx="15">
                  <c:v>38674</c:v>
                </c:pt>
                <c:pt idx="16">
                  <c:v>39592</c:v>
                </c:pt>
                <c:pt idx="17">
                  <c:v>39701</c:v>
                </c:pt>
                <c:pt idx="18">
                  <c:v>40365</c:v>
                </c:pt>
                <c:pt idx="19">
                  <c:v>40750</c:v>
                </c:pt>
                <c:pt idx="20">
                  <c:v>40786</c:v>
                </c:pt>
                <c:pt idx="21">
                  <c:v>40815</c:v>
                </c:pt>
                <c:pt idx="22">
                  <c:v>40988</c:v>
                </c:pt>
                <c:pt idx="23">
                  <c:v>41016</c:v>
                </c:pt>
                <c:pt idx="24">
                  <c:v>41051</c:v>
                </c:pt>
                <c:pt idx="25">
                  <c:v>41118</c:v>
                </c:pt>
                <c:pt idx="26">
                  <c:v>41151</c:v>
                </c:pt>
                <c:pt idx="27">
                  <c:v>41182</c:v>
                </c:pt>
                <c:pt idx="28">
                  <c:v>41212</c:v>
                </c:pt>
                <c:pt idx="29">
                  <c:v>41233</c:v>
                </c:pt>
                <c:pt idx="30">
                  <c:v>41268</c:v>
                </c:pt>
                <c:pt idx="31">
                  <c:v>41304</c:v>
                </c:pt>
                <c:pt idx="32">
                  <c:v>41337</c:v>
                </c:pt>
              </c:numCache>
            </c:numRef>
          </c:xVal>
          <c:yVal>
            <c:numRef>
              <c:f>'Filtered Temp_data'!$EE$64:$FK$64</c:f>
              <c:numCache>
                <c:formatCode>0.00</c:formatCode>
                <c:ptCount val="33"/>
                <c:pt idx="0">
                  <c:v>-0.73238405776123727</c:v>
                </c:pt>
                <c:pt idx="1">
                  <c:v>-0.72081861076543419</c:v>
                </c:pt>
                <c:pt idx="2">
                  <c:v>-0.73238405776123727</c:v>
                </c:pt>
                <c:pt idx="3">
                  <c:v>-0.70924547265462934</c:v>
                </c:pt>
                <c:pt idx="4">
                  <c:v>-0.6744798150589304</c:v>
                </c:pt>
                <c:pt idx="5">
                  <c:v>-0.6744798150589304</c:v>
                </c:pt>
                <c:pt idx="6">
                  <c:v>-0.6744798150589304</c:v>
                </c:pt>
                <c:pt idx="7">
                  <c:v>-0.651264077056112</c:v>
                </c:pt>
                <c:pt idx="8">
                  <c:v>-0.651264077056112</c:v>
                </c:pt>
                <c:pt idx="10">
                  <c:v>-0.66287581582537314</c:v>
                </c:pt>
                <c:pt idx="11">
                  <c:v>-0.62801734193982384</c:v>
                </c:pt>
                <c:pt idx="12">
                  <c:v>-0.639644589012903</c:v>
                </c:pt>
                <c:pt idx="14">
                  <c:v>-0.97349869738218331</c:v>
                </c:pt>
                <c:pt idx="16">
                  <c:v>-0.58143056759354295</c:v>
                </c:pt>
                <c:pt idx="17">
                  <c:v>-0.34661001642052724</c:v>
                </c:pt>
                <c:pt idx="18">
                  <c:v>-0.51131596524351153</c:v>
                </c:pt>
                <c:pt idx="19">
                  <c:v>-0.35842645472718004</c:v>
                </c:pt>
                <c:pt idx="20">
                  <c:v>-0.44091812913916328</c:v>
                </c:pt>
                <c:pt idx="22">
                  <c:v>-0.52302134319967308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270208"/>
        <c:axId val="160284672"/>
      </c:scatterChart>
      <c:valAx>
        <c:axId val="160270208"/>
        <c:scaling>
          <c:orientation val="minMax"/>
          <c:min val="35886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738571866159754"/>
              <c:y val="0.93830388738721093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284672"/>
        <c:crossesAt val="-5"/>
        <c:crossBetween val="midCat"/>
        <c:majorUnit val="181"/>
        <c:minorUnit val="30.5"/>
      </c:valAx>
      <c:valAx>
        <c:axId val="160284672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lgDash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1061941055996E-2"/>
              <c:y val="0.403599195622935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270208"/>
        <c:crossesAt val="35886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.78323325645507136"/>
          <c:y val="0.66011686971964323"/>
          <c:w val="0.1545978305915422"/>
          <c:h val="0.191387811598177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7241952822781E-2"/>
          <c:y val="3.4704391960801911E-2"/>
          <c:w val="0.92983785378315331"/>
          <c:h val="0.87275119042164806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'Filtered Temp_data'!$F$177</c:f>
              <c:strCache>
                <c:ptCount val="1"/>
                <c:pt idx="0">
                  <c:v>Bead #2 @ 1085.5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Temp_data'!$FB$175:$FK$175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Temp_data'!$FB$177:$FK$177</c:f>
              <c:numCache>
                <c:formatCode>0.00</c:formatCode>
                <c:ptCount val="10"/>
                <c:pt idx="1">
                  <c:v>-6.8396600229505111E-2</c:v>
                </c:pt>
                <c:pt idx="2">
                  <c:v>0.90137688327263277</c:v>
                </c:pt>
                <c:pt idx="3">
                  <c:v>2.7072092891397688</c:v>
                </c:pt>
                <c:pt idx="4">
                  <c:v>2.1973870968504912</c:v>
                </c:pt>
                <c:pt idx="5">
                  <c:v>2.2381827268368966</c:v>
                </c:pt>
                <c:pt idx="6">
                  <c:v>1.4787026550940254</c:v>
                </c:pt>
                <c:pt idx="7">
                  <c:v>0.75057016047082925</c:v>
                </c:pt>
                <c:pt idx="8">
                  <c:v>0.23272599612545264</c:v>
                </c:pt>
                <c:pt idx="9">
                  <c:v>5.1430760978632861E-2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'Filtered Temp_data'!$F$178</c:f>
              <c:strCache>
                <c:ptCount val="1"/>
                <c:pt idx="0">
                  <c:v>Bead #3 @ 1084.5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Temp_data'!$FB$175:$FK$175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Temp_data'!$FB$178:$FK$178</c:f>
              <c:numCache>
                <c:formatCode>0.00</c:formatCode>
                <c:ptCount val="10"/>
                <c:pt idx="1">
                  <c:v>-8.0334256601190646E-2</c:v>
                </c:pt>
                <c:pt idx="2">
                  <c:v>0.14788764661676623</c:v>
                </c:pt>
                <c:pt idx="3">
                  <c:v>1.0917230695154672</c:v>
                </c:pt>
                <c:pt idx="4">
                  <c:v>-9.2263758897559001E-2</c:v>
                </c:pt>
                <c:pt idx="5">
                  <c:v>1.3876444615887635</c:v>
                </c:pt>
                <c:pt idx="6">
                  <c:v>1.0280451891271127</c:v>
                </c:pt>
                <c:pt idx="7">
                  <c:v>0.6010475659956569</c:v>
                </c:pt>
                <c:pt idx="8">
                  <c:v>0.22058101763070681</c:v>
                </c:pt>
                <c:pt idx="9">
                  <c:v>5.1430760978632861E-2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'Filtered Temp_data'!$F$179</c:f>
              <c:strCache>
                <c:ptCount val="1"/>
                <c:pt idx="0">
                  <c:v>Bead #4 @ 1083.5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Temp_data'!$FB$175:$FK$175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Temp_data'!$FB$179:$FK$179</c:f>
              <c:numCache>
                <c:formatCode>0.00</c:formatCode>
                <c:ptCount val="10"/>
                <c:pt idx="1">
                  <c:v>-0.13990043694377619</c:v>
                </c:pt>
                <c:pt idx="2">
                  <c:v>-9.2263758897559001E-2</c:v>
                </c:pt>
                <c:pt idx="3">
                  <c:v>0.1237234981984443</c:v>
                </c:pt>
                <c:pt idx="4">
                  <c:v>-0.32915746818144953</c:v>
                </c:pt>
                <c:pt idx="5">
                  <c:v>2.9039944003006326</c:v>
                </c:pt>
                <c:pt idx="6">
                  <c:v>0.1841965765690361</c:v>
                </c:pt>
                <c:pt idx="7">
                  <c:v>0.11165393280566605</c:v>
                </c:pt>
                <c:pt idx="8">
                  <c:v>-2.0564223378187307E-2</c:v>
                </c:pt>
                <c:pt idx="9">
                  <c:v>-8.0334256601190646E-2</c:v>
                </c:pt>
              </c:numCache>
            </c:numRef>
          </c:yVal>
          <c:smooth val="0"/>
        </c:ser>
        <c:ser>
          <c:idx val="4"/>
          <c:order val="3"/>
          <c:tx>
            <c:strRef>
              <c:f>'Filtered Temp_data'!$F$180</c:f>
              <c:strCache>
                <c:ptCount val="1"/>
                <c:pt idx="0">
                  <c:v>Bead #5 @ 1082.5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Temp_data'!$FB$175:$FK$175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Temp_data'!$FB$180:$FK$180</c:f>
              <c:numCache>
                <c:formatCode>0.00</c:formatCode>
                <c:ptCount val="10"/>
                <c:pt idx="1">
                  <c:v>-0.18740748586833433</c:v>
                </c:pt>
                <c:pt idx="2">
                  <c:v>-0.13990043694377619</c:v>
                </c:pt>
                <c:pt idx="3">
                  <c:v>-0.1517893259007792</c:v>
                </c:pt>
                <c:pt idx="4">
                  <c:v>-0.4464085362732817</c:v>
                </c:pt>
                <c:pt idx="5">
                  <c:v>-0.13990043694377619</c:v>
                </c:pt>
                <c:pt idx="6">
                  <c:v>-0.18740748586833433</c:v>
                </c:pt>
                <c:pt idx="7">
                  <c:v>-0.13990043694377619</c:v>
                </c:pt>
                <c:pt idx="8">
                  <c:v>-0.1517893259007792</c:v>
                </c:pt>
                <c:pt idx="9">
                  <c:v>-0.1636701234590987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'Filtered Temp_data'!$F$181</c:f>
              <c:strCache>
                <c:ptCount val="1"/>
                <c:pt idx="0">
                  <c:v>Bead #6 @ 1079.1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Temp_data'!$FB$175:$FK$175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Temp_data'!$FB$181:$FK$181</c:f>
              <c:numCache>
                <c:formatCode>0.00</c:formatCode>
                <c:ptCount val="10"/>
                <c:pt idx="1">
                  <c:v>-0.31738886944822298</c:v>
                </c:pt>
                <c:pt idx="2">
                  <c:v>-0.27023489432849601</c:v>
                </c:pt>
                <c:pt idx="3">
                  <c:v>-0.27023489432849601</c:v>
                </c:pt>
                <c:pt idx="4">
                  <c:v>-0.32915746818144953</c:v>
                </c:pt>
                <c:pt idx="5">
                  <c:v>-0.27023489432849601</c:v>
                </c:pt>
                <c:pt idx="6">
                  <c:v>-0.43471886356326195</c:v>
                </c:pt>
                <c:pt idx="7">
                  <c:v>-0.27023489432849601</c:v>
                </c:pt>
                <c:pt idx="8">
                  <c:v>-0.28203534542740272</c:v>
                </c:pt>
                <c:pt idx="9">
                  <c:v>-0.2938278182070917</c:v>
                </c:pt>
              </c:numCache>
            </c:numRef>
          </c:yVal>
          <c:smooth val="0"/>
        </c:ser>
        <c:ser>
          <c:idx val="6"/>
          <c:order val="5"/>
          <c:tx>
            <c:strRef>
              <c:f>'Filtered Temp_data'!$F$182</c:f>
              <c:strCache>
                <c:ptCount val="1"/>
                <c:pt idx="0">
                  <c:v>Bead #7 @ 1075.1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Temp_data'!$FB$175:$FK$175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Temp_data'!$FB$182:$FK$182</c:f>
              <c:numCache>
                <c:formatCode>0.00</c:formatCode>
                <c:ptCount val="10"/>
                <c:pt idx="1">
                  <c:v>-0.43471886356326195</c:v>
                </c:pt>
                <c:pt idx="2">
                  <c:v>-0.3996027197371177</c:v>
                </c:pt>
                <c:pt idx="3">
                  <c:v>-0.38788159670468758</c:v>
                </c:pt>
                <c:pt idx="4">
                  <c:v>-0.4464085362732817</c:v>
                </c:pt>
                <c:pt idx="5">
                  <c:v>-0.38788159670468758</c:v>
                </c:pt>
                <c:pt idx="6">
                  <c:v>-0.50473953158922313</c:v>
                </c:pt>
                <c:pt idx="7">
                  <c:v>-0.38788159670468758</c:v>
                </c:pt>
                <c:pt idx="8">
                  <c:v>-0.3996027197371177</c:v>
                </c:pt>
                <c:pt idx="9">
                  <c:v>-0.3996027197371177</c:v>
                </c:pt>
              </c:numCache>
            </c:numRef>
          </c:yVal>
          <c:smooth val="0"/>
        </c:ser>
        <c:ser>
          <c:idx val="7"/>
          <c:order val="6"/>
          <c:tx>
            <c:strRef>
              <c:f>'Filtered Temp_data'!$F$183</c:f>
              <c:strCache>
                <c:ptCount val="1"/>
                <c:pt idx="0">
                  <c:v>Bead #8 @ 1071.8 m</c:v>
                </c:pt>
              </c:strCache>
            </c:strRef>
          </c:tx>
          <c:spPr>
            <a:ln w="28575">
              <a:noFill/>
            </a:ln>
          </c:spPr>
          <c:xVal>
            <c:numRef>
              <c:f>'Filtered Temp_data'!$FB$175:$FK$175</c:f>
              <c:numCache>
                <c:formatCode>d\-mmm\-yy</c:formatCode>
                <c:ptCount val="10"/>
                <c:pt idx="0">
                  <c:v>41016</c:v>
                </c:pt>
                <c:pt idx="1">
                  <c:v>41051</c:v>
                </c:pt>
                <c:pt idx="2">
                  <c:v>41118</c:v>
                </c:pt>
                <c:pt idx="3">
                  <c:v>41151</c:v>
                </c:pt>
                <c:pt idx="4">
                  <c:v>41182</c:v>
                </c:pt>
                <c:pt idx="5">
                  <c:v>41212</c:v>
                </c:pt>
                <c:pt idx="6">
                  <c:v>41233</c:v>
                </c:pt>
                <c:pt idx="7">
                  <c:v>41268</c:v>
                </c:pt>
                <c:pt idx="8">
                  <c:v>41304</c:v>
                </c:pt>
                <c:pt idx="9">
                  <c:v>41337</c:v>
                </c:pt>
              </c:numCache>
            </c:numRef>
          </c:xVal>
          <c:yVal>
            <c:numRef>
              <c:f>'Filtered Temp_data'!$FB$183:$FK$183</c:f>
              <c:numCache>
                <c:formatCode>0.00</c:formatCode>
                <c:ptCount val="10"/>
                <c:pt idx="1">
                  <c:v>-0.5280173419398011</c:v>
                </c:pt>
                <c:pt idx="2">
                  <c:v>-0.48143056759352021</c:v>
                </c:pt>
                <c:pt idx="3">
                  <c:v>-0.46976437839555274</c:v>
                </c:pt>
                <c:pt idx="4">
                  <c:v>-0.67856912694253424</c:v>
                </c:pt>
                <c:pt idx="5">
                  <c:v>-0.45809037125002305</c:v>
                </c:pt>
                <c:pt idx="6">
                  <c:v>-0.48143056759352021</c:v>
                </c:pt>
                <c:pt idx="7">
                  <c:v>-0.45809037125002305</c:v>
                </c:pt>
                <c:pt idx="8">
                  <c:v>-0.48143056759352021</c:v>
                </c:pt>
                <c:pt idx="9">
                  <c:v>-0.48143056759352021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870400"/>
        <c:axId val="160872320"/>
      </c:scatterChart>
      <c:valAx>
        <c:axId val="16087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Date</a:t>
                </a:r>
              </a:p>
            </c:rich>
          </c:tx>
          <c:layout>
            <c:manualLayout>
              <c:xMode val="edge"/>
              <c:yMode val="edge"/>
              <c:x val="0.50221586348098246"/>
              <c:y val="0.94215993523197661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872320"/>
        <c:crossesAt val="-5"/>
        <c:crossBetween val="midCat"/>
        <c:majorUnit val="181"/>
        <c:minorUnit val="30.5"/>
      </c:valAx>
      <c:valAx>
        <c:axId val="160872320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Temperature (˚C)</a:t>
                </a:r>
              </a:p>
            </c:rich>
          </c:tx>
          <c:layout>
            <c:manualLayout>
              <c:xMode val="edge"/>
              <c:yMode val="edge"/>
              <c:x val="1.4770995120455306E-2"/>
              <c:y val="0.404884631958318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0870400"/>
        <c:crossesAt val="35886"/>
        <c:crossBetween val="midCat"/>
        <c:majorUnit val="1"/>
        <c:minorUnit val="0.5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902159566823912"/>
          <c:y val="0.6178949086588057"/>
          <c:w val="0.1855654318983323"/>
          <c:h val="0.2529069873728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&amp;LW14101589&amp;CMount Nansen Tailings Dam Monitoring
Mount Nansen Mine - Carmacks, Yukon&amp;RJune 2009</c:oddHeader>
    </c:headerFooter>
    <c:pageMargins b="1" l="0.75" r="0.75" t="1" header="0.5" footer="0.5"/>
    <c:pageSetup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54</xdr:row>
          <xdr:rowOff>142875</xdr:rowOff>
        </xdr:from>
        <xdr:to>
          <xdr:col>20</xdr:col>
          <xdr:colOff>685800</xdr:colOff>
          <xdr:row>58</xdr:row>
          <xdr:rowOff>133350</xdr:rowOff>
        </xdr:to>
        <xdr:sp macro="" textlink="">
          <xdr:nvSpPr>
            <xdr:cNvPr id="201729" name="Object 1" hidden="1">
              <a:extLst>
                <a:ext uri="{63B3BB69-23CF-44E3-9099-C40C66FF867C}">
                  <a14:compatExt spid="_x0000_s201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023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114300</xdr:rowOff>
    </xdr:from>
    <xdr:to>
      <xdr:col>6</xdr:col>
      <xdr:colOff>523875</xdr:colOff>
      <xdr:row>51</xdr:row>
      <xdr:rowOff>125876</xdr:rowOff>
    </xdr:to>
    <xdr:sp macro="" textlink="">
      <xdr:nvSpPr>
        <xdr:cNvPr id="201731" name="Text 3"/>
        <xdr:cNvSpPr txBox="1">
          <a:spLocks noChangeArrowheads="1"/>
        </xdr:cNvSpPr>
      </xdr:nvSpPr>
      <xdr:spPr bwMode="auto">
        <a:xfrm>
          <a:off x="133350" y="7867650"/>
          <a:ext cx="404812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Crest of Tailings Dam, S End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1099.3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Fill and native ground interface: 1085.8 m.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3</xdr:col>
      <xdr:colOff>209550</xdr:colOff>
      <xdr:row>53</xdr:row>
      <xdr:rowOff>131765</xdr:rowOff>
    </xdr:to>
    <xdr:sp macro="" textlink="">
      <xdr:nvSpPr>
        <xdr:cNvPr id="201732" name="Text 4"/>
        <xdr:cNvSpPr txBox="1">
          <a:spLocks noChangeArrowheads="1"/>
        </xdr:cNvSpPr>
      </xdr:nvSpPr>
      <xdr:spPr bwMode="auto">
        <a:xfrm>
          <a:off x="142875" y="8534400"/>
          <a:ext cx="189547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1178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98-03-24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847725</xdr:colOff>
          <xdr:row>53</xdr:row>
          <xdr:rowOff>123825</xdr:rowOff>
        </xdr:from>
        <xdr:to>
          <xdr:col>20</xdr:col>
          <xdr:colOff>476250</xdr:colOff>
          <xdr:row>57</xdr:row>
          <xdr:rowOff>47625</xdr:rowOff>
        </xdr:to>
        <xdr:sp macro="" textlink="">
          <xdr:nvSpPr>
            <xdr:cNvPr id="738305" name="Object 1" hidden="1">
              <a:extLst>
                <a:ext uri="{63B3BB69-23CF-44E3-9099-C40C66FF867C}">
                  <a14:compatExt spid="_x0000_s738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73868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7</xdr:col>
      <xdr:colOff>315686</xdr:colOff>
      <xdr:row>52</xdr:row>
      <xdr:rowOff>38100</xdr:rowOff>
    </xdr:to>
    <xdr:sp macro="" textlink="">
      <xdr:nvSpPr>
        <xdr:cNvPr id="5" name="Text 3"/>
        <xdr:cNvSpPr txBox="1">
          <a:spLocks noChangeArrowheads="1"/>
        </xdr:cNvSpPr>
      </xdr:nvSpPr>
      <xdr:spPr bwMode="auto">
        <a:xfrm>
          <a:off x="620486" y="8011886"/>
          <a:ext cx="403860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1) BH Location: Toe Berm - North Side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2) Ground surface: 1090.6 m    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3) Top one reading removed due to seasonal frost effects.        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4) Only data from 2012-2013 received.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</a:t>
          </a:r>
        </a:p>
      </xdr:txBody>
    </xdr:sp>
    <xdr:clientData/>
  </xdr:twoCellAnchor>
  <xdr:twoCellAnchor>
    <xdr:from>
      <xdr:col>1</xdr:col>
      <xdr:colOff>25398</xdr:colOff>
      <xdr:row>51</xdr:row>
      <xdr:rowOff>118535</xdr:rowOff>
    </xdr:from>
    <xdr:to>
      <xdr:col>4</xdr:col>
      <xdr:colOff>219073</xdr:colOff>
      <xdr:row>53</xdr:row>
      <xdr:rowOff>85519</xdr:rowOff>
    </xdr:to>
    <xdr:sp macro="" textlink="">
      <xdr:nvSpPr>
        <xdr:cNvPr id="6" name="Text 4"/>
        <xdr:cNvSpPr txBox="1">
          <a:spLocks noChangeArrowheads="1"/>
        </xdr:cNvSpPr>
      </xdr:nvSpPr>
      <xdr:spPr bwMode="auto">
        <a:xfrm>
          <a:off x="643465" y="8822268"/>
          <a:ext cx="2047875" cy="3564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Cable 4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09-07-19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52</xdr:row>
          <xdr:rowOff>95250</xdr:rowOff>
        </xdr:from>
        <xdr:to>
          <xdr:col>20</xdr:col>
          <xdr:colOff>742950</xdr:colOff>
          <xdr:row>55</xdr:row>
          <xdr:rowOff>161925</xdr:rowOff>
        </xdr:to>
        <xdr:sp macro="" textlink="">
          <xdr:nvSpPr>
            <xdr:cNvPr id="217089" name="Object 1" hidden="1">
              <a:extLst>
                <a:ext uri="{63B3BB69-23CF-44E3-9099-C40C66FF867C}">
                  <a14:compatExt spid="_x0000_s217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1767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114300</xdr:rowOff>
    </xdr:from>
    <xdr:to>
      <xdr:col>6</xdr:col>
      <xdr:colOff>99060</xdr:colOff>
      <xdr:row>51</xdr:row>
      <xdr:rowOff>152400</xdr:rowOff>
    </xdr:to>
    <xdr:sp macro="" textlink="">
      <xdr:nvSpPr>
        <xdr:cNvPr id="217091" name="Text 3"/>
        <xdr:cNvSpPr txBox="1">
          <a:spLocks noChangeArrowheads="1"/>
        </xdr:cNvSpPr>
      </xdr:nvSpPr>
      <xdr:spPr bwMode="auto">
        <a:xfrm>
          <a:off x="133350" y="8130540"/>
          <a:ext cx="3714750" cy="640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Crest of Seepage Dam, N End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1078.4 m.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Top two readings removed due to seasonal frost effects.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4) No data recorded for bottom three readings. 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6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3</xdr:col>
      <xdr:colOff>323850</xdr:colOff>
      <xdr:row>53</xdr:row>
      <xdr:rowOff>139281</xdr:rowOff>
    </xdr:to>
    <xdr:sp macro="" textlink="">
      <xdr:nvSpPr>
        <xdr:cNvPr id="217092" name="Text 4"/>
        <xdr:cNvSpPr txBox="1">
          <a:spLocks noChangeArrowheads="1"/>
        </xdr:cNvSpPr>
      </xdr:nvSpPr>
      <xdr:spPr bwMode="auto">
        <a:xfrm>
          <a:off x="142875" y="8543925"/>
          <a:ext cx="20097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1385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01-01-18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52</xdr:row>
          <xdr:rowOff>95250</xdr:rowOff>
        </xdr:from>
        <xdr:to>
          <xdr:col>20</xdr:col>
          <xdr:colOff>742950</xdr:colOff>
          <xdr:row>55</xdr:row>
          <xdr:rowOff>161925</xdr:rowOff>
        </xdr:to>
        <xdr:sp macro="" textlink="">
          <xdr:nvSpPr>
            <xdr:cNvPr id="218113" name="Object 1" hidden="1">
              <a:extLst>
                <a:ext uri="{63B3BB69-23CF-44E3-9099-C40C66FF867C}">
                  <a14:compatExt spid="_x0000_s218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1869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114300</xdr:rowOff>
    </xdr:from>
    <xdr:to>
      <xdr:col>5</xdr:col>
      <xdr:colOff>457200</xdr:colOff>
      <xdr:row>52</xdr:row>
      <xdr:rowOff>47625</xdr:rowOff>
    </xdr:to>
    <xdr:sp macro="" textlink="">
      <xdr:nvSpPr>
        <xdr:cNvPr id="218115" name="Text 3"/>
        <xdr:cNvSpPr txBox="1">
          <a:spLocks noChangeArrowheads="1"/>
        </xdr:cNvSpPr>
      </xdr:nvSpPr>
      <xdr:spPr bwMode="auto">
        <a:xfrm>
          <a:off x="133350" y="8305800"/>
          <a:ext cx="3467100" cy="723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Toe of Seepage Dam,  North Centre</a:t>
          </a:r>
        </a:p>
        <a:p>
          <a:pPr algn="l" rtl="0">
            <a:lnSpc>
              <a:spcPts val="6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1074.7 m.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Top two beads not functioning.</a:t>
          </a:r>
        </a:p>
        <a:p>
          <a:pPr algn="l" rtl="0">
            <a:lnSpc>
              <a:spcPts val="6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4) No data  recorded for bottom three readings.</a:t>
          </a:r>
        </a:p>
        <a:p>
          <a:pPr algn="l" rtl="0">
            <a:lnSpc>
              <a:spcPts val="6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5) Only recent data collected for Beads #11, 12, and 13.</a:t>
          </a: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6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3</xdr:col>
      <xdr:colOff>323850</xdr:colOff>
      <xdr:row>53</xdr:row>
      <xdr:rowOff>139281</xdr:rowOff>
    </xdr:to>
    <xdr:sp macro="" textlink="">
      <xdr:nvSpPr>
        <xdr:cNvPr id="218116" name="Text 4"/>
        <xdr:cNvSpPr txBox="1">
          <a:spLocks noChangeArrowheads="1"/>
        </xdr:cNvSpPr>
      </xdr:nvSpPr>
      <xdr:spPr bwMode="auto">
        <a:xfrm>
          <a:off x="142875" y="8543925"/>
          <a:ext cx="20097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1383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01-01-20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847725</xdr:colOff>
          <xdr:row>53</xdr:row>
          <xdr:rowOff>123825</xdr:rowOff>
        </xdr:from>
        <xdr:to>
          <xdr:col>20</xdr:col>
          <xdr:colOff>381000</xdr:colOff>
          <xdr:row>57</xdr:row>
          <xdr:rowOff>47625</xdr:rowOff>
        </xdr:to>
        <xdr:sp macro="" textlink="">
          <xdr:nvSpPr>
            <xdr:cNvPr id="219137" name="Object 1" hidden="1">
              <a:extLst>
                <a:ext uri="{63B3BB69-23CF-44E3-9099-C40C66FF867C}">
                  <a14:compatExt spid="_x0000_s219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1972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139700</xdr:colOff>
      <xdr:row>48</xdr:row>
      <xdr:rowOff>114300</xdr:rowOff>
    </xdr:from>
    <xdr:to>
      <xdr:col>6</xdr:col>
      <xdr:colOff>25400</xdr:colOff>
      <xdr:row>51</xdr:row>
      <xdr:rowOff>152400</xdr:rowOff>
    </xdr:to>
    <xdr:sp macro="" textlink="">
      <xdr:nvSpPr>
        <xdr:cNvPr id="219139" name="Text 3"/>
        <xdr:cNvSpPr txBox="1">
          <a:spLocks noChangeArrowheads="1"/>
        </xdr:cNvSpPr>
      </xdr:nvSpPr>
      <xdr:spPr bwMode="auto">
        <a:xfrm>
          <a:off x="139700" y="8208433"/>
          <a:ext cx="364490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Toe of Seepage Dam,  South Centre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1076.1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Top two readings removed due to seasonal frost effects.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4) No readings taken  on bottom six beads.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3</xdr:col>
      <xdr:colOff>323850</xdr:colOff>
      <xdr:row>53</xdr:row>
      <xdr:rowOff>131476</xdr:rowOff>
    </xdr:to>
    <xdr:sp macro="" textlink="">
      <xdr:nvSpPr>
        <xdr:cNvPr id="219140" name="Text 4"/>
        <xdr:cNvSpPr txBox="1">
          <a:spLocks noChangeArrowheads="1"/>
        </xdr:cNvSpPr>
      </xdr:nvSpPr>
      <xdr:spPr bwMode="auto">
        <a:xfrm>
          <a:off x="142875" y="8543925"/>
          <a:ext cx="20097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1384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01-01-20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847725</xdr:colOff>
          <xdr:row>53</xdr:row>
          <xdr:rowOff>123825</xdr:rowOff>
        </xdr:from>
        <xdr:to>
          <xdr:col>20</xdr:col>
          <xdr:colOff>476250</xdr:colOff>
          <xdr:row>57</xdr:row>
          <xdr:rowOff>47625</xdr:rowOff>
        </xdr:to>
        <xdr:sp macro="" textlink="">
          <xdr:nvSpPr>
            <xdr:cNvPr id="752641" name="Object 1" hidden="1">
              <a:extLst>
                <a:ext uri="{63B3BB69-23CF-44E3-9099-C40C66FF867C}">
                  <a14:compatExt spid="_x0000_s75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75301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7</xdr:col>
      <xdr:colOff>76200</xdr:colOff>
      <xdr:row>52</xdr:row>
      <xdr:rowOff>38100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626533" y="8288867"/>
          <a:ext cx="383540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1) BH Location: Crest of Seepage Collection Dam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2) Ground surface: 1078.9 m      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3) Only data from 2012-2013 received.       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4) Top one reading removed due to seasonal frost effects.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</a:t>
          </a:r>
        </a:p>
      </xdr:txBody>
    </xdr:sp>
    <xdr:clientData/>
  </xdr:twoCellAnchor>
  <xdr:twoCellAnchor>
    <xdr:from>
      <xdr:col>1</xdr:col>
      <xdr:colOff>16933</xdr:colOff>
      <xdr:row>51</xdr:row>
      <xdr:rowOff>160867</xdr:rowOff>
    </xdr:from>
    <xdr:to>
      <xdr:col>4</xdr:col>
      <xdr:colOff>210608</xdr:colOff>
      <xdr:row>53</xdr:row>
      <xdr:rowOff>127851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635000" y="8864600"/>
          <a:ext cx="2047875" cy="3564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Cable 3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09-07-16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847725</xdr:colOff>
          <xdr:row>53</xdr:row>
          <xdr:rowOff>123825</xdr:rowOff>
        </xdr:from>
        <xdr:to>
          <xdr:col>20</xdr:col>
          <xdr:colOff>381000</xdr:colOff>
          <xdr:row>57</xdr:row>
          <xdr:rowOff>47625</xdr:rowOff>
        </xdr:to>
        <xdr:sp macro="" textlink="">
          <xdr:nvSpPr>
            <xdr:cNvPr id="753665" name="Object 1" hidden="1">
              <a:extLst>
                <a:ext uri="{63B3BB69-23CF-44E3-9099-C40C66FF867C}">
                  <a14:compatExt spid="_x0000_s753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75403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609600</xdr:colOff>
      <xdr:row>47</xdr:row>
      <xdr:rowOff>143932</xdr:rowOff>
    </xdr:from>
    <xdr:to>
      <xdr:col>7</xdr:col>
      <xdr:colOff>254001</xdr:colOff>
      <xdr:row>51</xdr:row>
      <xdr:rowOff>160866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609600" y="8068732"/>
          <a:ext cx="4030134" cy="7958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  <a:p>
          <a:pPr marL="0" marR="0" lvl="0" indent="0" algn="l" defTabSz="914400" rtl="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1) BH Location: North Abutment Above Seepage Collection Pond</a:t>
          </a:r>
        </a:p>
        <a:p>
          <a:pPr marL="0" marR="0" lvl="0" indent="0" algn="l" defTabSz="914400" rtl="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</a:t>
          </a:r>
        </a:p>
        <a:p>
          <a:pPr marL="0" marR="0" lvl="0" indent="0" algn="l" defTabSz="914400" rtl="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2) Ground surface:  1087.8 m         </a:t>
          </a:r>
        </a:p>
        <a:p>
          <a:pPr marL="0" marR="0" lvl="0" indent="0" algn="l" defTabSz="914400" rtl="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</a:t>
          </a:r>
        </a:p>
        <a:p>
          <a:pPr marL="0" marR="0" lvl="0" indent="0" algn="l" defTabSz="914400" rtl="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3) Top one reading removed due to seasonal frost effects.</a:t>
          </a:r>
        </a:p>
        <a:p>
          <a:pPr marL="0" marR="0" lvl="0" indent="0" algn="l" defTabSz="914400" rtl="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4) Only data from 2012-2013 received.</a:t>
          </a: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  <a:p>
          <a:pPr marL="0" marR="0" lvl="0" indent="0" algn="l" defTabSz="914400" rtl="0" eaLnBrk="1" fontAlgn="auto" latinLnBrk="0" hangingPunct="1">
            <a:lnSpc>
              <a:spcPts val="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5) 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Editted data for September 30, 2012.        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</xdr:txBody>
    </xdr:sp>
    <xdr:clientData/>
  </xdr:twoCellAnchor>
  <xdr:twoCellAnchor>
    <xdr:from>
      <xdr:col>1</xdr:col>
      <xdr:colOff>16933</xdr:colOff>
      <xdr:row>51</xdr:row>
      <xdr:rowOff>101601</xdr:rowOff>
    </xdr:from>
    <xdr:to>
      <xdr:col>4</xdr:col>
      <xdr:colOff>210608</xdr:colOff>
      <xdr:row>53</xdr:row>
      <xdr:rowOff>68585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635000" y="8805334"/>
          <a:ext cx="2047875" cy="3564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Cable 2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09-07-17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847725</xdr:colOff>
          <xdr:row>53</xdr:row>
          <xdr:rowOff>123825</xdr:rowOff>
        </xdr:from>
        <xdr:to>
          <xdr:col>20</xdr:col>
          <xdr:colOff>381000</xdr:colOff>
          <xdr:row>57</xdr:row>
          <xdr:rowOff>47625</xdr:rowOff>
        </xdr:to>
        <xdr:sp macro="" textlink="">
          <xdr:nvSpPr>
            <xdr:cNvPr id="2652161" name="Object 1" hidden="1">
              <a:extLst>
                <a:ext uri="{63B3BB69-23CF-44E3-9099-C40C66FF867C}">
                  <a14:compatExt spid="_x0000_s2652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65224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7</xdr:col>
      <xdr:colOff>292100</xdr:colOff>
      <xdr:row>52</xdr:row>
      <xdr:rowOff>38100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624840" y="8206740"/>
          <a:ext cx="4041140" cy="640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1) BH Location: North Abutment Above Seepage Collection Pond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2) Ground surface:  1095.5 m         </a:t>
          </a: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</a:t>
          </a:r>
        </a:p>
      </xdr:txBody>
    </xdr:sp>
    <xdr:clientData/>
  </xdr:twoCellAnchor>
  <xdr:twoCellAnchor>
    <xdr:from>
      <xdr:col>1</xdr:col>
      <xdr:colOff>16933</xdr:colOff>
      <xdr:row>51</xdr:row>
      <xdr:rowOff>101601</xdr:rowOff>
    </xdr:from>
    <xdr:to>
      <xdr:col>4</xdr:col>
      <xdr:colOff>210608</xdr:colOff>
      <xdr:row>53</xdr:row>
      <xdr:rowOff>68585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641773" y="8719821"/>
          <a:ext cx="2068195" cy="3479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98-03-30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847725</xdr:colOff>
          <xdr:row>53</xdr:row>
          <xdr:rowOff>123825</xdr:rowOff>
        </xdr:from>
        <xdr:to>
          <xdr:col>20</xdr:col>
          <xdr:colOff>381000</xdr:colOff>
          <xdr:row>57</xdr:row>
          <xdr:rowOff>47625</xdr:rowOff>
        </xdr:to>
        <xdr:sp macro="" textlink="">
          <xdr:nvSpPr>
            <xdr:cNvPr id="2044929" name="Object 1" hidden="1">
              <a:extLst>
                <a:ext uri="{63B3BB69-23CF-44E3-9099-C40C66FF867C}">
                  <a14:compatExt spid="_x0000_s2044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0451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7</xdr:col>
      <xdr:colOff>292100</xdr:colOff>
      <xdr:row>52</xdr:row>
      <xdr:rowOff>38100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624840" y="8206740"/>
          <a:ext cx="4041140" cy="640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1) BH Location: North Abutment Above Seepage Collection Pond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2) Ground surface:  1094.8 m         </a:t>
          </a: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</a:t>
          </a:r>
        </a:p>
      </xdr:txBody>
    </xdr:sp>
    <xdr:clientData/>
  </xdr:twoCellAnchor>
  <xdr:twoCellAnchor>
    <xdr:from>
      <xdr:col>1</xdr:col>
      <xdr:colOff>16933</xdr:colOff>
      <xdr:row>51</xdr:row>
      <xdr:rowOff>101601</xdr:rowOff>
    </xdr:from>
    <xdr:to>
      <xdr:col>4</xdr:col>
      <xdr:colOff>210608</xdr:colOff>
      <xdr:row>53</xdr:row>
      <xdr:rowOff>68585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641773" y="8719821"/>
          <a:ext cx="2068195" cy="3479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2364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10-01-2012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847725</xdr:colOff>
          <xdr:row>53</xdr:row>
          <xdr:rowOff>123825</xdr:rowOff>
        </xdr:from>
        <xdr:to>
          <xdr:col>20</xdr:col>
          <xdr:colOff>381000</xdr:colOff>
          <xdr:row>57</xdr:row>
          <xdr:rowOff>47625</xdr:rowOff>
        </xdr:to>
        <xdr:sp macro="" textlink="">
          <xdr:nvSpPr>
            <xdr:cNvPr id="2144257" name="Object 1" hidden="1">
              <a:extLst>
                <a:ext uri="{63B3BB69-23CF-44E3-9099-C40C66FF867C}">
                  <a14:compatExt spid="_x0000_s2144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1444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7</xdr:col>
      <xdr:colOff>292100</xdr:colOff>
      <xdr:row>52</xdr:row>
      <xdr:rowOff>38100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624840" y="8206740"/>
          <a:ext cx="4041140" cy="640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1) BH Location: North Abutment Above Seepage Collection Pond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2) Ground surface:  1091.6 m</a:t>
          </a: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</a:t>
          </a:r>
        </a:p>
      </xdr:txBody>
    </xdr:sp>
    <xdr:clientData/>
  </xdr:twoCellAnchor>
  <xdr:twoCellAnchor>
    <xdr:from>
      <xdr:col>1</xdr:col>
      <xdr:colOff>16933</xdr:colOff>
      <xdr:row>51</xdr:row>
      <xdr:rowOff>101601</xdr:rowOff>
    </xdr:from>
    <xdr:to>
      <xdr:col>4</xdr:col>
      <xdr:colOff>210608</xdr:colOff>
      <xdr:row>53</xdr:row>
      <xdr:rowOff>68585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641773" y="8719821"/>
          <a:ext cx="2068195" cy="3479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2365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10-02-2012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847725</xdr:colOff>
          <xdr:row>53</xdr:row>
          <xdr:rowOff>123825</xdr:rowOff>
        </xdr:from>
        <xdr:to>
          <xdr:col>20</xdr:col>
          <xdr:colOff>381000</xdr:colOff>
          <xdr:row>57</xdr:row>
          <xdr:rowOff>47625</xdr:rowOff>
        </xdr:to>
        <xdr:sp macro="" textlink="">
          <xdr:nvSpPr>
            <xdr:cNvPr id="2164737" name="Object 1" hidden="1">
              <a:extLst>
                <a:ext uri="{63B3BB69-23CF-44E3-9099-C40C66FF867C}">
                  <a14:compatExt spid="_x0000_s2164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1648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7</xdr:col>
      <xdr:colOff>292100</xdr:colOff>
      <xdr:row>52</xdr:row>
      <xdr:rowOff>38100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624840" y="8206740"/>
          <a:ext cx="4041140" cy="640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  <a:p>
          <a:pPr rtl="0" eaLnBrk="1" fontAlgn="auto" latinLnBrk="0" hangingPunct="1"/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1) BH Location: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North Abutment Above Seepage Collection Pond</a:t>
          </a:r>
          <a:endParaRPr lang="en-CA" sz="900">
            <a:effectLst/>
          </a:endParaRP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2) Ground surface:  1092.8 m</a:t>
          </a: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</a:t>
          </a:r>
        </a:p>
      </xdr:txBody>
    </xdr:sp>
    <xdr:clientData/>
  </xdr:twoCellAnchor>
  <xdr:twoCellAnchor>
    <xdr:from>
      <xdr:col>1</xdr:col>
      <xdr:colOff>16933</xdr:colOff>
      <xdr:row>51</xdr:row>
      <xdr:rowOff>101601</xdr:rowOff>
    </xdr:from>
    <xdr:to>
      <xdr:col>4</xdr:col>
      <xdr:colOff>210608</xdr:colOff>
      <xdr:row>53</xdr:row>
      <xdr:rowOff>68585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641773" y="8719821"/>
          <a:ext cx="2068195" cy="3479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2363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10-02-2012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51</xdr:row>
          <xdr:rowOff>171450</xdr:rowOff>
        </xdr:from>
        <xdr:to>
          <xdr:col>21</xdr:col>
          <xdr:colOff>57150</xdr:colOff>
          <xdr:row>55</xdr:row>
          <xdr:rowOff>28575</xdr:rowOff>
        </xdr:to>
        <xdr:sp macro="" textlink="">
          <xdr:nvSpPr>
            <xdr:cNvPr id="202753" name="Object 1" hidden="1">
              <a:extLst>
                <a:ext uri="{63B3BB69-23CF-44E3-9099-C40C66FF867C}">
                  <a14:compatExt spid="_x0000_s20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033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114300</xdr:rowOff>
    </xdr:from>
    <xdr:to>
      <xdr:col>5</xdr:col>
      <xdr:colOff>355600</xdr:colOff>
      <xdr:row>51</xdr:row>
      <xdr:rowOff>152400</xdr:rowOff>
    </xdr:to>
    <xdr:sp macro="" textlink="">
      <xdr:nvSpPr>
        <xdr:cNvPr id="202755" name="Text 3"/>
        <xdr:cNvSpPr txBox="1">
          <a:spLocks noChangeArrowheads="1"/>
        </xdr:cNvSpPr>
      </xdr:nvSpPr>
      <xdr:spPr bwMode="auto">
        <a:xfrm>
          <a:off x="133350" y="8013700"/>
          <a:ext cx="3333750" cy="63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Crest of Tailings Dam, South Centre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1099.4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Fill and native ground interface: 1080.3 m.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2</xdr:col>
      <xdr:colOff>447675</xdr:colOff>
      <xdr:row>53</xdr:row>
      <xdr:rowOff>139281</xdr:rowOff>
    </xdr:to>
    <xdr:sp macro="" textlink="">
      <xdr:nvSpPr>
        <xdr:cNvPr id="202756" name="Text 4"/>
        <xdr:cNvSpPr txBox="1">
          <a:spLocks noChangeArrowheads="1"/>
        </xdr:cNvSpPr>
      </xdr:nvSpPr>
      <xdr:spPr bwMode="auto">
        <a:xfrm>
          <a:off x="142875" y="8543925"/>
          <a:ext cx="15240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1179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98-03-25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847725</xdr:colOff>
          <xdr:row>53</xdr:row>
          <xdr:rowOff>123825</xdr:rowOff>
        </xdr:from>
        <xdr:to>
          <xdr:col>20</xdr:col>
          <xdr:colOff>381000</xdr:colOff>
          <xdr:row>57</xdr:row>
          <xdr:rowOff>47625</xdr:rowOff>
        </xdr:to>
        <xdr:sp macro="" textlink="">
          <xdr:nvSpPr>
            <xdr:cNvPr id="2145281" name="Object 1" hidden="1">
              <a:extLst>
                <a:ext uri="{63B3BB69-23CF-44E3-9099-C40C66FF867C}">
                  <a14:compatExt spid="_x0000_s2145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14544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7</xdr:col>
      <xdr:colOff>292100</xdr:colOff>
      <xdr:row>52</xdr:row>
      <xdr:rowOff>38100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624840" y="8206740"/>
          <a:ext cx="4041140" cy="6400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Geneva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1) BH Location: Upper Tailings Pond, East Side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2) Ground surface:  1099.0 m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3) No data recorded for bottom 2 readings.</a:t>
          </a: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</a:t>
          </a:r>
        </a:p>
      </xdr:txBody>
    </xdr:sp>
    <xdr:clientData/>
  </xdr:twoCellAnchor>
  <xdr:twoCellAnchor>
    <xdr:from>
      <xdr:col>1</xdr:col>
      <xdr:colOff>16933</xdr:colOff>
      <xdr:row>51</xdr:row>
      <xdr:rowOff>101601</xdr:rowOff>
    </xdr:from>
    <xdr:to>
      <xdr:col>4</xdr:col>
      <xdr:colOff>210608</xdr:colOff>
      <xdr:row>53</xdr:row>
      <xdr:rowOff>68585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641773" y="8719821"/>
          <a:ext cx="2068195" cy="3479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2362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10-02-2012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52</xdr:row>
          <xdr:rowOff>95250</xdr:rowOff>
        </xdr:from>
        <xdr:to>
          <xdr:col>20</xdr:col>
          <xdr:colOff>742950</xdr:colOff>
          <xdr:row>55</xdr:row>
          <xdr:rowOff>161925</xdr:rowOff>
        </xdr:to>
        <xdr:sp macro="" textlink="">
          <xdr:nvSpPr>
            <xdr:cNvPr id="203777" name="Object 1" hidden="1">
              <a:extLst>
                <a:ext uri="{63B3BB69-23CF-44E3-9099-C40C66FF867C}">
                  <a14:compatExt spid="_x0000_s203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0436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114300</xdr:rowOff>
    </xdr:from>
    <xdr:to>
      <xdr:col>5</xdr:col>
      <xdr:colOff>584200</xdr:colOff>
      <xdr:row>51</xdr:row>
      <xdr:rowOff>152400</xdr:rowOff>
    </xdr:to>
    <xdr:sp macro="" textlink="">
      <xdr:nvSpPr>
        <xdr:cNvPr id="203779" name="Text 3"/>
        <xdr:cNvSpPr txBox="1">
          <a:spLocks noChangeArrowheads="1"/>
        </xdr:cNvSpPr>
      </xdr:nvSpPr>
      <xdr:spPr bwMode="auto">
        <a:xfrm>
          <a:off x="133350" y="8208433"/>
          <a:ext cx="3583517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Crest of Tailings Dam, North Centre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1099.6 m.</a:t>
          </a: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Fill and native ground interface: unknown.</a:t>
          </a: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4) Top two readings removed due  to seasonal frost effects.</a:t>
          </a: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6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2</xdr:col>
      <xdr:colOff>447675</xdr:colOff>
      <xdr:row>53</xdr:row>
      <xdr:rowOff>139281</xdr:rowOff>
    </xdr:to>
    <xdr:sp macro="" textlink="">
      <xdr:nvSpPr>
        <xdr:cNvPr id="203780" name="Text 4"/>
        <xdr:cNvSpPr txBox="1">
          <a:spLocks noChangeArrowheads="1"/>
        </xdr:cNvSpPr>
      </xdr:nvSpPr>
      <xdr:spPr bwMode="auto">
        <a:xfrm>
          <a:off x="142875" y="8543925"/>
          <a:ext cx="15240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1180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98-03-31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847725</xdr:colOff>
          <xdr:row>53</xdr:row>
          <xdr:rowOff>123825</xdr:rowOff>
        </xdr:from>
        <xdr:to>
          <xdr:col>20</xdr:col>
          <xdr:colOff>590550</xdr:colOff>
          <xdr:row>57</xdr:row>
          <xdr:rowOff>47625</xdr:rowOff>
        </xdr:to>
        <xdr:sp macro="" textlink="">
          <xdr:nvSpPr>
            <xdr:cNvPr id="723969" name="Object 1" hidden="1">
              <a:extLst>
                <a:ext uri="{63B3BB69-23CF-44E3-9099-C40C66FF867C}">
                  <a14:compatExt spid="_x0000_s723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72434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8465</xdr:colOff>
      <xdr:row>48</xdr:row>
      <xdr:rowOff>93134</xdr:rowOff>
    </xdr:from>
    <xdr:to>
      <xdr:col>8</xdr:col>
      <xdr:colOff>414866</xdr:colOff>
      <xdr:row>52</xdr:row>
      <xdr:rowOff>33866</xdr:rowOff>
    </xdr:to>
    <xdr:sp macro="" textlink="">
      <xdr:nvSpPr>
        <xdr:cNvPr id="6" name="Text 3"/>
        <xdr:cNvSpPr txBox="1">
          <a:spLocks noChangeArrowheads="1"/>
        </xdr:cNvSpPr>
      </xdr:nvSpPr>
      <xdr:spPr bwMode="auto">
        <a:xfrm>
          <a:off x="634998" y="8187267"/>
          <a:ext cx="4792135" cy="7450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1) BH Location: Crest of Tailings Dam, Centre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2) Ground surface: 1099.6 m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3) Top reading removed due to seasonal frost effects.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4) No data collected from bottom three beads of the thermistor cable to March 2013.</a:t>
          </a: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5) Only data from 2012-2013 received. 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</a:t>
          </a:r>
        </a:p>
        <a:p>
          <a:pPr marL="0" marR="0" lvl="0" indent="0" algn="l" defTabSz="914400" rtl="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</a:t>
          </a:r>
        </a:p>
      </xdr:txBody>
    </xdr:sp>
    <xdr:clientData/>
  </xdr:twoCellAnchor>
  <xdr:twoCellAnchor>
    <xdr:from>
      <xdr:col>1</xdr:col>
      <xdr:colOff>63500</xdr:colOff>
      <xdr:row>51</xdr:row>
      <xdr:rowOff>139700</xdr:rowOff>
    </xdr:from>
    <xdr:to>
      <xdr:col>4</xdr:col>
      <xdr:colOff>244475</xdr:colOff>
      <xdr:row>53</xdr:row>
      <xdr:rowOff>115151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685800" y="8636000"/>
          <a:ext cx="2047875" cy="3564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Cable 1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09-07-19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52</xdr:row>
          <xdr:rowOff>95250</xdr:rowOff>
        </xdr:from>
        <xdr:to>
          <xdr:col>20</xdr:col>
          <xdr:colOff>742950</xdr:colOff>
          <xdr:row>55</xdr:row>
          <xdr:rowOff>161925</xdr:rowOff>
        </xdr:to>
        <xdr:sp macro="" textlink="">
          <xdr:nvSpPr>
            <xdr:cNvPr id="204801" name="Object 1" hidden="1">
              <a:extLst>
                <a:ext uri="{63B3BB69-23CF-44E3-9099-C40C66FF867C}">
                  <a14:compatExt spid="_x0000_s204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0538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114300</xdr:rowOff>
    </xdr:from>
    <xdr:to>
      <xdr:col>5</xdr:col>
      <xdr:colOff>0</xdr:colOff>
      <xdr:row>51</xdr:row>
      <xdr:rowOff>152400</xdr:rowOff>
    </xdr:to>
    <xdr:sp macro="" textlink="">
      <xdr:nvSpPr>
        <xdr:cNvPr id="204803" name="Text 3"/>
        <xdr:cNvSpPr txBox="1">
          <a:spLocks noChangeArrowheads="1"/>
        </xdr:cNvSpPr>
      </xdr:nvSpPr>
      <xdr:spPr bwMode="auto">
        <a:xfrm>
          <a:off x="133350" y="7867650"/>
          <a:ext cx="291465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Crest of Toe Berm, South Centre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1087.8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Fill and native ground interface: 1080.5 m.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2</xdr:col>
      <xdr:colOff>447675</xdr:colOff>
      <xdr:row>53</xdr:row>
      <xdr:rowOff>139281</xdr:rowOff>
    </xdr:to>
    <xdr:sp macro="" textlink="">
      <xdr:nvSpPr>
        <xdr:cNvPr id="204804" name="Text 4"/>
        <xdr:cNvSpPr txBox="1">
          <a:spLocks noChangeArrowheads="1"/>
        </xdr:cNvSpPr>
      </xdr:nvSpPr>
      <xdr:spPr bwMode="auto">
        <a:xfrm>
          <a:off x="142875" y="8543925"/>
          <a:ext cx="15240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1181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98-03-28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52</xdr:row>
          <xdr:rowOff>95250</xdr:rowOff>
        </xdr:from>
        <xdr:to>
          <xdr:col>20</xdr:col>
          <xdr:colOff>742950</xdr:colOff>
          <xdr:row>55</xdr:row>
          <xdr:rowOff>161925</xdr:rowOff>
        </xdr:to>
        <xdr:sp macro="" textlink="">
          <xdr:nvSpPr>
            <xdr:cNvPr id="205825" name="Object 1" hidden="1">
              <a:extLst>
                <a:ext uri="{63B3BB69-23CF-44E3-9099-C40C66FF867C}">
                  <a14:compatExt spid="_x0000_s205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064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114300</xdr:rowOff>
    </xdr:from>
    <xdr:to>
      <xdr:col>5</xdr:col>
      <xdr:colOff>0</xdr:colOff>
      <xdr:row>51</xdr:row>
      <xdr:rowOff>152400</xdr:rowOff>
    </xdr:to>
    <xdr:sp macro="" textlink="">
      <xdr:nvSpPr>
        <xdr:cNvPr id="205827" name="Text 3"/>
        <xdr:cNvSpPr txBox="1">
          <a:spLocks noChangeArrowheads="1"/>
        </xdr:cNvSpPr>
      </xdr:nvSpPr>
      <xdr:spPr bwMode="auto">
        <a:xfrm>
          <a:off x="133350" y="7867650"/>
          <a:ext cx="291465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Crest of Toe Berm, North Centre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1088.0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Fill and native ground interface: 1078.0 m.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2</xdr:col>
      <xdr:colOff>447675</xdr:colOff>
      <xdr:row>53</xdr:row>
      <xdr:rowOff>139281</xdr:rowOff>
    </xdr:to>
    <xdr:sp macro="" textlink="">
      <xdr:nvSpPr>
        <xdr:cNvPr id="205828" name="Text 4"/>
        <xdr:cNvSpPr txBox="1">
          <a:spLocks noChangeArrowheads="1"/>
        </xdr:cNvSpPr>
      </xdr:nvSpPr>
      <xdr:spPr bwMode="auto">
        <a:xfrm>
          <a:off x="142875" y="8543925"/>
          <a:ext cx="15240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1182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98-03-30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52</xdr:row>
          <xdr:rowOff>95250</xdr:rowOff>
        </xdr:from>
        <xdr:to>
          <xdr:col>20</xdr:col>
          <xdr:colOff>742950</xdr:colOff>
          <xdr:row>55</xdr:row>
          <xdr:rowOff>161925</xdr:rowOff>
        </xdr:to>
        <xdr:sp macro="" textlink="">
          <xdr:nvSpPr>
            <xdr:cNvPr id="206849" name="Object 1" hidden="1">
              <a:extLst>
                <a:ext uri="{63B3BB69-23CF-44E3-9099-C40C66FF867C}">
                  <a14:compatExt spid="_x0000_s206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0743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114300</xdr:rowOff>
    </xdr:from>
    <xdr:to>
      <xdr:col>7</xdr:col>
      <xdr:colOff>0</xdr:colOff>
      <xdr:row>51</xdr:row>
      <xdr:rowOff>164004</xdr:rowOff>
    </xdr:to>
    <xdr:sp macro="" textlink="">
      <xdr:nvSpPr>
        <xdr:cNvPr id="206851" name="Text 3"/>
        <xdr:cNvSpPr txBox="1">
          <a:spLocks noChangeArrowheads="1"/>
        </xdr:cNvSpPr>
      </xdr:nvSpPr>
      <xdr:spPr bwMode="auto">
        <a:xfrm>
          <a:off x="133350" y="7867650"/>
          <a:ext cx="4133850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North End of Toe Berm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1091.4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Fill and native ground interface: 1090.8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2</xdr:col>
      <xdr:colOff>447675</xdr:colOff>
      <xdr:row>53</xdr:row>
      <xdr:rowOff>139281</xdr:rowOff>
    </xdr:to>
    <xdr:sp macro="" textlink="">
      <xdr:nvSpPr>
        <xdr:cNvPr id="206852" name="Text 4"/>
        <xdr:cNvSpPr txBox="1">
          <a:spLocks noChangeArrowheads="1"/>
        </xdr:cNvSpPr>
      </xdr:nvSpPr>
      <xdr:spPr bwMode="auto">
        <a:xfrm>
          <a:off x="142875" y="8543925"/>
          <a:ext cx="15240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1183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98-03-31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52</xdr:row>
          <xdr:rowOff>95250</xdr:rowOff>
        </xdr:from>
        <xdr:to>
          <xdr:col>20</xdr:col>
          <xdr:colOff>742950</xdr:colOff>
          <xdr:row>55</xdr:row>
          <xdr:rowOff>161925</xdr:rowOff>
        </xdr:to>
        <xdr:sp macro="" textlink="">
          <xdr:nvSpPr>
            <xdr:cNvPr id="207873" name="Object 1" hidden="1">
              <a:extLst>
                <a:ext uri="{63B3BB69-23CF-44E3-9099-C40C66FF867C}">
                  <a14:compatExt spid="_x0000_s207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20846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133349</xdr:colOff>
      <xdr:row>48</xdr:row>
      <xdr:rowOff>114300</xdr:rowOff>
    </xdr:from>
    <xdr:to>
      <xdr:col>6</xdr:col>
      <xdr:colOff>443947</xdr:colOff>
      <xdr:row>51</xdr:row>
      <xdr:rowOff>152400</xdr:rowOff>
    </xdr:to>
    <xdr:sp macro="" textlink="">
      <xdr:nvSpPr>
        <xdr:cNvPr id="207875" name="Text 3"/>
        <xdr:cNvSpPr txBox="1">
          <a:spLocks noChangeArrowheads="1"/>
        </xdr:cNvSpPr>
      </xdr:nvSpPr>
      <xdr:spPr bwMode="auto">
        <a:xfrm>
          <a:off x="133349" y="8039100"/>
          <a:ext cx="4047711" cy="6410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NOTE: 1) BH Location: Downstream Toe of Dam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2) Ground surface: 1080.7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3) Fill and native ground interface: 1077.4 m.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 4) Top two thermistor beads not shown due to seasonal frost effects.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142875</xdr:colOff>
      <xdr:row>51</xdr:row>
      <xdr:rowOff>163830</xdr:rowOff>
    </xdr:from>
    <xdr:to>
      <xdr:col>2</xdr:col>
      <xdr:colOff>447675</xdr:colOff>
      <xdr:row>53</xdr:row>
      <xdr:rowOff>139281</xdr:rowOff>
    </xdr:to>
    <xdr:sp macro="" textlink="">
      <xdr:nvSpPr>
        <xdr:cNvPr id="207876" name="Text 4"/>
        <xdr:cNvSpPr txBox="1">
          <a:spLocks noChangeArrowheads="1"/>
        </xdr:cNvSpPr>
      </xdr:nvSpPr>
      <xdr:spPr bwMode="auto">
        <a:xfrm>
          <a:off x="142875" y="8543925"/>
          <a:ext cx="15240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1143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98-03-30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847725</xdr:colOff>
          <xdr:row>53</xdr:row>
          <xdr:rowOff>123825</xdr:rowOff>
        </xdr:from>
        <xdr:to>
          <xdr:col>20</xdr:col>
          <xdr:colOff>590550</xdr:colOff>
          <xdr:row>57</xdr:row>
          <xdr:rowOff>47625</xdr:rowOff>
        </xdr:to>
        <xdr:sp macro="" textlink="">
          <xdr:nvSpPr>
            <xdr:cNvPr id="724993" name="Object 1" hidden="1">
              <a:extLst>
                <a:ext uri="{63B3BB69-23CF-44E3-9099-C40C66FF867C}">
                  <a14:compatExt spid="_x0000_s724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137160</xdr:colOff>
      <xdr:row>2</xdr:row>
      <xdr:rowOff>22860</xdr:rowOff>
    </xdr:from>
    <xdr:to>
      <xdr:col>20</xdr:col>
      <xdr:colOff>601980</xdr:colOff>
      <xdr:row>48</xdr:row>
      <xdr:rowOff>0</xdr:rowOff>
    </xdr:to>
    <xdr:graphicFrame macro="">
      <xdr:nvGraphicFramePr>
        <xdr:cNvPr id="7253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48</xdr:row>
      <xdr:rowOff>57150</xdr:rowOff>
    </xdr:from>
    <xdr:to>
      <xdr:col>7</xdr:col>
      <xdr:colOff>495300</xdr:colOff>
      <xdr:row>52</xdr:row>
      <xdr:rowOff>38100</xdr:rowOff>
    </xdr:to>
    <xdr:sp macro="" textlink="">
      <xdr:nvSpPr>
        <xdr:cNvPr id="4" name="Text 3"/>
        <xdr:cNvSpPr txBox="1">
          <a:spLocks noChangeArrowheads="1"/>
        </xdr:cNvSpPr>
      </xdr:nvSpPr>
      <xdr:spPr bwMode="auto">
        <a:xfrm>
          <a:off x="628650" y="8248650"/>
          <a:ext cx="4267200" cy="771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NOTE: 1) BH Location: Toe Berm - South Side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2) Ground surface: 1088.6 m       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3) Top one reading removed due to seasonal frost effects.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4) Only data from 2012-2013 received. 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 5) Editted data for September 30, 2012.        	</a:t>
          </a:r>
        </a:p>
        <a:p>
          <a:pPr marL="0" marR="0" lvl="0" indent="0" algn="l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Geneva"/>
            </a:rPr>
            <a:t>           </a:t>
          </a:r>
        </a:p>
      </xdr:txBody>
    </xdr:sp>
    <xdr:clientData/>
  </xdr:twoCellAnchor>
  <xdr:twoCellAnchor>
    <xdr:from>
      <xdr:col>0</xdr:col>
      <xdr:colOff>575733</xdr:colOff>
      <xdr:row>51</xdr:row>
      <xdr:rowOff>169334</xdr:rowOff>
    </xdr:from>
    <xdr:to>
      <xdr:col>4</xdr:col>
      <xdr:colOff>151341</xdr:colOff>
      <xdr:row>53</xdr:row>
      <xdr:rowOff>136318</xdr:rowOff>
    </xdr:to>
    <xdr:sp macro="" textlink="">
      <xdr:nvSpPr>
        <xdr:cNvPr id="5" name="Text 4"/>
        <xdr:cNvSpPr txBox="1">
          <a:spLocks noChangeArrowheads="1"/>
        </xdr:cNvSpPr>
      </xdr:nvSpPr>
      <xdr:spPr bwMode="auto">
        <a:xfrm>
          <a:off x="575733" y="8873067"/>
          <a:ext cx="2047875" cy="3564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Serial No. Cable 5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 Installed:  09-07-17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8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S282"/>
  <sheetViews>
    <sheetView tabSelected="1" topLeftCell="A220" zoomScaleNormal="100" workbookViewId="0">
      <pane xSplit="2" topLeftCell="C1" activePane="topRight" state="frozen"/>
      <selection activeCell="D77" sqref="D77"/>
      <selection pane="topRight" activeCell="B254" sqref="B254"/>
    </sheetView>
  </sheetViews>
  <sheetFormatPr defaultRowHeight="12.75" x14ac:dyDescent="0.2"/>
  <cols>
    <col min="1" max="1" width="12" customWidth="1"/>
    <col min="2" max="2" width="12.28515625" customWidth="1"/>
    <col min="3" max="51" width="11.140625" customWidth="1"/>
    <col min="52" max="52" width="12.85546875" customWidth="1"/>
    <col min="53" max="53" width="12.28515625" customWidth="1"/>
    <col min="54" max="54" width="11.140625" style="9" customWidth="1"/>
    <col min="55" max="55" width="11.140625" customWidth="1"/>
    <col min="56" max="56" width="13" style="4" customWidth="1"/>
    <col min="57" max="58" width="11.140625" customWidth="1"/>
    <col min="59" max="61" width="11.5703125" customWidth="1"/>
    <col min="62" max="63" width="11.140625" customWidth="1"/>
    <col min="64" max="64" width="10.42578125" customWidth="1"/>
    <col min="65" max="67" width="11.5703125" customWidth="1"/>
    <col min="68" max="68" width="11" style="6" customWidth="1"/>
    <col min="69" max="74" width="11.140625" customWidth="1"/>
    <col min="75" max="76" width="10.28515625" customWidth="1"/>
    <col min="77" max="78" width="12" customWidth="1"/>
    <col min="79" max="83" width="11.28515625" customWidth="1"/>
    <col min="93" max="93" width="9.7109375" bestFit="1" customWidth="1"/>
    <col min="96" max="110" width="9" bestFit="1" customWidth="1"/>
    <col min="111" max="112" width="9" customWidth="1"/>
    <col min="119" max="119" width="9.5703125" customWidth="1"/>
    <col min="129" max="129" width="10.140625" customWidth="1"/>
    <col min="130" max="130" width="12" customWidth="1"/>
    <col min="131" max="131" width="10.140625" customWidth="1"/>
    <col min="132" max="132" width="10.140625" bestFit="1" customWidth="1"/>
    <col min="133" max="133" width="10.28515625" customWidth="1"/>
    <col min="135" max="136" width="10.42578125" bestFit="1" customWidth="1"/>
    <col min="137" max="137" width="10.85546875" bestFit="1" customWidth="1"/>
    <col min="138" max="138" width="12.7109375" customWidth="1"/>
    <col min="139" max="139" width="11.140625" bestFit="1" customWidth="1"/>
    <col min="140" max="140" width="9.7109375" bestFit="1" customWidth="1"/>
    <col min="146" max="146" width="10.140625" bestFit="1" customWidth="1"/>
    <col min="147" max="147" width="10.42578125" customWidth="1"/>
    <col min="148" max="148" width="9.42578125" bestFit="1" customWidth="1"/>
    <col min="153" max="153" width="12.5703125" customWidth="1"/>
    <col min="154" max="154" width="9.28515625" bestFit="1" customWidth="1"/>
    <col min="155" max="155" width="9.7109375" bestFit="1" customWidth="1"/>
    <col min="157" max="158" width="9.5703125" bestFit="1" customWidth="1"/>
    <col min="159" max="159" width="9.140625" bestFit="1" customWidth="1"/>
    <col min="160" max="160" width="9.28515625" bestFit="1" customWidth="1"/>
    <col min="161" max="161" width="9.7109375" bestFit="1" customWidth="1"/>
    <col min="162" max="162" width="9.28515625" bestFit="1" customWidth="1"/>
  </cols>
  <sheetData>
    <row r="1" spans="1:163" ht="15.75" x14ac:dyDescent="0.25">
      <c r="A1" s="23" t="s">
        <v>61</v>
      </c>
    </row>
    <row r="2" spans="1:163" x14ac:dyDescent="0.2">
      <c r="A2" s="7" t="s">
        <v>74</v>
      </c>
      <c r="B2" s="5">
        <f>MAX(3:3)</f>
        <v>41337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Q2" s="8"/>
      <c r="BR2" s="8"/>
      <c r="BS2" s="8"/>
      <c r="BT2" s="8"/>
      <c r="BU2" s="8"/>
      <c r="BV2" s="8"/>
      <c r="CA2" s="8"/>
      <c r="CB2" s="8"/>
      <c r="CC2" s="8"/>
      <c r="CD2" s="12"/>
      <c r="CE2" s="8"/>
    </row>
    <row r="3" spans="1:163" x14ac:dyDescent="0.2">
      <c r="B3" s="11">
        <v>1</v>
      </c>
      <c r="C3" s="12">
        <v>35894</v>
      </c>
      <c r="D3" s="12">
        <v>35899</v>
      </c>
      <c r="E3" s="12">
        <v>35908</v>
      </c>
      <c r="F3" s="12">
        <v>35913</v>
      </c>
      <c r="G3" s="12">
        <v>35920</v>
      </c>
      <c r="H3" s="12">
        <v>35927</v>
      </c>
      <c r="I3" s="12">
        <v>35943</v>
      </c>
      <c r="J3" s="12">
        <v>35950</v>
      </c>
      <c r="K3" s="12">
        <v>35957</v>
      </c>
      <c r="L3" s="12">
        <v>35964</v>
      </c>
      <c r="M3" s="12">
        <v>35972</v>
      </c>
      <c r="N3" s="12">
        <v>35978</v>
      </c>
      <c r="O3" s="12">
        <v>35986</v>
      </c>
      <c r="P3" s="12">
        <v>35992</v>
      </c>
      <c r="Q3" s="12">
        <v>35998</v>
      </c>
      <c r="R3" s="12">
        <v>36006</v>
      </c>
      <c r="S3" s="12">
        <v>36012</v>
      </c>
      <c r="T3" s="12">
        <v>36019</v>
      </c>
      <c r="U3" s="12">
        <v>36026</v>
      </c>
      <c r="V3" s="12">
        <v>36034</v>
      </c>
      <c r="W3" s="12">
        <v>36040</v>
      </c>
      <c r="X3" s="12">
        <v>36048</v>
      </c>
      <c r="Y3" s="12">
        <v>36056</v>
      </c>
      <c r="Z3" s="12">
        <v>36061</v>
      </c>
      <c r="AA3" s="12">
        <v>36067</v>
      </c>
      <c r="AB3" s="12">
        <v>36075</v>
      </c>
      <c r="AC3" s="12">
        <v>36083</v>
      </c>
      <c r="AD3" s="12">
        <v>36090</v>
      </c>
      <c r="AE3" s="12">
        <v>36096</v>
      </c>
      <c r="AF3" s="12">
        <v>36103</v>
      </c>
      <c r="AG3" s="12">
        <v>36111</v>
      </c>
      <c r="AH3" s="12">
        <v>36118</v>
      </c>
      <c r="AI3" s="12">
        <v>36124</v>
      </c>
      <c r="AJ3" s="12">
        <v>36131</v>
      </c>
      <c r="AK3" s="12">
        <v>36138</v>
      </c>
      <c r="AL3" s="12">
        <v>36145</v>
      </c>
      <c r="AM3" s="12">
        <v>36159</v>
      </c>
      <c r="AN3" s="12">
        <v>36166</v>
      </c>
      <c r="AO3" s="12">
        <v>36173</v>
      </c>
      <c r="AP3" s="12">
        <v>36181</v>
      </c>
      <c r="AQ3" s="12">
        <v>36187</v>
      </c>
      <c r="AR3" s="12">
        <v>36194</v>
      </c>
      <c r="AS3" s="12">
        <v>36200</v>
      </c>
      <c r="AT3" s="12">
        <v>36206</v>
      </c>
      <c r="AU3" s="12">
        <v>36214</v>
      </c>
      <c r="AV3" s="12">
        <v>36224</v>
      </c>
      <c r="AW3" s="12">
        <v>36227</v>
      </c>
      <c r="AX3" s="12">
        <v>36234</v>
      </c>
      <c r="AY3" s="12">
        <v>36241</v>
      </c>
      <c r="AZ3" s="12">
        <v>36251</v>
      </c>
      <c r="BA3" s="12">
        <v>36271</v>
      </c>
      <c r="BB3" s="12">
        <v>36280</v>
      </c>
      <c r="BC3" s="12">
        <v>36285</v>
      </c>
      <c r="BD3" s="12">
        <v>36296</v>
      </c>
      <c r="BE3" s="12">
        <v>36302</v>
      </c>
      <c r="BF3" s="12">
        <v>36308</v>
      </c>
      <c r="BG3" s="12">
        <v>36315</v>
      </c>
      <c r="BH3" s="12">
        <v>36321</v>
      </c>
      <c r="BI3" s="12">
        <v>36327</v>
      </c>
      <c r="BJ3" s="12">
        <v>36334</v>
      </c>
      <c r="BK3" s="12">
        <v>36345</v>
      </c>
      <c r="BL3" s="12">
        <v>36350</v>
      </c>
      <c r="BM3" s="12">
        <v>36356</v>
      </c>
      <c r="BN3" s="12">
        <v>36376</v>
      </c>
      <c r="BO3" s="12">
        <v>36382</v>
      </c>
      <c r="BP3" s="12">
        <v>36390</v>
      </c>
      <c r="BQ3" s="12">
        <v>36399</v>
      </c>
      <c r="BR3" s="12">
        <v>36407</v>
      </c>
      <c r="BS3" s="12">
        <v>36414</v>
      </c>
      <c r="BT3" s="12">
        <v>36421</v>
      </c>
      <c r="BU3" s="12">
        <v>36434</v>
      </c>
      <c r="BV3" s="12">
        <v>36443</v>
      </c>
      <c r="BW3" s="12">
        <v>36449</v>
      </c>
      <c r="BX3" s="12">
        <v>36455</v>
      </c>
      <c r="BY3" s="12">
        <v>36467</v>
      </c>
      <c r="BZ3" s="12">
        <v>36477</v>
      </c>
      <c r="CA3" s="12">
        <v>36489</v>
      </c>
      <c r="CB3" s="12">
        <v>36497</v>
      </c>
      <c r="CC3" s="12">
        <v>36504</v>
      </c>
      <c r="CD3" s="12">
        <v>36524</v>
      </c>
      <c r="CE3" s="12">
        <v>36568</v>
      </c>
      <c r="CF3" s="1">
        <v>36590</v>
      </c>
      <c r="CG3" s="1">
        <v>36615</v>
      </c>
      <c r="CH3" s="1">
        <v>36626</v>
      </c>
      <c r="CI3" s="1">
        <v>36641</v>
      </c>
      <c r="CJ3" s="1">
        <v>36659</v>
      </c>
      <c r="CK3" s="1">
        <v>36671</v>
      </c>
      <c r="CL3" s="1">
        <v>36674</v>
      </c>
      <c r="CM3" s="1">
        <v>36678</v>
      </c>
      <c r="CN3" s="1">
        <v>36684</v>
      </c>
      <c r="CO3" s="1">
        <v>36693</v>
      </c>
      <c r="CP3" s="1">
        <v>36698</v>
      </c>
      <c r="CQ3" s="1">
        <v>36707</v>
      </c>
      <c r="CR3" s="1">
        <v>36713</v>
      </c>
      <c r="CS3" s="1">
        <v>36718</v>
      </c>
      <c r="CT3" s="1">
        <v>36735</v>
      </c>
      <c r="CU3" s="1">
        <v>36740</v>
      </c>
      <c r="CV3" s="1">
        <v>36748</v>
      </c>
      <c r="CW3" s="1">
        <v>36753</v>
      </c>
      <c r="CX3" s="1">
        <v>36762</v>
      </c>
      <c r="CY3" s="1">
        <v>36767</v>
      </c>
      <c r="CZ3" s="1">
        <v>36779</v>
      </c>
      <c r="DA3" s="1">
        <v>36798</v>
      </c>
      <c r="DB3" s="1">
        <v>36809</v>
      </c>
      <c r="DC3" s="1">
        <v>36816</v>
      </c>
      <c r="DD3" s="1">
        <v>36823</v>
      </c>
      <c r="DE3" s="1">
        <v>36837</v>
      </c>
      <c r="DF3" s="1">
        <v>36849</v>
      </c>
      <c r="DG3" s="1">
        <v>36867</v>
      </c>
      <c r="DH3" s="1">
        <v>36881</v>
      </c>
      <c r="DI3" s="1">
        <v>36901</v>
      </c>
      <c r="DJ3" s="1">
        <v>36914</v>
      </c>
      <c r="DK3" s="1">
        <v>36951</v>
      </c>
      <c r="DL3" s="1">
        <v>36971</v>
      </c>
      <c r="DM3" s="1">
        <v>36991</v>
      </c>
      <c r="DN3" s="1">
        <v>37013</v>
      </c>
      <c r="DO3" s="1">
        <v>37028</v>
      </c>
      <c r="DP3" s="1">
        <v>37046</v>
      </c>
      <c r="DQ3" s="1">
        <v>37060</v>
      </c>
      <c r="DR3" s="1">
        <v>37075</v>
      </c>
      <c r="DS3" s="1">
        <v>37088</v>
      </c>
      <c r="DT3" s="1">
        <v>37102</v>
      </c>
      <c r="DU3" s="1">
        <v>37116</v>
      </c>
      <c r="DV3" s="1">
        <v>37134</v>
      </c>
      <c r="DW3" s="1">
        <v>37143</v>
      </c>
      <c r="DX3" s="1">
        <v>37157</v>
      </c>
      <c r="DY3" s="1">
        <v>37181</v>
      </c>
      <c r="DZ3" s="1">
        <v>37196</v>
      </c>
      <c r="EA3" s="1">
        <v>37210</v>
      </c>
      <c r="EB3" s="1">
        <v>37224</v>
      </c>
      <c r="EC3" s="1">
        <v>37271</v>
      </c>
      <c r="ED3" s="1">
        <v>37463</v>
      </c>
      <c r="EE3" s="1">
        <v>37750</v>
      </c>
      <c r="EF3" s="1">
        <v>37812</v>
      </c>
      <c r="EG3" s="1">
        <v>37852</v>
      </c>
      <c r="EH3" s="1">
        <v>37971</v>
      </c>
      <c r="EI3" s="1">
        <v>38138</v>
      </c>
      <c r="EJ3" s="1">
        <v>38170</v>
      </c>
      <c r="EK3" s="1">
        <v>38213</v>
      </c>
      <c r="EL3" s="1">
        <v>38238</v>
      </c>
      <c r="EM3" s="1">
        <v>38266</v>
      </c>
      <c r="EN3" s="1">
        <v>38502</v>
      </c>
      <c r="EO3" s="1">
        <v>38586</v>
      </c>
      <c r="EP3" s="1">
        <v>38674</v>
      </c>
      <c r="EQ3" s="5">
        <v>39592</v>
      </c>
      <c r="ER3" s="5">
        <v>39701</v>
      </c>
      <c r="ES3" s="37">
        <v>40365</v>
      </c>
      <c r="ET3" s="37">
        <v>40750</v>
      </c>
      <c r="EU3" s="37">
        <v>40786</v>
      </c>
      <c r="EV3" s="37">
        <v>40795</v>
      </c>
      <c r="EW3" s="5">
        <v>40988</v>
      </c>
      <c r="EX3" s="5">
        <v>41016</v>
      </c>
      <c r="EY3" s="5">
        <v>41051</v>
      </c>
      <c r="EZ3" s="5">
        <v>41118</v>
      </c>
      <c r="FA3" s="5">
        <v>41151</v>
      </c>
      <c r="FB3" s="5">
        <v>41182</v>
      </c>
      <c r="FC3" s="5">
        <v>41212</v>
      </c>
      <c r="FD3" s="5">
        <v>41233</v>
      </c>
      <c r="FE3" s="5">
        <v>41268</v>
      </c>
      <c r="FF3" s="5">
        <v>41304</v>
      </c>
      <c r="FG3" s="5">
        <v>41337</v>
      </c>
    </row>
    <row r="4" spans="1:163" x14ac:dyDescent="0.2">
      <c r="B4">
        <v>-12.8</v>
      </c>
      <c r="C4" s="6">
        <v>15.83</v>
      </c>
      <c r="D4" s="6">
        <v>15.27</v>
      </c>
      <c r="E4" s="6">
        <v>15.87</v>
      </c>
      <c r="F4" s="6">
        <v>15.89</v>
      </c>
      <c r="G4" s="6">
        <v>15.92</v>
      </c>
      <c r="H4" s="6">
        <v>15.94</v>
      </c>
      <c r="I4" s="6">
        <v>15.99</v>
      </c>
      <c r="J4" s="6">
        <v>16.010000000000002</v>
      </c>
      <c r="K4" s="6">
        <v>16.2</v>
      </c>
      <c r="L4" s="6">
        <v>16.04</v>
      </c>
      <c r="M4" s="6">
        <v>16.27</v>
      </c>
      <c r="N4" s="6">
        <v>16.399999999999999</v>
      </c>
      <c r="O4" s="6">
        <v>17.16</v>
      </c>
      <c r="P4" s="6">
        <v>16.809999999999999</v>
      </c>
      <c r="Q4" s="6">
        <v>16.12</v>
      </c>
      <c r="R4" s="6">
        <v>16.16</v>
      </c>
      <c r="S4" s="6">
        <v>16.14</v>
      </c>
      <c r="T4" s="6">
        <v>16.43</v>
      </c>
      <c r="U4" s="6">
        <v>16.170000000000002</v>
      </c>
      <c r="V4" s="6">
        <v>16.100000000000001</v>
      </c>
      <c r="W4" s="6">
        <v>16.170000000000002</v>
      </c>
      <c r="X4" s="6">
        <v>16.239999999999998</v>
      </c>
      <c r="Y4" s="6">
        <v>16.18</v>
      </c>
      <c r="Z4" s="6">
        <v>16.190000000000001</v>
      </c>
      <c r="AA4" s="6">
        <v>16.21</v>
      </c>
      <c r="AB4" s="6">
        <v>16.21</v>
      </c>
      <c r="AC4" s="6">
        <v>16.22</v>
      </c>
      <c r="AD4" s="6">
        <v>16.170000000000002</v>
      </c>
      <c r="AE4" s="6">
        <v>16.16</v>
      </c>
      <c r="AF4" s="6">
        <v>16.14</v>
      </c>
      <c r="AG4" s="6">
        <v>16.13</v>
      </c>
      <c r="AH4" s="6">
        <v>16.12</v>
      </c>
      <c r="AI4" s="6">
        <v>16.13</v>
      </c>
      <c r="AJ4" s="6">
        <v>16.07</v>
      </c>
      <c r="AK4" s="6">
        <v>16.079999999999998</v>
      </c>
      <c r="AL4" s="6">
        <v>16.04</v>
      </c>
      <c r="AM4" s="6">
        <v>16.02</v>
      </c>
      <c r="AN4" s="6">
        <v>15.98</v>
      </c>
      <c r="AO4" s="6">
        <v>15.97</v>
      </c>
      <c r="AP4" s="6">
        <v>15.96</v>
      </c>
      <c r="AQ4" s="6">
        <v>15.95</v>
      </c>
      <c r="AR4" s="6">
        <v>15.93</v>
      </c>
      <c r="AS4" s="6">
        <v>15.91</v>
      </c>
      <c r="AT4" s="6">
        <v>15.92</v>
      </c>
      <c r="AU4" s="6">
        <v>15.92</v>
      </c>
      <c r="AV4" s="6">
        <v>15.91</v>
      </c>
      <c r="AW4" s="6">
        <v>15.91</v>
      </c>
      <c r="AX4" s="6">
        <v>15.9</v>
      </c>
      <c r="AY4" s="6">
        <v>15.92</v>
      </c>
      <c r="AZ4">
        <v>15.93</v>
      </c>
      <c r="BA4">
        <v>15.97</v>
      </c>
      <c r="BB4">
        <v>15.97</v>
      </c>
      <c r="BC4">
        <v>15.97</v>
      </c>
      <c r="BD4">
        <v>15.99</v>
      </c>
      <c r="BE4" s="6">
        <v>16</v>
      </c>
      <c r="BF4" s="6">
        <v>16</v>
      </c>
      <c r="BG4" s="6">
        <v>16.010000000000002</v>
      </c>
      <c r="BH4" s="6">
        <v>16.03</v>
      </c>
      <c r="BI4" s="6">
        <v>16.03</v>
      </c>
      <c r="BJ4" s="6">
        <v>16.04</v>
      </c>
      <c r="BK4" s="6">
        <v>16.05</v>
      </c>
      <c r="BL4" s="6">
        <v>16.22</v>
      </c>
      <c r="BM4" s="6">
        <v>16.13</v>
      </c>
      <c r="BN4" s="6">
        <v>16.13</v>
      </c>
      <c r="BO4" s="6">
        <v>16.09</v>
      </c>
      <c r="BP4" s="6">
        <v>16.09</v>
      </c>
      <c r="BQ4" s="6">
        <v>16.079999999999998</v>
      </c>
      <c r="BR4" s="6">
        <v>16.12</v>
      </c>
      <c r="BS4" s="6">
        <v>16.100000000000001</v>
      </c>
      <c r="BT4" s="6">
        <v>16.13</v>
      </c>
      <c r="BU4" s="6">
        <v>16.12</v>
      </c>
      <c r="BV4" s="6">
        <v>16.13</v>
      </c>
      <c r="BW4" s="6">
        <v>16.14</v>
      </c>
      <c r="BX4" s="6">
        <v>16.13</v>
      </c>
      <c r="BY4" s="6">
        <v>16.12</v>
      </c>
      <c r="BZ4" s="6">
        <v>16.21</v>
      </c>
      <c r="CA4" s="6">
        <v>16.059999999999999</v>
      </c>
      <c r="CB4" s="6">
        <v>16.059999999999999</v>
      </c>
      <c r="CC4" s="6">
        <v>16.11</v>
      </c>
      <c r="CD4" s="6">
        <v>16.13</v>
      </c>
      <c r="CE4" s="6">
        <v>16.11</v>
      </c>
      <c r="CF4">
        <v>16.16</v>
      </c>
      <c r="CG4">
        <v>16.239999999999998</v>
      </c>
      <c r="CH4">
        <v>16.07</v>
      </c>
      <c r="CI4">
        <v>16.100000000000001</v>
      </c>
      <c r="CJ4">
        <v>16.579999999999998</v>
      </c>
      <c r="CK4">
        <v>16.07</v>
      </c>
      <c r="CL4">
        <v>16.07</v>
      </c>
      <c r="CM4">
        <v>16.07</v>
      </c>
      <c r="CN4">
        <v>16.079999999999998</v>
      </c>
      <c r="CO4">
        <v>16.190000000000001</v>
      </c>
      <c r="CP4">
        <v>16.09</v>
      </c>
      <c r="CQ4">
        <v>16.25</v>
      </c>
      <c r="CR4">
        <v>16.100000000000001</v>
      </c>
      <c r="CS4">
        <v>16.09</v>
      </c>
      <c r="CT4">
        <v>16.11</v>
      </c>
      <c r="CU4">
        <v>16.149999999999999</v>
      </c>
      <c r="CV4">
        <v>16.149999999999999</v>
      </c>
      <c r="CW4">
        <v>16.12</v>
      </c>
      <c r="CX4">
        <v>16.13</v>
      </c>
      <c r="CY4">
        <v>16.13</v>
      </c>
      <c r="CZ4">
        <v>16.149999999999999</v>
      </c>
      <c r="DA4">
        <v>16.149999999999999</v>
      </c>
      <c r="DB4">
        <v>16.16</v>
      </c>
      <c r="DC4">
        <v>16.149999999999999</v>
      </c>
      <c r="DD4">
        <v>16.16</v>
      </c>
      <c r="DE4">
        <v>16.149999999999999</v>
      </c>
      <c r="DF4">
        <v>16.13</v>
      </c>
      <c r="DG4">
        <v>16.11</v>
      </c>
      <c r="DH4">
        <v>16.07</v>
      </c>
      <c r="DI4">
        <v>16.07</v>
      </c>
      <c r="DJ4">
        <v>16.05</v>
      </c>
      <c r="DK4">
        <v>16.02</v>
      </c>
      <c r="DL4">
        <v>16.399999999999999</v>
      </c>
      <c r="DM4">
        <v>16.5</v>
      </c>
      <c r="DN4">
        <v>16.059999999999999</v>
      </c>
      <c r="DO4">
        <v>16.07</v>
      </c>
      <c r="DP4">
        <v>16.09</v>
      </c>
      <c r="DQ4">
        <v>16.100000000000001</v>
      </c>
      <c r="DR4">
        <v>16.11</v>
      </c>
      <c r="DS4">
        <v>16.12</v>
      </c>
      <c r="DT4">
        <v>16.13</v>
      </c>
      <c r="DU4">
        <v>16.149999999999999</v>
      </c>
      <c r="DV4">
        <v>16.16</v>
      </c>
      <c r="DW4">
        <v>16.170000000000002</v>
      </c>
      <c r="DX4">
        <v>16.18</v>
      </c>
      <c r="DY4">
        <v>16.18</v>
      </c>
      <c r="DZ4">
        <v>16.899999999999999</v>
      </c>
      <c r="EA4">
        <v>16.190000000000001</v>
      </c>
      <c r="EB4">
        <v>16.18</v>
      </c>
      <c r="EC4">
        <v>16.149999999999999</v>
      </c>
      <c r="ED4">
        <v>16.170000000000002</v>
      </c>
      <c r="EE4">
        <v>15.42</v>
      </c>
      <c r="EF4">
        <v>16.190000000000001</v>
      </c>
      <c r="EG4">
        <v>16.21</v>
      </c>
      <c r="EH4">
        <v>16.46</v>
      </c>
      <c r="EI4">
        <v>16.23</v>
      </c>
      <c r="EJ4">
        <v>16.28</v>
      </c>
      <c r="EK4">
        <v>16.239999999999998</v>
      </c>
      <c r="EL4">
        <v>16.25</v>
      </c>
      <c r="EM4">
        <v>16.28</v>
      </c>
      <c r="EN4">
        <v>16.329999999999998</v>
      </c>
      <c r="EO4">
        <v>16.27</v>
      </c>
      <c r="EP4">
        <v>16.45</v>
      </c>
      <c r="EQ4">
        <v>16.23</v>
      </c>
      <c r="ER4">
        <v>16.3</v>
      </c>
      <c r="EW4">
        <v>15.47</v>
      </c>
      <c r="EY4">
        <v>16.260000000000002</v>
      </c>
      <c r="EZ4">
        <v>16.29</v>
      </c>
      <c r="FA4">
        <v>16.309999999999999</v>
      </c>
      <c r="FB4">
        <v>16.32</v>
      </c>
      <c r="FC4">
        <v>16.28</v>
      </c>
      <c r="FD4">
        <v>16.28</v>
      </c>
      <c r="FE4">
        <v>16.260000000000002</v>
      </c>
      <c r="FF4">
        <v>16.239999999999998</v>
      </c>
      <c r="FG4">
        <v>16.239999999999998</v>
      </c>
    </row>
    <row r="5" spans="1:163" x14ac:dyDescent="0.2">
      <c r="B5">
        <v>-14.8</v>
      </c>
      <c r="C5" s="6">
        <v>16.54</v>
      </c>
      <c r="D5" s="6">
        <v>16.420000000000002</v>
      </c>
      <c r="E5" s="6">
        <v>16.64</v>
      </c>
      <c r="F5" s="6">
        <v>16.64</v>
      </c>
      <c r="G5" s="6">
        <v>16.649999999999999</v>
      </c>
      <c r="H5" s="6">
        <v>16.66</v>
      </c>
      <c r="I5" s="6">
        <v>16.66</v>
      </c>
      <c r="J5" s="6">
        <v>16.66</v>
      </c>
      <c r="K5" s="6">
        <v>16.66</v>
      </c>
      <c r="L5" s="6">
        <v>16.66</v>
      </c>
      <c r="M5" s="6">
        <v>16.84</v>
      </c>
      <c r="N5" s="6">
        <v>17.350000000000001</v>
      </c>
      <c r="O5" s="6">
        <v>17.36</v>
      </c>
      <c r="P5" s="6">
        <v>17.39</v>
      </c>
      <c r="Q5" s="6">
        <v>16.66</v>
      </c>
      <c r="R5" s="6">
        <v>17.260000000000002</v>
      </c>
      <c r="S5" s="6">
        <v>16.649999999999999</v>
      </c>
      <c r="T5" s="6">
        <v>16.899999999999999</v>
      </c>
      <c r="U5" s="6">
        <v>16.66</v>
      </c>
      <c r="V5" s="6">
        <v>16.649999999999999</v>
      </c>
      <c r="W5" s="6">
        <v>16.66</v>
      </c>
      <c r="X5" s="6">
        <v>16.7</v>
      </c>
      <c r="Y5" s="6">
        <v>16.649999999999999</v>
      </c>
      <c r="Z5" s="6">
        <v>16.66</v>
      </c>
      <c r="AA5" s="6">
        <v>16.7</v>
      </c>
      <c r="AB5" s="6">
        <v>16.670000000000002</v>
      </c>
      <c r="AC5" s="6">
        <v>16.66</v>
      </c>
      <c r="AD5" s="6">
        <v>16.75</v>
      </c>
      <c r="AE5" s="6">
        <v>16.649999999999999</v>
      </c>
      <c r="AF5" s="6">
        <v>16.77</v>
      </c>
      <c r="AG5" s="6">
        <v>16.649999999999999</v>
      </c>
      <c r="AH5" s="6">
        <v>16.64</v>
      </c>
      <c r="AI5" s="6">
        <v>16.649999999999999</v>
      </c>
      <c r="AJ5" s="6">
        <v>16.64</v>
      </c>
      <c r="AK5" s="6">
        <v>16.670000000000002</v>
      </c>
      <c r="AL5" s="6">
        <v>16.670000000000002</v>
      </c>
      <c r="AM5" s="6">
        <v>16.64</v>
      </c>
      <c r="AN5" s="6">
        <v>16.64</v>
      </c>
      <c r="AO5" s="6">
        <v>16.64</v>
      </c>
      <c r="AP5" s="6">
        <v>16.690000000000001</v>
      </c>
      <c r="AQ5" s="6">
        <v>16.64</v>
      </c>
      <c r="AR5" s="6">
        <v>16.61</v>
      </c>
      <c r="AS5" s="6">
        <v>16.63</v>
      </c>
      <c r="AT5" s="6">
        <v>16.64</v>
      </c>
      <c r="AU5" s="6">
        <v>16.63</v>
      </c>
      <c r="AV5" s="6">
        <v>16.63</v>
      </c>
      <c r="AW5" s="6">
        <v>16.63</v>
      </c>
      <c r="AX5" s="6">
        <v>16.62</v>
      </c>
      <c r="AY5" s="6">
        <v>16.63</v>
      </c>
      <c r="AZ5">
        <v>16.63</v>
      </c>
      <c r="BA5">
        <v>16.63</v>
      </c>
      <c r="BB5">
        <v>17.079999999999998</v>
      </c>
      <c r="BC5">
        <v>16.62</v>
      </c>
      <c r="BD5">
        <v>16.62</v>
      </c>
      <c r="BE5" s="6">
        <v>16.45</v>
      </c>
      <c r="BF5" s="6">
        <v>16.420000000000002</v>
      </c>
      <c r="BG5" s="6">
        <v>16.45</v>
      </c>
      <c r="BH5" s="6">
        <v>16.62</v>
      </c>
      <c r="BI5" s="6">
        <v>16.55</v>
      </c>
      <c r="BJ5" s="6">
        <v>16.399999999999999</v>
      </c>
      <c r="BK5" s="6">
        <v>16.62</v>
      </c>
      <c r="BL5" s="6">
        <v>16.62</v>
      </c>
      <c r="BM5" s="6">
        <v>16.61</v>
      </c>
      <c r="BN5" s="6">
        <v>16.7</v>
      </c>
      <c r="BO5" s="6">
        <v>16.62</v>
      </c>
      <c r="BP5" s="6">
        <v>16.64</v>
      </c>
      <c r="BQ5" s="6">
        <v>16.61</v>
      </c>
      <c r="BR5" s="6">
        <v>16.8</v>
      </c>
      <c r="BS5" s="6">
        <v>16.600000000000001</v>
      </c>
      <c r="BT5" s="6">
        <v>16.63</v>
      </c>
      <c r="BU5" s="6">
        <v>16.600000000000001</v>
      </c>
      <c r="BV5" s="6">
        <v>16.600000000000001</v>
      </c>
      <c r="BW5" s="6">
        <v>16.61</v>
      </c>
      <c r="BX5" s="6">
        <v>16.600000000000001</v>
      </c>
      <c r="BY5" s="6">
        <v>16.59</v>
      </c>
      <c r="BZ5" s="6">
        <v>16.63</v>
      </c>
      <c r="CA5" s="6">
        <v>16.55</v>
      </c>
      <c r="CB5" s="6">
        <v>16.54</v>
      </c>
      <c r="CC5" s="6">
        <v>16.600000000000001</v>
      </c>
      <c r="CD5" s="6">
        <v>16.62</v>
      </c>
      <c r="CE5" s="6">
        <v>16.61</v>
      </c>
      <c r="CF5">
        <v>16.649999999999999</v>
      </c>
      <c r="CG5">
        <v>16.78</v>
      </c>
      <c r="CH5">
        <v>16.64</v>
      </c>
      <c r="CI5">
        <v>16.59</v>
      </c>
      <c r="CJ5">
        <v>16.61</v>
      </c>
      <c r="CK5">
        <v>16.59</v>
      </c>
      <c r="CL5">
        <v>16.59</v>
      </c>
      <c r="CM5">
        <v>16.59</v>
      </c>
      <c r="CN5">
        <v>16.59</v>
      </c>
      <c r="CO5">
        <v>16.7</v>
      </c>
      <c r="CP5">
        <v>16.59</v>
      </c>
      <c r="CQ5">
        <v>16.649999999999999</v>
      </c>
      <c r="CR5">
        <v>16.579999999999998</v>
      </c>
      <c r="CS5">
        <v>16.579999999999998</v>
      </c>
      <c r="CT5">
        <v>16.59</v>
      </c>
      <c r="CU5">
        <v>16.579999999999998</v>
      </c>
      <c r="CV5">
        <v>16.59</v>
      </c>
      <c r="CW5">
        <v>16.579999999999998</v>
      </c>
      <c r="CX5">
        <v>16.57</v>
      </c>
      <c r="CY5">
        <v>16.57</v>
      </c>
      <c r="CZ5">
        <v>16.57</v>
      </c>
      <c r="DA5">
        <v>16.57</v>
      </c>
      <c r="DB5">
        <v>16.57</v>
      </c>
      <c r="DC5">
        <v>16.57</v>
      </c>
      <c r="DD5">
        <v>16.579999999999998</v>
      </c>
      <c r="DE5">
        <v>16.57</v>
      </c>
      <c r="DF5">
        <v>16.57</v>
      </c>
      <c r="DG5">
        <v>16.57</v>
      </c>
      <c r="DH5">
        <v>16.55</v>
      </c>
      <c r="DI5">
        <v>16.579999999999998</v>
      </c>
      <c r="DJ5">
        <v>16.57</v>
      </c>
      <c r="DK5">
        <v>16.55</v>
      </c>
      <c r="DL5">
        <v>16.559999999999999</v>
      </c>
      <c r="DM5">
        <v>16.57</v>
      </c>
      <c r="DN5">
        <v>16.559999999999999</v>
      </c>
      <c r="DO5">
        <v>16.559999999999999</v>
      </c>
      <c r="DP5">
        <v>16.57</v>
      </c>
      <c r="DQ5">
        <v>16.57</v>
      </c>
      <c r="DR5">
        <v>16.559999999999999</v>
      </c>
      <c r="DS5">
        <v>16.559999999999999</v>
      </c>
      <c r="DT5">
        <v>16.55</v>
      </c>
      <c r="DU5">
        <v>16.559999999999999</v>
      </c>
      <c r="DW5">
        <v>16.55</v>
      </c>
      <c r="DX5">
        <v>16.55</v>
      </c>
      <c r="DY5">
        <v>16.54</v>
      </c>
      <c r="DZ5">
        <v>16.54</v>
      </c>
      <c r="EA5">
        <v>16.55</v>
      </c>
      <c r="EB5">
        <v>16.55</v>
      </c>
      <c r="EC5">
        <v>16.55</v>
      </c>
      <c r="ED5">
        <v>16.55</v>
      </c>
      <c r="EE5">
        <v>16.78</v>
      </c>
      <c r="EF5">
        <v>16.53</v>
      </c>
      <c r="EG5">
        <v>16.54</v>
      </c>
      <c r="EH5">
        <v>16.53</v>
      </c>
      <c r="EI5">
        <v>16.53</v>
      </c>
      <c r="EJ5">
        <v>16.57</v>
      </c>
      <c r="EK5">
        <v>16.53</v>
      </c>
      <c r="EL5">
        <v>16.53</v>
      </c>
      <c r="EM5">
        <v>16.55</v>
      </c>
      <c r="EN5">
        <v>16.600000000000001</v>
      </c>
      <c r="EO5">
        <v>16.52</v>
      </c>
      <c r="EP5">
        <v>16.72</v>
      </c>
      <c r="EQ5">
        <v>16.510000000000002</v>
      </c>
      <c r="ER5">
        <v>16.5</v>
      </c>
      <c r="EW5">
        <v>16.73</v>
      </c>
      <c r="EY5">
        <v>16.5</v>
      </c>
      <c r="EZ5">
        <v>16.5</v>
      </c>
      <c r="FA5">
        <v>16.5</v>
      </c>
      <c r="FB5">
        <v>16.510000000000002</v>
      </c>
      <c r="FC5">
        <v>16.489999999999998</v>
      </c>
      <c r="FD5">
        <v>16.5</v>
      </c>
      <c r="FE5">
        <v>16.489999999999998</v>
      </c>
      <c r="FF5">
        <v>16.489999999999998</v>
      </c>
      <c r="FG5">
        <v>16.5</v>
      </c>
    </row>
    <row r="6" spans="1:163" x14ac:dyDescent="0.2">
      <c r="B6">
        <v>-16.8</v>
      </c>
      <c r="C6" s="6">
        <v>16.91</v>
      </c>
      <c r="D6" s="6">
        <v>16.739999999999998</v>
      </c>
      <c r="E6" s="6">
        <v>16.95</v>
      </c>
      <c r="F6" s="6">
        <v>16.96</v>
      </c>
      <c r="G6" s="6">
        <v>16.97</v>
      </c>
      <c r="H6" s="6">
        <v>16.97</v>
      </c>
      <c r="I6" s="6">
        <v>16.97</v>
      </c>
      <c r="J6" s="6">
        <v>16.97</v>
      </c>
      <c r="K6" s="6">
        <v>16.97</v>
      </c>
      <c r="L6" s="6">
        <v>16.97</v>
      </c>
      <c r="M6" s="6">
        <v>17.510000000000002</v>
      </c>
      <c r="N6" s="6">
        <v>17.72</v>
      </c>
      <c r="O6" s="6">
        <v>18</v>
      </c>
      <c r="P6" s="6">
        <v>17.57</v>
      </c>
      <c r="Q6" s="6">
        <v>16.96</v>
      </c>
      <c r="R6" s="6">
        <v>17.86</v>
      </c>
      <c r="S6" s="6">
        <v>16.97</v>
      </c>
      <c r="T6" s="6">
        <v>17.23</v>
      </c>
      <c r="U6" s="6">
        <v>16.96</v>
      </c>
      <c r="V6" s="6">
        <v>17.010000000000002</v>
      </c>
      <c r="W6" s="6">
        <v>17.05</v>
      </c>
      <c r="X6" s="6">
        <v>17</v>
      </c>
      <c r="Y6" s="6">
        <v>16.95</v>
      </c>
      <c r="Z6" s="6">
        <v>16.95</v>
      </c>
      <c r="AA6" s="6">
        <v>17</v>
      </c>
      <c r="AB6" s="6">
        <v>16.97</v>
      </c>
      <c r="AC6" s="6">
        <v>16.940000000000001</v>
      </c>
      <c r="AD6" s="6">
        <v>16.940000000000001</v>
      </c>
      <c r="AE6" s="6">
        <v>16.940000000000001</v>
      </c>
      <c r="AF6" s="6">
        <v>16.93</v>
      </c>
      <c r="AG6" s="6">
        <v>16.940000000000001</v>
      </c>
      <c r="AH6" s="6">
        <v>16.93</v>
      </c>
      <c r="AI6" s="6">
        <v>16.940000000000001</v>
      </c>
      <c r="AJ6" s="6">
        <v>16.93</v>
      </c>
      <c r="AK6" s="6">
        <v>16.93</v>
      </c>
      <c r="AL6" s="6">
        <v>17</v>
      </c>
      <c r="AM6" s="6">
        <v>16.93</v>
      </c>
      <c r="AN6" s="6">
        <v>16.920000000000002</v>
      </c>
      <c r="AO6" s="6">
        <v>16.920000000000002</v>
      </c>
      <c r="AP6" s="6">
        <v>16.91</v>
      </c>
      <c r="AQ6" s="6">
        <v>16.920000000000002</v>
      </c>
      <c r="AR6" s="6">
        <v>16.920000000000002</v>
      </c>
      <c r="AS6" s="6">
        <v>16.899999999999999</v>
      </c>
      <c r="AT6" s="6">
        <v>16.920000000000002</v>
      </c>
      <c r="AU6" s="6">
        <v>16.91</v>
      </c>
      <c r="AV6" s="6">
        <v>16.91</v>
      </c>
      <c r="AW6" s="6">
        <v>16.899999999999999</v>
      </c>
      <c r="AX6" s="6">
        <v>16.899999999999999</v>
      </c>
      <c r="AY6" s="6">
        <v>16.899999999999999</v>
      </c>
      <c r="AZ6" s="6">
        <v>16.899999999999999</v>
      </c>
      <c r="BA6" s="6">
        <v>16.89</v>
      </c>
      <c r="BB6" s="6">
        <v>16.89</v>
      </c>
      <c r="BC6" s="6">
        <v>16.89</v>
      </c>
      <c r="BD6" s="6">
        <v>16.88</v>
      </c>
      <c r="BE6" s="6">
        <v>16.89</v>
      </c>
      <c r="BF6" s="6">
        <v>16.88</v>
      </c>
      <c r="BG6" s="6">
        <v>16.88</v>
      </c>
      <c r="BH6" s="6">
        <v>16.89</v>
      </c>
      <c r="BI6" s="6">
        <v>16.96</v>
      </c>
      <c r="BJ6" s="6">
        <v>16.88</v>
      </c>
      <c r="BK6" s="6">
        <v>16.88</v>
      </c>
      <c r="BL6" s="6">
        <v>16.93</v>
      </c>
      <c r="BM6" s="6">
        <v>16.88</v>
      </c>
      <c r="BN6" s="6">
        <v>16.899999999999999</v>
      </c>
      <c r="BO6" s="6">
        <v>16.88</v>
      </c>
      <c r="BP6" s="6">
        <v>17.350000000000001</v>
      </c>
      <c r="BQ6" s="6">
        <v>16.86</v>
      </c>
      <c r="BR6" s="6">
        <v>17.39</v>
      </c>
      <c r="BS6" s="6">
        <v>16.86</v>
      </c>
      <c r="BT6" s="6">
        <v>16.87</v>
      </c>
      <c r="BU6" s="6">
        <v>16.86</v>
      </c>
      <c r="BV6" s="6">
        <v>16.850000000000001</v>
      </c>
      <c r="BW6" s="6">
        <v>16.850000000000001</v>
      </c>
      <c r="BX6" s="6">
        <v>16.850000000000001</v>
      </c>
      <c r="BY6" s="6">
        <v>16.84</v>
      </c>
      <c r="BZ6" s="6">
        <v>16.86</v>
      </c>
      <c r="CA6" s="6">
        <v>16.809999999999999</v>
      </c>
      <c r="CB6" s="6">
        <v>16.809999999999999</v>
      </c>
      <c r="CC6" s="6">
        <v>16.829999999999998</v>
      </c>
      <c r="CD6" s="6">
        <v>16.850000000000001</v>
      </c>
      <c r="CE6" s="6">
        <v>16.84</v>
      </c>
      <c r="CF6">
        <v>16.91</v>
      </c>
      <c r="CG6">
        <v>16.88</v>
      </c>
      <c r="CH6">
        <v>16.88</v>
      </c>
      <c r="CI6">
        <v>16.82</v>
      </c>
      <c r="CJ6">
        <v>16.87</v>
      </c>
      <c r="CK6">
        <v>16.809999999999999</v>
      </c>
      <c r="CL6">
        <v>16.809999999999999</v>
      </c>
      <c r="CM6">
        <v>16.809999999999999</v>
      </c>
      <c r="CN6">
        <v>16.809999999999999</v>
      </c>
      <c r="CO6">
        <v>16.88</v>
      </c>
      <c r="CP6">
        <v>16.809999999999999</v>
      </c>
      <c r="CQ6">
        <v>16.829999999999998</v>
      </c>
      <c r="CR6">
        <v>16.809999999999999</v>
      </c>
      <c r="CS6">
        <v>16.809999999999999</v>
      </c>
      <c r="CT6">
        <v>16.809999999999999</v>
      </c>
      <c r="CU6">
        <v>16.809999999999999</v>
      </c>
      <c r="CV6">
        <v>16.809999999999999</v>
      </c>
      <c r="CW6">
        <v>16.8</v>
      </c>
      <c r="CX6">
        <v>16.79</v>
      </c>
      <c r="CY6">
        <v>16.79</v>
      </c>
      <c r="CZ6">
        <v>16.79</v>
      </c>
      <c r="DA6">
        <v>16.78</v>
      </c>
      <c r="DB6">
        <v>16.79</v>
      </c>
      <c r="DC6">
        <v>16.78</v>
      </c>
      <c r="DD6">
        <v>16.79</v>
      </c>
      <c r="DE6">
        <v>16.78</v>
      </c>
      <c r="DF6">
        <v>16.78</v>
      </c>
      <c r="DG6">
        <v>16.78</v>
      </c>
      <c r="DH6">
        <v>16.760000000000002</v>
      </c>
      <c r="DI6">
        <v>16.79</v>
      </c>
      <c r="DJ6">
        <v>16.77</v>
      </c>
      <c r="DK6">
        <v>16.760000000000002</v>
      </c>
      <c r="DL6">
        <v>16.77</v>
      </c>
      <c r="DM6">
        <v>16.77</v>
      </c>
      <c r="DN6">
        <v>16.760000000000002</v>
      </c>
      <c r="DO6">
        <v>16.760000000000002</v>
      </c>
      <c r="DP6">
        <v>16.77</v>
      </c>
      <c r="DQ6">
        <v>16.77</v>
      </c>
      <c r="DR6">
        <v>16.760000000000002</v>
      </c>
      <c r="DS6">
        <v>16.760000000000002</v>
      </c>
      <c r="DT6">
        <v>16.75</v>
      </c>
      <c r="DU6">
        <v>16.75</v>
      </c>
      <c r="DV6">
        <v>16.149999999999999</v>
      </c>
      <c r="DW6">
        <v>16.739999999999998</v>
      </c>
      <c r="DX6">
        <v>16.739999999999998</v>
      </c>
      <c r="DY6">
        <v>16.739999999999998</v>
      </c>
      <c r="DZ6">
        <v>16.73</v>
      </c>
      <c r="EA6">
        <v>16.739999999999998</v>
      </c>
      <c r="EB6">
        <v>16.739999999999998</v>
      </c>
      <c r="EC6">
        <v>16.739999999999998</v>
      </c>
      <c r="ED6">
        <v>16.73</v>
      </c>
      <c r="EF6">
        <v>16.7</v>
      </c>
      <c r="EG6">
        <v>16.7</v>
      </c>
      <c r="EH6">
        <v>16.690000000000001</v>
      </c>
      <c r="EI6">
        <v>16.68</v>
      </c>
      <c r="EJ6">
        <v>16.72</v>
      </c>
      <c r="EK6">
        <v>16.68</v>
      </c>
      <c r="EL6">
        <v>16.68</v>
      </c>
      <c r="EM6">
        <v>16.690000000000001</v>
      </c>
      <c r="EN6">
        <v>16.739999999999998</v>
      </c>
      <c r="EO6">
        <v>16.66</v>
      </c>
      <c r="EP6">
        <v>16.850000000000001</v>
      </c>
      <c r="EQ6">
        <v>16.62</v>
      </c>
      <c r="ER6">
        <v>16.61</v>
      </c>
      <c r="EW6">
        <v>16.8</v>
      </c>
      <c r="EY6">
        <v>16.579999999999998</v>
      </c>
      <c r="EZ6">
        <v>16.579999999999998</v>
      </c>
      <c r="FA6">
        <v>16.59</v>
      </c>
      <c r="FB6">
        <v>16.59</v>
      </c>
      <c r="FC6">
        <v>16.57</v>
      </c>
      <c r="FD6">
        <v>16.579999999999998</v>
      </c>
      <c r="FE6">
        <v>16.579999999999998</v>
      </c>
      <c r="FF6">
        <v>16.57</v>
      </c>
      <c r="FG6">
        <v>16.579999999999998</v>
      </c>
    </row>
    <row r="7" spans="1:163" x14ac:dyDescent="0.2">
      <c r="BB7"/>
      <c r="BD7"/>
      <c r="BP7"/>
      <c r="BX7" s="6"/>
      <c r="BY7" s="6"/>
      <c r="BZ7" s="6"/>
      <c r="CA7" s="6"/>
      <c r="CB7" s="6"/>
      <c r="CC7" s="6"/>
      <c r="CD7" s="6"/>
      <c r="CE7" s="6"/>
      <c r="DT7">
        <v>14.96</v>
      </c>
    </row>
    <row r="8" spans="1:163" x14ac:dyDescent="0.2">
      <c r="BB8"/>
      <c r="BD8"/>
      <c r="BP8"/>
    </row>
    <row r="9" spans="1:163" x14ac:dyDescent="0.2">
      <c r="B9" s="11">
        <v>2</v>
      </c>
      <c r="C9" s="12">
        <v>35894</v>
      </c>
      <c r="D9" s="12">
        <v>35899</v>
      </c>
      <c r="E9" s="12">
        <v>35908</v>
      </c>
      <c r="F9" s="12">
        <v>35913</v>
      </c>
      <c r="G9" s="12">
        <v>35920</v>
      </c>
      <c r="H9" s="12">
        <v>35927</v>
      </c>
      <c r="I9" s="12">
        <v>35943</v>
      </c>
      <c r="J9" s="12">
        <v>35950</v>
      </c>
      <c r="K9" s="12">
        <v>35957</v>
      </c>
      <c r="L9" s="12">
        <v>35964</v>
      </c>
      <c r="M9" s="12">
        <f>M3</f>
        <v>35972</v>
      </c>
      <c r="N9" s="12">
        <f>N3</f>
        <v>35978</v>
      </c>
      <c r="O9" s="12">
        <v>35986</v>
      </c>
      <c r="P9" s="12">
        <v>35992</v>
      </c>
      <c r="Q9" s="12">
        <v>35998</v>
      </c>
      <c r="R9" s="12">
        <v>36006</v>
      </c>
      <c r="S9" s="12">
        <v>36012</v>
      </c>
      <c r="T9" s="12">
        <v>36019</v>
      </c>
      <c r="U9" s="12">
        <v>36026</v>
      </c>
      <c r="V9" s="12">
        <v>36034</v>
      </c>
      <c r="W9" s="12">
        <v>36040</v>
      </c>
      <c r="X9" s="12">
        <v>36048</v>
      </c>
      <c r="Y9" s="12">
        <v>36056</v>
      </c>
      <c r="Z9" s="12">
        <v>36061</v>
      </c>
      <c r="AA9" s="12">
        <v>36067</v>
      </c>
      <c r="AB9" s="12">
        <v>36075</v>
      </c>
      <c r="AC9" s="12">
        <v>36083</v>
      </c>
      <c r="AD9" s="12">
        <v>36090</v>
      </c>
      <c r="AE9" s="12">
        <v>36096</v>
      </c>
      <c r="AF9" s="12">
        <v>36103</v>
      </c>
      <c r="AG9" s="12">
        <v>36111</v>
      </c>
      <c r="AH9" s="12">
        <v>36118</v>
      </c>
      <c r="AI9" s="12">
        <v>36124</v>
      </c>
      <c r="AJ9" s="12">
        <v>36131</v>
      </c>
      <c r="AK9" s="12">
        <v>36138</v>
      </c>
      <c r="AL9" s="12">
        <v>36145</v>
      </c>
      <c r="AM9" s="12">
        <v>36159</v>
      </c>
      <c r="AN9" s="12">
        <v>36166</v>
      </c>
      <c r="AO9" s="12">
        <v>36173</v>
      </c>
      <c r="AP9" s="12">
        <v>36181</v>
      </c>
      <c r="AQ9" s="12">
        <v>36187</v>
      </c>
      <c r="AR9" s="12">
        <v>36194</v>
      </c>
      <c r="AS9" s="12">
        <v>36200</v>
      </c>
      <c r="AT9" s="12">
        <v>36206</v>
      </c>
      <c r="AU9" s="12">
        <v>36214</v>
      </c>
      <c r="AV9" s="12">
        <v>36224</v>
      </c>
      <c r="AW9" s="12">
        <v>36227</v>
      </c>
      <c r="AX9" s="12">
        <v>36234</v>
      </c>
      <c r="AY9" s="12">
        <v>36241</v>
      </c>
      <c r="AZ9" s="12">
        <v>36251</v>
      </c>
      <c r="BA9" s="12">
        <v>36271</v>
      </c>
      <c r="BB9" s="12">
        <v>36280</v>
      </c>
      <c r="BC9" s="12">
        <v>36285</v>
      </c>
      <c r="BD9" s="12">
        <v>36296</v>
      </c>
      <c r="BE9" s="12">
        <v>36302</v>
      </c>
      <c r="BF9" s="12">
        <v>36308</v>
      </c>
      <c r="BG9" s="12">
        <v>36315</v>
      </c>
      <c r="BH9" s="12">
        <v>36321</v>
      </c>
      <c r="BI9" s="12">
        <v>36327</v>
      </c>
      <c r="BJ9" s="12">
        <v>36334</v>
      </c>
      <c r="BK9" s="12">
        <v>36345</v>
      </c>
      <c r="BL9" s="12">
        <v>36350</v>
      </c>
      <c r="BM9" s="12">
        <v>36356</v>
      </c>
      <c r="BN9" s="12">
        <v>36376</v>
      </c>
      <c r="BO9" s="12">
        <v>36382</v>
      </c>
      <c r="BP9" s="12">
        <v>36390</v>
      </c>
      <c r="BQ9" s="12">
        <v>36399</v>
      </c>
      <c r="BR9" s="12">
        <v>36407</v>
      </c>
      <c r="BS9" s="12">
        <v>36414</v>
      </c>
      <c r="BT9" s="12">
        <v>36421</v>
      </c>
      <c r="BU9" s="12">
        <v>36434</v>
      </c>
      <c r="BV9" s="12">
        <v>36443</v>
      </c>
      <c r="BW9" s="12">
        <v>36449</v>
      </c>
      <c r="BX9" s="12">
        <v>36455</v>
      </c>
      <c r="BY9" s="12">
        <v>36467</v>
      </c>
      <c r="BZ9" s="12">
        <v>36477</v>
      </c>
      <c r="CA9" s="12">
        <v>36489</v>
      </c>
      <c r="CB9" s="12">
        <v>36497</v>
      </c>
      <c r="CC9" s="12"/>
      <c r="CD9" s="12"/>
      <c r="CE9" s="12"/>
    </row>
    <row r="10" spans="1:163" x14ac:dyDescent="0.2">
      <c r="B10">
        <v>-12.2</v>
      </c>
      <c r="C10" s="6">
        <v>13.43</v>
      </c>
      <c r="D10" s="6">
        <v>13.88</v>
      </c>
      <c r="E10" s="6">
        <v>13.69</v>
      </c>
      <c r="F10" s="6">
        <v>13.54</v>
      </c>
      <c r="G10" s="6"/>
      <c r="H10" s="6">
        <v>20.5</v>
      </c>
      <c r="I10" s="6"/>
      <c r="J10" s="6"/>
      <c r="K10" s="6"/>
      <c r="L10" s="6">
        <v>15.64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>
        <v>14.17</v>
      </c>
      <c r="AA10" s="6">
        <v>14.2</v>
      </c>
      <c r="AB10" s="6">
        <v>13.99</v>
      </c>
      <c r="AC10" s="6">
        <v>14.01</v>
      </c>
      <c r="AD10" s="6"/>
      <c r="AE10" s="6">
        <v>13.64</v>
      </c>
      <c r="AF10" s="6">
        <v>13.73</v>
      </c>
      <c r="AG10" s="6">
        <v>13.63</v>
      </c>
      <c r="AH10" s="6">
        <v>13.64</v>
      </c>
      <c r="AI10" s="6">
        <v>13.62</v>
      </c>
      <c r="AJ10" s="6">
        <v>13.42</v>
      </c>
      <c r="AK10" s="6">
        <v>13.4</v>
      </c>
      <c r="AL10" s="6">
        <v>13.42</v>
      </c>
      <c r="AM10" s="6">
        <v>13.47</v>
      </c>
      <c r="AN10" s="6">
        <v>13.52</v>
      </c>
      <c r="AO10" s="6">
        <v>13.39</v>
      </c>
      <c r="AP10" s="6">
        <v>13.03</v>
      </c>
      <c r="AQ10" s="6">
        <v>13.07</v>
      </c>
      <c r="AR10" s="6">
        <v>12.6</v>
      </c>
      <c r="AS10" s="6">
        <v>13.16</v>
      </c>
      <c r="AT10" s="6">
        <v>13.1</v>
      </c>
      <c r="AU10" s="6">
        <v>13.24</v>
      </c>
      <c r="AV10" s="6">
        <v>13.18</v>
      </c>
      <c r="AW10" s="6">
        <v>13.2</v>
      </c>
      <c r="AX10" s="6">
        <v>13.16</v>
      </c>
      <c r="AY10" s="6">
        <v>13.32</v>
      </c>
      <c r="AZ10">
        <v>13.88</v>
      </c>
      <c r="BA10">
        <v>13.4</v>
      </c>
      <c r="BB10">
        <v>13.47</v>
      </c>
      <c r="BC10">
        <v>13.56</v>
      </c>
      <c r="BD10">
        <v>13.55</v>
      </c>
      <c r="BE10">
        <v>13.58</v>
      </c>
      <c r="BF10" s="6">
        <v>14</v>
      </c>
      <c r="BG10" s="6">
        <v>13.92</v>
      </c>
      <c r="BH10" s="6">
        <v>13.98</v>
      </c>
      <c r="BI10" s="6">
        <v>14.02</v>
      </c>
      <c r="BJ10" s="6">
        <v>14.01</v>
      </c>
      <c r="BK10" s="6">
        <v>14.08</v>
      </c>
      <c r="BL10" s="6">
        <v>14.15</v>
      </c>
      <c r="BM10" s="6">
        <v>14.3</v>
      </c>
      <c r="BN10" s="6">
        <v>14.3</v>
      </c>
      <c r="BO10" s="6">
        <v>14.3</v>
      </c>
      <c r="BP10" s="6">
        <v>14.43</v>
      </c>
      <c r="BQ10" s="6">
        <v>14.33</v>
      </c>
      <c r="BR10" s="6">
        <v>14.33</v>
      </c>
      <c r="BS10" s="6">
        <v>14.33</v>
      </c>
      <c r="BT10" s="6">
        <v>14.33</v>
      </c>
      <c r="BU10" s="6">
        <v>14.33</v>
      </c>
      <c r="BV10" s="6">
        <v>14.33</v>
      </c>
      <c r="BW10" s="6">
        <v>14.33</v>
      </c>
      <c r="BX10" s="6">
        <v>14.33</v>
      </c>
      <c r="BY10" s="6">
        <v>14.33</v>
      </c>
      <c r="BZ10" s="6">
        <v>14.33</v>
      </c>
      <c r="CA10" s="6">
        <v>14.4</v>
      </c>
      <c r="CB10" s="6">
        <v>14.39</v>
      </c>
      <c r="CC10" s="6">
        <v>14.38</v>
      </c>
      <c r="CD10" s="6">
        <v>14.38</v>
      </c>
      <c r="CE10" s="6">
        <v>14.63</v>
      </c>
      <c r="CF10">
        <v>14.6</v>
      </c>
      <c r="CG10">
        <v>14.41</v>
      </c>
      <c r="CH10">
        <v>14.43</v>
      </c>
      <c r="CI10">
        <v>14.46</v>
      </c>
      <c r="CJ10">
        <v>14.52</v>
      </c>
      <c r="CK10">
        <v>14.55</v>
      </c>
      <c r="CL10">
        <v>14.57</v>
      </c>
      <c r="CM10">
        <v>14.59</v>
      </c>
      <c r="CN10">
        <v>14.61</v>
      </c>
      <c r="CO10">
        <v>14.64</v>
      </c>
      <c r="CP10">
        <v>14.64</v>
      </c>
      <c r="CQ10">
        <v>14.68</v>
      </c>
      <c r="CR10">
        <v>14.7</v>
      </c>
      <c r="CS10">
        <v>14.72</v>
      </c>
      <c r="CT10">
        <v>14.85</v>
      </c>
      <c r="CU10">
        <v>14.83</v>
      </c>
      <c r="CV10">
        <v>14.81</v>
      </c>
      <c r="CW10">
        <v>14.9</v>
      </c>
      <c r="CX10">
        <v>14.93</v>
      </c>
      <c r="CY10">
        <v>14.93</v>
      </c>
      <c r="CZ10">
        <v>14.97</v>
      </c>
      <c r="DA10">
        <v>15.01</v>
      </c>
      <c r="DB10">
        <v>15.04</v>
      </c>
      <c r="DC10">
        <v>15.04</v>
      </c>
      <c r="DD10">
        <v>15.04</v>
      </c>
      <c r="DE10">
        <v>15.01</v>
      </c>
      <c r="DF10">
        <v>14.8</v>
      </c>
      <c r="DG10">
        <v>15.03</v>
      </c>
      <c r="DH10">
        <v>30</v>
      </c>
      <c r="DI10">
        <v>14.73</v>
      </c>
      <c r="DJ10">
        <v>14.68</v>
      </c>
      <c r="DK10">
        <v>14.62</v>
      </c>
      <c r="DL10">
        <v>14.6</v>
      </c>
      <c r="DM10">
        <v>14.63</v>
      </c>
      <c r="DN10">
        <v>14.68</v>
      </c>
      <c r="DO10">
        <v>14.72</v>
      </c>
      <c r="DP10">
        <v>14.77</v>
      </c>
      <c r="DQ10">
        <v>14.82</v>
      </c>
      <c r="DR10">
        <v>14.86</v>
      </c>
      <c r="DS10">
        <v>14.92</v>
      </c>
      <c r="DT10">
        <v>14.96</v>
      </c>
      <c r="DU10">
        <v>15.02</v>
      </c>
      <c r="DV10">
        <v>15.08</v>
      </c>
      <c r="DW10">
        <v>15.11</v>
      </c>
      <c r="DX10">
        <v>15.15</v>
      </c>
      <c r="DY10">
        <v>15.2</v>
      </c>
      <c r="DZ10">
        <v>15.2</v>
      </c>
      <c r="EA10">
        <v>15.21</v>
      </c>
      <c r="EB10">
        <v>15.19</v>
      </c>
      <c r="EC10">
        <v>15.14</v>
      </c>
      <c r="ED10">
        <v>15.16</v>
      </c>
      <c r="EE10">
        <v>15.32</v>
      </c>
      <c r="EF10">
        <v>15.34</v>
      </c>
      <c r="EG10">
        <v>15.41</v>
      </c>
      <c r="EH10">
        <v>15.44</v>
      </c>
      <c r="EI10">
        <v>15.48</v>
      </c>
      <c r="EJ10">
        <v>15.47</v>
      </c>
      <c r="EK10">
        <v>15.61</v>
      </c>
      <c r="EL10">
        <v>15.57</v>
      </c>
      <c r="EM10">
        <v>15.62</v>
      </c>
      <c r="EN10">
        <v>22.5</v>
      </c>
      <c r="EO10">
        <v>15.64</v>
      </c>
      <c r="EP10" s="6">
        <v>22.5</v>
      </c>
      <c r="EQ10">
        <v>15.68</v>
      </c>
      <c r="ER10">
        <v>15.79</v>
      </c>
      <c r="EW10">
        <v>15.89</v>
      </c>
      <c r="EX10">
        <v>15.73</v>
      </c>
      <c r="EY10">
        <v>15.77</v>
      </c>
      <c r="EZ10">
        <v>15.87</v>
      </c>
      <c r="FA10">
        <v>15.94</v>
      </c>
      <c r="FB10">
        <v>15.98</v>
      </c>
      <c r="FC10">
        <v>15.99</v>
      </c>
      <c r="FD10">
        <v>15.98</v>
      </c>
      <c r="FE10">
        <v>15.96</v>
      </c>
      <c r="FF10">
        <v>15.9</v>
      </c>
      <c r="FG10">
        <v>15.89</v>
      </c>
    </row>
    <row r="11" spans="1:163" x14ac:dyDescent="0.2">
      <c r="B11">
        <v>-14.7</v>
      </c>
      <c r="C11" s="6">
        <v>14.05</v>
      </c>
      <c r="D11" s="6">
        <v>14.04</v>
      </c>
      <c r="E11" s="6">
        <v>14.04</v>
      </c>
      <c r="F11" s="6">
        <v>14.05</v>
      </c>
      <c r="G11" s="6">
        <v>14.07</v>
      </c>
      <c r="H11" s="6">
        <v>14.07</v>
      </c>
      <c r="I11" s="6">
        <v>14.12</v>
      </c>
      <c r="J11" s="6">
        <v>14.14</v>
      </c>
      <c r="K11" s="6">
        <v>14.17</v>
      </c>
      <c r="L11" s="6">
        <v>15.53</v>
      </c>
      <c r="M11" s="6">
        <v>14.21</v>
      </c>
      <c r="N11" s="6">
        <v>14.24</v>
      </c>
      <c r="O11" s="6">
        <v>14.27</v>
      </c>
      <c r="P11" s="6">
        <v>14.29</v>
      </c>
      <c r="Q11" s="6">
        <v>14.35</v>
      </c>
      <c r="R11" s="6">
        <v>14.45</v>
      </c>
      <c r="S11" s="6">
        <v>14.37</v>
      </c>
      <c r="T11" s="6">
        <v>14.4</v>
      </c>
      <c r="U11" s="6">
        <v>14.43</v>
      </c>
      <c r="V11" s="6">
        <v>14.45</v>
      </c>
      <c r="W11" s="6">
        <v>14.45</v>
      </c>
      <c r="X11" s="6">
        <v>14.48</v>
      </c>
      <c r="Y11" s="6">
        <v>14.47</v>
      </c>
      <c r="Z11" s="6">
        <v>14.48</v>
      </c>
      <c r="AA11" s="6">
        <v>14.48</v>
      </c>
      <c r="AB11" s="6">
        <v>14.46</v>
      </c>
      <c r="AC11" s="6">
        <v>14.42</v>
      </c>
      <c r="AD11" s="6">
        <v>14.39</v>
      </c>
      <c r="AE11" s="6">
        <v>14.35</v>
      </c>
      <c r="AF11" s="6">
        <v>14.31</v>
      </c>
      <c r="AG11" s="6">
        <v>14.28</v>
      </c>
      <c r="AH11" s="6">
        <v>14.24</v>
      </c>
      <c r="AI11" s="6">
        <v>14.2</v>
      </c>
      <c r="AJ11" s="6">
        <v>14.17</v>
      </c>
      <c r="AK11" s="6">
        <v>14.13</v>
      </c>
      <c r="AL11" s="6">
        <v>14.1</v>
      </c>
      <c r="AM11" s="6">
        <v>14.11</v>
      </c>
      <c r="AN11" s="6">
        <v>14.1</v>
      </c>
      <c r="AO11" s="6">
        <v>13.99</v>
      </c>
      <c r="AP11" s="6">
        <v>13.88</v>
      </c>
      <c r="AQ11" s="6">
        <v>13.92</v>
      </c>
      <c r="AR11" s="6">
        <v>13.38</v>
      </c>
      <c r="AS11" s="6">
        <v>13.9</v>
      </c>
      <c r="AT11" s="6">
        <v>13.78</v>
      </c>
      <c r="AU11" s="6">
        <v>13.88</v>
      </c>
      <c r="AV11" s="6">
        <v>13.89</v>
      </c>
      <c r="AW11" s="6">
        <v>13.87</v>
      </c>
      <c r="AX11" s="6">
        <v>13.87</v>
      </c>
      <c r="AY11" s="6">
        <v>13.88</v>
      </c>
      <c r="AZ11">
        <v>13.92</v>
      </c>
      <c r="BA11">
        <v>13.97</v>
      </c>
      <c r="BB11">
        <v>13.99</v>
      </c>
      <c r="BC11">
        <v>14.01</v>
      </c>
      <c r="BD11">
        <v>14.01</v>
      </c>
      <c r="BE11" s="6">
        <v>14.2</v>
      </c>
      <c r="BF11" s="6">
        <v>14.2</v>
      </c>
      <c r="BG11" s="6">
        <v>14.45</v>
      </c>
      <c r="BH11" s="6">
        <v>14.48</v>
      </c>
      <c r="BI11" s="6">
        <v>14.14</v>
      </c>
      <c r="BJ11" s="6">
        <v>14.14</v>
      </c>
      <c r="BK11" s="6">
        <v>14.21</v>
      </c>
      <c r="BL11" s="6">
        <v>14.23</v>
      </c>
      <c r="BM11" s="6">
        <v>14.27</v>
      </c>
      <c r="BN11" s="6">
        <v>14.3</v>
      </c>
      <c r="BO11" s="6">
        <v>14.3</v>
      </c>
      <c r="BP11" s="6">
        <v>14.32</v>
      </c>
      <c r="BQ11" s="6">
        <v>14.35</v>
      </c>
      <c r="BR11" s="6">
        <v>14.37</v>
      </c>
      <c r="BS11" s="6">
        <v>14.4</v>
      </c>
      <c r="BT11" s="6">
        <v>14.42</v>
      </c>
      <c r="BU11" s="6">
        <v>14.48</v>
      </c>
      <c r="BV11" s="6">
        <v>14.51</v>
      </c>
      <c r="BW11" s="6">
        <v>14.54</v>
      </c>
      <c r="BX11" s="6">
        <v>14.62</v>
      </c>
      <c r="BY11" s="6">
        <v>14.6</v>
      </c>
      <c r="BZ11" s="6">
        <v>14.63</v>
      </c>
      <c r="CA11" s="6">
        <v>14.64</v>
      </c>
      <c r="CB11" s="6">
        <v>14.64</v>
      </c>
      <c r="CC11" s="6">
        <v>14.66</v>
      </c>
      <c r="CD11" s="6">
        <v>14.68</v>
      </c>
      <c r="CE11" s="6">
        <v>14.71</v>
      </c>
      <c r="CF11">
        <v>14.71</v>
      </c>
      <c r="CG11">
        <v>14.72</v>
      </c>
      <c r="CH11">
        <v>14.74</v>
      </c>
      <c r="CI11">
        <v>14.75</v>
      </c>
      <c r="CJ11">
        <v>14.76</v>
      </c>
      <c r="CK11">
        <v>14.79</v>
      </c>
      <c r="CL11">
        <v>14.8</v>
      </c>
      <c r="CM11">
        <v>14.81</v>
      </c>
      <c r="CN11">
        <v>14.82</v>
      </c>
      <c r="CO11">
        <v>14.83</v>
      </c>
      <c r="CP11">
        <v>14.85</v>
      </c>
      <c r="CQ11">
        <v>14.88</v>
      </c>
      <c r="CR11">
        <v>14.88</v>
      </c>
      <c r="CS11">
        <v>14.9</v>
      </c>
      <c r="CT11">
        <v>14.95</v>
      </c>
      <c r="CU11">
        <v>14.95</v>
      </c>
      <c r="CV11">
        <v>15.13</v>
      </c>
      <c r="CW11">
        <v>14.98</v>
      </c>
      <c r="CX11">
        <v>15</v>
      </c>
      <c r="CY11">
        <v>15.02</v>
      </c>
      <c r="CZ11">
        <v>15.05</v>
      </c>
      <c r="DA11">
        <v>15.1</v>
      </c>
      <c r="DB11">
        <v>15.14</v>
      </c>
      <c r="DC11">
        <v>15.15</v>
      </c>
      <c r="DD11">
        <v>15.16</v>
      </c>
      <c r="DE11">
        <v>15.17</v>
      </c>
      <c r="DF11">
        <v>15.01</v>
      </c>
      <c r="DG11">
        <v>15.15</v>
      </c>
      <c r="DH11">
        <v>15.12</v>
      </c>
      <c r="DI11">
        <v>15.09</v>
      </c>
      <c r="DJ11">
        <v>15.06</v>
      </c>
      <c r="DK11">
        <v>15</v>
      </c>
      <c r="DL11">
        <v>14.96</v>
      </c>
      <c r="DM11">
        <v>14.97</v>
      </c>
      <c r="DN11">
        <v>14.98</v>
      </c>
      <c r="DO11">
        <v>15</v>
      </c>
      <c r="DP11">
        <v>15.03</v>
      </c>
      <c r="DQ11">
        <v>15.05</v>
      </c>
      <c r="DR11">
        <v>15.07</v>
      </c>
      <c r="DS11">
        <v>15.1</v>
      </c>
      <c r="DT11">
        <v>15.13</v>
      </c>
      <c r="DU11">
        <v>15.17</v>
      </c>
      <c r="DV11">
        <v>15.22</v>
      </c>
      <c r="DW11">
        <v>15.24</v>
      </c>
      <c r="DX11">
        <v>15.28</v>
      </c>
      <c r="DY11">
        <v>15.33</v>
      </c>
      <c r="DZ11">
        <v>15.36</v>
      </c>
      <c r="EA11">
        <v>15.39</v>
      </c>
      <c r="EB11">
        <v>15.41</v>
      </c>
      <c r="EC11">
        <v>15.46</v>
      </c>
      <c r="ED11">
        <v>15.34</v>
      </c>
      <c r="EE11">
        <v>15.56</v>
      </c>
      <c r="EF11">
        <v>15.53</v>
      </c>
      <c r="EG11">
        <v>15.55</v>
      </c>
      <c r="EH11">
        <v>16.57</v>
      </c>
      <c r="EI11" s="6">
        <v>15.7</v>
      </c>
      <c r="EJ11">
        <v>15.68</v>
      </c>
      <c r="EK11">
        <v>15.78</v>
      </c>
      <c r="EL11">
        <v>15.72</v>
      </c>
      <c r="EM11">
        <v>15.77</v>
      </c>
      <c r="EN11">
        <v>22.5</v>
      </c>
      <c r="EO11">
        <v>15.78</v>
      </c>
      <c r="EP11" s="6">
        <v>22.9</v>
      </c>
      <c r="EQ11">
        <v>15.78</v>
      </c>
      <c r="ER11">
        <v>15.85</v>
      </c>
      <c r="EW11">
        <v>15.93</v>
      </c>
      <c r="EX11">
        <v>15.75</v>
      </c>
      <c r="EY11">
        <v>15.76</v>
      </c>
      <c r="EZ11">
        <v>15.82</v>
      </c>
      <c r="FA11">
        <v>15.84</v>
      </c>
      <c r="FB11">
        <v>15.87</v>
      </c>
      <c r="FC11">
        <v>15.87</v>
      </c>
      <c r="FD11">
        <v>15.89</v>
      </c>
      <c r="FE11">
        <v>15.89</v>
      </c>
      <c r="FF11">
        <v>15.87</v>
      </c>
      <c r="FG11">
        <v>15.88</v>
      </c>
    </row>
    <row r="12" spans="1:163" x14ac:dyDescent="0.2">
      <c r="B12">
        <v>-17.7</v>
      </c>
      <c r="C12">
        <v>15.02</v>
      </c>
      <c r="D12">
        <v>15</v>
      </c>
      <c r="E12">
        <v>14.99</v>
      </c>
      <c r="F12">
        <v>14.98</v>
      </c>
      <c r="G12">
        <v>14.98</v>
      </c>
      <c r="H12">
        <v>14.97</v>
      </c>
      <c r="I12">
        <v>14.97</v>
      </c>
      <c r="J12">
        <v>14.98</v>
      </c>
      <c r="K12">
        <v>14.99</v>
      </c>
      <c r="L12">
        <v>15.7</v>
      </c>
      <c r="M12">
        <v>15.01</v>
      </c>
      <c r="N12">
        <v>15.06</v>
      </c>
      <c r="O12">
        <v>15.02</v>
      </c>
      <c r="P12">
        <v>15.02</v>
      </c>
      <c r="Q12">
        <v>15.05</v>
      </c>
      <c r="R12">
        <v>15.04</v>
      </c>
      <c r="S12">
        <v>15.05</v>
      </c>
      <c r="T12">
        <v>15.07</v>
      </c>
      <c r="U12">
        <v>15.09</v>
      </c>
      <c r="V12">
        <v>15.05</v>
      </c>
      <c r="W12">
        <v>15.05</v>
      </c>
      <c r="X12">
        <v>15.12</v>
      </c>
      <c r="Y12">
        <v>15.13</v>
      </c>
      <c r="Z12">
        <v>15.13</v>
      </c>
      <c r="AA12">
        <v>15.15</v>
      </c>
      <c r="AB12">
        <v>15.16</v>
      </c>
      <c r="AC12">
        <v>15.16</v>
      </c>
      <c r="AD12">
        <v>15.16</v>
      </c>
      <c r="AE12">
        <v>15.15</v>
      </c>
      <c r="AF12">
        <v>15.14</v>
      </c>
      <c r="AG12">
        <v>15.14</v>
      </c>
      <c r="AH12">
        <v>15.13</v>
      </c>
      <c r="AI12">
        <v>15.12</v>
      </c>
      <c r="AJ12">
        <v>15.11</v>
      </c>
      <c r="AK12">
        <v>15.1</v>
      </c>
      <c r="AL12">
        <v>15.09</v>
      </c>
      <c r="AM12">
        <v>15.1</v>
      </c>
      <c r="AN12">
        <v>15.09</v>
      </c>
      <c r="AO12">
        <v>15.04</v>
      </c>
      <c r="AP12">
        <v>15.04</v>
      </c>
      <c r="AQ12">
        <v>15.02</v>
      </c>
      <c r="AR12">
        <v>15.02</v>
      </c>
      <c r="AS12">
        <v>14.98</v>
      </c>
      <c r="AT12">
        <v>14.97</v>
      </c>
      <c r="AU12">
        <v>14.95</v>
      </c>
      <c r="AV12">
        <v>14.97</v>
      </c>
      <c r="AW12">
        <v>14.95</v>
      </c>
      <c r="AX12">
        <v>14.95</v>
      </c>
      <c r="AY12">
        <v>14.95</v>
      </c>
      <c r="AZ12">
        <v>14.95</v>
      </c>
      <c r="BA12">
        <v>14.96</v>
      </c>
      <c r="BB12">
        <v>14.96</v>
      </c>
      <c r="BC12">
        <v>14.96</v>
      </c>
      <c r="BD12">
        <v>14.97</v>
      </c>
      <c r="BE12">
        <v>14.97</v>
      </c>
      <c r="BF12">
        <v>14.98</v>
      </c>
      <c r="BG12">
        <v>14.97</v>
      </c>
      <c r="BH12">
        <v>14.98</v>
      </c>
      <c r="BI12">
        <v>15.09</v>
      </c>
      <c r="BJ12">
        <v>15.01</v>
      </c>
      <c r="BK12">
        <v>15.03</v>
      </c>
      <c r="BL12">
        <v>15.08</v>
      </c>
      <c r="BM12">
        <v>15.05</v>
      </c>
      <c r="BN12">
        <v>15.15</v>
      </c>
      <c r="BO12">
        <v>15.07</v>
      </c>
      <c r="BP12">
        <v>15.07</v>
      </c>
      <c r="BQ12">
        <v>15.06</v>
      </c>
      <c r="BR12">
        <v>15.07</v>
      </c>
      <c r="BS12">
        <v>15.08</v>
      </c>
      <c r="BT12">
        <v>15.09</v>
      </c>
      <c r="BU12">
        <v>15.11</v>
      </c>
      <c r="BV12">
        <v>15.11</v>
      </c>
      <c r="BW12">
        <v>15.13</v>
      </c>
      <c r="BX12">
        <v>15.15</v>
      </c>
      <c r="BY12">
        <v>15.16</v>
      </c>
      <c r="BZ12">
        <v>15.18</v>
      </c>
      <c r="CA12" s="6">
        <v>15.2</v>
      </c>
      <c r="CB12" s="6">
        <v>15.21</v>
      </c>
      <c r="CC12" s="6">
        <v>15.21</v>
      </c>
      <c r="CD12" s="6">
        <v>15.27</v>
      </c>
      <c r="CE12" s="6">
        <v>15.31</v>
      </c>
      <c r="CF12">
        <v>15.33</v>
      </c>
      <c r="CG12">
        <v>15.34</v>
      </c>
      <c r="CH12">
        <v>15.78</v>
      </c>
      <c r="CI12">
        <v>15.34</v>
      </c>
      <c r="CJ12">
        <v>15.39</v>
      </c>
      <c r="CK12">
        <v>15.36</v>
      </c>
      <c r="CL12">
        <v>15.36</v>
      </c>
      <c r="CM12">
        <v>15.37</v>
      </c>
      <c r="CN12">
        <v>15.38</v>
      </c>
      <c r="CO12">
        <v>15.38</v>
      </c>
      <c r="CP12">
        <v>15.4</v>
      </c>
      <c r="CQ12">
        <v>15.42</v>
      </c>
      <c r="CR12">
        <v>15.4</v>
      </c>
      <c r="CS12">
        <v>15.4</v>
      </c>
      <c r="CT12">
        <v>15.45</v>
      </c>
      <c r="CU12">
        <v>15.42</v>
      </c>
      <c r="CV12">
        <v>15.44</v>
      </c>
      <c r="CW12">
        <v>15.43</v>
      </c>
      <c r="CX12">
        <v>15.43</v>
      </c>
      <c r="CY12">
        <v>15.43</v>
      </c>
      <c r="CZ12">
        <v>15.45</v>
      </c>
      <c r="DA12">
        <v>15.47</v>
      </c>
      <c r="DB12">
        <v>15.5</v>
      </c>
      <c r="DC12">
        <v>15.5</v>
      </c>
      <c r="DD12">
        <v>15.51</v>
      </c>
      <c r="DE12">
        <v>15.52</v>
      </c>
      <c r="DF12">
        <v>15.28</v>
      </c>
      <c r="DG12">
        <v>15.54</v>
      </c>
      <c r="DH12">
        <v>15.55</v>
      </c>
      <c r="DI12">
        <v>15.55</v>
      </c>
      <c r="DJ12">
        <v>15.55</v>
      </c>
      <c r="DK12">
        <v>15.53</v>
      </c>
      <c r="DL12">
        <v>15.5</v>
      </c>
      <c r="DM12">
        <v>15.52</v>
      </c>
      <c r="DN12">
        <v>15.5</v>
      </c>
      <c r="DO12">
        <v>15.5</v>
      </c>
      <c r="DP12">
        <v>15.51</v>
      </c>
      <c r="DQ12">
        <v>15.52</v>
      </c>
      <c r="DR12">
        <v>15.52</v>
      </c>
      <c r="DS12">
        <v>15.53</v>
      </c>
      <c r="DT12">
        <v>15.54</v>
      </c>
      <c r="DU12">
        <v>15.55</v>
      </c>
      <c r="DV12">
        <v>15.57</v>
      </c>
      <c r="DW12">
        <v>15.58</v>
      </c>
      <c r="DX12">
        <v>15.6</v>
      </c>
      <c r="DY12">
        <v>15.63</v>
      </c>
      <c r="DZ12">
        <v>15.65</v>
      </c>
      <c r="EA12">
        <v>15.68</v>
      </c>
      <c r="EB12">
        <v>15.7</v>
      </c>
      <c r="EC12">
        <v>15.82</v>
      </c>
      <c r="ED12">
        <v>15.71</v>
      </c>
      <c r="EE12">
        <v>15.91</v>
      </c>
      <c r="EF12">
        <v>15.85</v>
      </c>
      <c r="EG12">
        <v>15.84</v>
      </c>
      <c r="EH12">
        <v>15.91</v>
      </c>
      <c r="EI12">
        <v>15.97</v>
      </c>
      <c r="EJ12">
        <v>15.93</v>
      </c>
      <c r="EK12">
        <v>16.02</v>
      </c>
      <c r="EL12">
        <v>15.93</v>
      </c>
      <c r="EM12">
        <v>15.97</v>
      </c>
      <c r="EN12">
        <v>22.5</v>
      </c>
      <c r="EO12">
        <v>15.99</v>
      </c>
      <c r="EP12" s="6">
        <v>23.1</v>
      </c>
      <c r="EQ12">
        <v>15.99</v>
      </c>
      <c r="ER12">
        <v>16.010000000000002</v>
      </c>
      <c r="EW12">
        <v>16.190000000000001</v>
      </c>
      <c r="EX12">
        <v>16.010000000000002</v>
      </c>
      <c r="EY12">
        <v>16.010000000000002</v>
      </c>
      <c r="EZ12">
        <v>16.03</v>
      </c>
      <c r="FA12">
        <v>16.05</v>
      </c>
      <c r="FB12">
        <v>16.329999999999998</v>
      </c>
      <c r="FC12">
        <v>16.059999999999999</v>
      </c>
      <c r="FD12">
        <v>16.059999999999999</v>
      </c>
      <c r="FE12">
        <v>16.07</v>
      </c>
      <c r="FF12">
        <v>16.07</v>
      </c>
      <c r="FG12">
        <v>16.09</v>
      </c>
    </row>
    <row r="13" spans="1:163" x14ac:dyDescent="0.2">
      <c r="B13">
        <v>-19.7</v>
      </c>
      <c r="C13">
        <v>15.8</v>
      </c>
      <c r="D13">
        <v>15.78</v>
      </c>
      <c r="E13">
        <v>15.78</v>
      </c>
      <c r="F13">
        <v>15.77</v>
      </c>
      <c r="G13">
        <v>15.77</v>
      </c>
      <c r="H13">
        <v>15.77</v>
      </c>
      <c r="I13">
        <v>15.77</v>
      </c>
      <c r="J13">
        <v>15.77</v>
      </c>
      <c r="K13">
        <v>15.78</v>
      </c>
      <c r="L13">
        <v>16.46</v>
      </c>
      <c r="M13">
        <v>15.8</v>
      </c>
      <c r="N13">
        <v>15.84</v>
      </c>
      <c r="O13">
        <v>16.239999999999998</v>
      </c>
      <c r="P13">
        <v>15.8</v>
      </c>
      <c r="Q13">
        <v>15.82</v>
      </c>
      <c r="R13">
        <v>15.83</v>
      </c>
      <c r="S13">
        <v>15.81</v>
      </c>
      <c r="T13">
        <v>15.82</v>
      </c>
      <c r="U13">
        <v>15.85</v>
      </c>
      <c r="V13">
        <v>15.82</v>
      </c>
      <c r="W13">
        <v>15.83</v>
      </c>
      <c r="X13">
        <v>15.87</v>
      </c>
      <c r="Y13">
        <v>15.85</v>
      </c>
      <c r="Z13">
        <v>15.82</v>
      </c>
      <c r="AA13">
        <v>15.87</v>
      </c>
      <c r="AB13">
        <v>15.85</v>
      </c>
      <c r="AC13">
        <v>15.86</v>
      </c>
      <c r="AD13">
        <v>15.87</v>
      </c>
      <c r="AE13">
        <v>15.85</v>
      </c>
      <c r="AF13">
        <v>15.83</v>
      </c>
      <c r="AG13">
        <v>15.84</v>
      </c>
      <c r="AH13">
        <v>15.84</v>
      </c>
      <c r="AI13">
        <v>15.86</v>
      </c>
      <c r="AJ13">
        <v>15.84</v>
      </c>
      <c r="AK13">
        <v>15.84</v>
      </c>
      <c r="AL13">
        <v>15.86</v>
      </c>
      <c r="AM13">
        <v>15.85</v>
      </c>
      <c r="AN13">
        <v>15.86</v>
      </c>
      <c r="AO13">
        <v>15.8</v>
      </c>
      <c r="AP13">
        <v>15.95</v>
      </c>
      <c r="AQ13">
        <v>15.73</v>
      </c>
      <c r="AR13">
        <v>15.63</v>
      </c>
      <c r="AS13">
        <v>15.72</v>
      </c>
      <c r="AT13">
        <v>15.66</v>
      </c>
      <c r="AU13">
        <v>15.68</v>
      </c>
      <c r="AV13">
        <v>15.69</v>
      </c>
      <c r="AW13">
        <v>15.68</v>
      </c>
      <c r="AX13">
        <v>15.66</v>
      </c>
      <c r="AY13">
        <v>15.71</v>
      </c>
      <c r="AZ13">
        <v>15.86</v>
      </c>
      <c r="BA13">
        <v>15.65</v>
      </c>
      <c r="BB13">
        <v>15.64</v>
      </c>
      <c r="BC13">
        <v>15.79</v>
      </c>
      <c r="BD13">
        <v>15.83</v>
      </c>
      <c r="BE13">
        <v>15.82</v>
      </c>
      <c r="BF13">
        <v>15.84</v>
      </c>
      <c r="BG13">
        <v>15.85</v>
      </c>
      <c r="BH13">
        <v>15.88</v>
      </c>
      <c r="BI13">
        <v>15.91</v>
      </c>
      <c r="BJ13">
        <v>15.86</v>
      </c>
      <c r="BK13">
        <v>15.84</v>
      </c>
      <c r="BL13">
        <v>15.85</v>
      </c>
      <c r="BM13">
        <v>15.94</v>
      </c>
      <c r="BN13">
        <v>15.85</v>
      </c>
      <c r="BO13">
        <v>15.88</v>
      </c>
      <c r="BP13">
        <v>15.87</v>
      </c>
      <c r="BQ13">
        <v>15.72</v>
      </c>
      <c r="BR13">
        <v>15.73</v>
      </c>
      <c r="BS13">
        <v>15.7</v>
      </c>
      <c r="BT13">
        <v>15.83</v>
      </c>
      <c r="BU13">
        <v>15.79</v>
      </c>
      <c r="BV13">
        <v>15.78</v>
      </c>
      <c r="BW13">
        <v>15.8</v>
      </c>
      <c r="BX13">
        <v>15.78</v>
      </c>
      <c r="BY13">
        <v>15.78</v>
      </c>
      <c r="BZ13">
        <v>15.77</v>
      </c>
      <c r="CA13">
        <v>15.8</v>
      </c>
      <c r="CB13">
        <v>15.86</v>
      </c>
      <c r="CC13">
        <v>15.8</v>
      </c>
      <c r="CD13">
        <v>15.83</v>
      </c>
      <c r="CE13">
        <v>15.84</v>
      </c>
      <c r="CF13">
        <v>15.84</v>
      </c>
      <c r="CG13">
        <v>15.88</v>
      </c>
      <c r="CH13">
        <v>15.89</v>
      </c>
      <c r="CI13">
        <v>15.85</v>
      </c>
      <c r="CJ13">
        <v>15.87</v>
      </c>
      <c r="CK13">
        <v>15.87</v>
      </c>
      <c r="CL13">
        <v>15.87</v>
      </c>
      <c r="CM13">
        <v>15.86</v>
      </c>
      <c r="CN13">
        <v>15.88</v>
      </c>
      <c r="CO13">
        <v>15.9</v>
      </c>
      <c r="CP13">
        <v>15.9</v>
      </c>
      <c r="CQ13">
        <v>15.95</v>
      </c>
      <c r="CR13">
        <v>15.9</v>
      </c>
      <c r="CS13">
        <v>15.87</v>
      </c>
      <c r="CT13">
        <v>15.92</v>
      </c>
      <c r="CU13">
        <v>15.89</v>
      </c>
      <c r="CV13">
        <v>15.89</v>
      </c>
      <c r="CW13">
        <v>15.88</v>
      </c>
      <c r="CX13">
        <v>15.88</v>
      </c>
      <c r="CY13">
        <v>15.88</v>
      </c>
      <c r="CZ13">
        <v>15.88</v>
      </c>
      <c r="DA13">
        <v>15.87</v>
      </c>
      <c r="DB13">
        <v>15.9</v>
      </c>
      <c r="DC13">
        <v>15.9</v>
      </c>
      <c r="DD13">
        <v>15.91</v>
      </c>
      <c r="DE13">
        <v>15.91</v>
      </c>
      <c r="DF13">
        <v>15.91</v>
      </c>
      <c r="DG13">
        <v>15.92</v>
      </c>
      <c r="DH13">
        <v>15.92</v>
      </c>
      <c r="DI13">
        <v>15.93</v>
      </c>
      <c r="DJ13">
        <v>15.94</v>
      </c>
      <c r="DK13">
        <v>15.93</v>
      </c>
      <c r="DL13">
        <v>15.91</v>
      </c>
      <c r="DM13">
        <v>15.92</v>
      </c>
      <c r="DN13">
        <v>15.91</v>
      </c>
      <c r="DO13">
        <v>15.91</v>
      </c>
      <c r="DP13">
        <v>15.92</v>
      </c>
      <c r="DQ13">
        <v>15.92</v>
      </c>
      <c r="DR13">
        <v>15.91</v>
      </c>
      <c r="DS13">
        <v>15.92</v>
      </c>
      <c r="DT13">
        <v>15.93</v>
      </c>
      <c r="DU13">
        <v>15.94</v>
      </c>
      <c r="DV13">
        <v>15.94</v>
      </c>
      <c r="DW13">
        <v>15.95</v>
      </c>
      <c r="DX13">
        <v>16.010000000000002</v>
      </c>
      <c r="DY13">
        <v>16.02</v>
      </c>
      <c r="DZ13">
        <v>16.03</v>
      </c>
      <c r="EA13">
        <v>16.05</v>
      </c>
      <c r="EB13">
        <v>16.059999999999999</v>
      </c>
      <c r="EC13">
        <v>16.149999999999999</v>
      </c>
      <c r="ED13">
        <v>16.100000000000001</v>
      </c>
      <c r="EE13">
        <v>16.22</v>
      </c>
      <c r="EF13">
        <v>16.149999999999999</v>
      </c>
      <c r="EG13">
        <v>16.14</v>
      </c>
      <c r="EH13">
        <v>16.16</v>
      </c>
      <c r="EI13">
        <v>16.25</v>
      </c>
      <c r="EJ13">
        <v>16.21</v>
      </c>
      <c r="EK13">
        <v>16.29</v>
      </c>
      <c r="EL13" s="6">
        <v>16.2</v>
      </c>
      <c r="EM13">
        <v>16.22</v>
      </c>
      <c r="EN13">
        <v>22.7</v>
      </c>
      <c r="EO13">
        <v>16.23</v>
      </c>
      <c r="EP13" s="6">
        <v>23.3</v>
      </c>
      <c r="EQ13">
        <v>16.22</v>
      </c>
      <c r="ER13">
        <v>16.23</v>
      </c>
      <c r="EW13">
        <v>16.46</v>
      </c>
      <c r="EX13">
        <v>16.25</v>
      </c>
      <c r="EY13">
        <v>16.27</v>
      </c>
      <c r="EZ13">
        <v>16.3</v>
      </c>
      <c r="FA13">
        <v>16.79</v>
      </c>
      <c r="FB13">
        <v>16.600000000000001</v>
      </c>
      <c r="FC13">
        <v>16.29</v>
      </c>
      <c r="FD13">
        <v>16.3</v>
      </c>
      <c r="FE13">
        <v>16.309999999999999</v>
      </c>
      <c r="FF13">
        <v>16.3</v>
      </c>
      <c r="FG13">
        <v>16.329999999999998</v>
      </c>
    </row>
    <row r="14" spans="1:163" x14ac:dyDescent="0.2">
      <c r="B14">
        <v>-20.7</v>
      </c>
      <c r="C14" s="6">
        <v>16.36</v>
      </c>
      <c r="D14" s="6">
        <v>16.37</v>
      </c>
      <c r="E14" s="6">
        <v>16.399999999999999</v>
      </c>
      <c r="F14" s="6">
        <v>16.41</v>
      </c>
      <c r="G14" s="6">
        <v>16.420000000000002</v>
      </c>
      <c r="H14" s="6">
        <v>16.420000000000002</v>
      </c>
      <c r="I14" s="6">
        <v>16.440000000000001</v>
      </c>
      <c r="J14" s="6">
        <v>16.440000000000001</v>
      </c>
      <c r="K14" s="6">
        <v>16.45</v>
      </c>
      <c r="L14" s="6">
        <v>16.510000000000002</v>
      </c>
      <c r="M14" s="6">
        <v>16.45</v>
      </c>
      <c r="N14" s="6">
        <v>16.45</v>
      </c>
      <c r="O14" s="6">
        <v>16.45</v>
      </c>
      <c r="P14" s="6">
        <v>16.45</v>
      </c>
      <c r="Q14" s="6">
        <v>16.45</v>
      </c>
      <c r="R14" s="6">
        <v>16.440000000000001</v>
      </c>
      <c r="S14" s="6">
        <v>16.45</v>
      </c>
      <c r="T14" s="6">
        <v>16.45</v>
      </c>
      <c r="U14" s="6">
        <v>16.46</v>
      </c>
      <c r="V14" s="6">
        <v>16.45</v>
      </c>
      <c r="W14" s="6">
        <v>16.46</v>
      </c>
      <c r="X14" s="6">
        <v>16.43</v>
      </c>
      <c r="Y14" s="6">
        <v>16.440000000000001</v>
      </c>
      <c r="Z14" s="6">
        <v>16.440000000000001</v>
      </c>
      <c r="AA14" s="6">
        <v>16.46</v>
      </c>
      <c r="AB14" s="6">
        <v>16.45</v>
      </c>
      <c r="AC14" s="6">
        <v>16.45</v>
      </c>
      <c r="AD14" s="6">
        <v>16.45</v>
      </c>
      <c r="AE14" s="6">
        <v>16.45</v>
      </c>
      <c r="AF14" s="6">
        <v>16.45</v>
      </c>
      <c r="AG14" s="6">
        <v>16.46</v>
      </c>
      <c r="AH14" s="6">
        <v>16.46</v>
      </c>
      <c r="AI14" s="6">
        <v>16.46</v>
      </c>
      <c r="AJ14" s="6">
        <v>16.45</v>
      </c>
      <c r="AK14" s="6">
        <v>16.45</v>
      </c>
      <c r="AL14" s="6">
        <v>16.510000000000002</v>
      </c>
      <c r="AM14" s="6">
        <v>16.510000000000002</v>
      </c>
      <c r="AN14" s="6">
        <v>16.489999999999998</v>
      </c>
      <c r="AO14" s="6">
        <v>16.46</v>
      </c>
      <c r="AP14" s="6">
        <v>16.41</v>
      </c>
      <c r="AQ14" s="6">
        <v>16.38</v>
      </c>
      <c r="AR14" s="6">
        <v>15.91</v>
      </c>
      <c r="AS14" s="6">
        <v>16.37</v>
      </c>
      <c r="AT14" s="6">
        <v>16.440000000000001</v>
      </c>
      <c r="AU14" s="6">
        <v>16.45</v>
      </c>
      <c r="AV14" s="6">
        <v>16.45</v>
      </c>
      <c r="AW14" s="6">
        <v>16.45</v>
      </c>
      <c r="AX14" s="6">
        <v>16.440000000000001</v>
      </c>
      <c r="AY14" s="6">
        <v>16.46</v>
      </c>
      <c r="AZ14">
        <v>16.46</v>
      </c>
      <c r="BA14">
        <v>16.46</v>
      </c>
      <c r="BB14">
        <v>16.600000000000001</v>
      </c>
      <c r="BC14">
        <v>16.420000000000002</v>
      </c>
      <c r="BD14">
        <v>16.420000000000002</v>
      </c>
      <c r="BE14" s="6">
        <v>16.399999999999999</v>
      </c>
      <c r="BF14" s="6">
        <v>16.39</v>
      </c>
      <c r="BG14" s="6">
        <v>16.399999999999999</v>
      </c>
      <c r="BH14" s="6">
        <v>16.38</v>
      </c>
      <c r="BI14" s="6">
        <v>16.39</v>
      </c>
      <c r="BJ14" s="6">
        <v>16.39</v>
      </c>
      <c r="BK14" s="6">
        <v>16.37</v>
      </c>
      <c r="BL14" s="6">
        <v>16.38</v>
      </c>
      <c r="BM14" s="6">
        <v>16.38</v>
      </c>
      <c r="BN14" s="6">
        <v>16.48</v>
      </c>
      <c r="BO14" s="6">
        <v>16.399999999999999</v>
      </c>
      <c r="BP14" s="6">
        <v>16.399999999999999</v>
      </c>
      <c r="BQ14" s="6">
        <v>16.41</v>
      </c>
      <c r="BR14" s="6">
        <v>16.43</v>
      </c>
      <c r="BS14" s="6">
        <v>16.440000000000001</v>
      </c>
      <c r="BT14" s="6">
        <v>16.38</v>
      </c>
      <c r="BU14" s="6">
        <v>16.32</v>
      </c>
      <c r="BV14" s="6">
        <v>16.32</v>
      </c>
      <c r="BW14" s="6">
        <v>16.329999999999998</v>
      </c>
      <c r="BX14" s="6">
        <v>16.309999999999999</v>
      </c>
      <c r="BY14" s="6">
        <v>16.3</v>
      </c>
      <c r="BZ14" s="6">
        <v>16.36</v>
      </c>
      <c r="CA14" s="6">
        <v>16.329999999999998</v>
      </c>
      <c r="CB14" s="6">
        <v>16.32</v>
      </c>
      <c r="CC14" s="6">
        <v>16.309999999999999</v>
      </c>
      <c r="CD14" s="6">
        <v>16.34</v>
      </c>
      <c r="CE14" s="6">
        <v>16.399999999999999</v>
      </c>
      <c r="CF14">
        <v>16.37</v>
      </c>
      <c r="CG14">
        <v>16.38</v>
      </c>
      <c r="CH14">
        <v>16.53</v>
      </c>
      <c r="CI14">
        <v>16.39</v>
      </c>
      <c r="CJ14">
        <v>16.38</v>
      </c>
      <c r="CK14">
        <v>16.399999999999999</v>
      </c>
      <c r="CL14">
        <v>16.39</v>
      </c>
      <c r="CM14">
        <v>16.39</v>
      </c>
      <c r="CN14">
        <v>16.399999999999999</v>
      </c>
      <c r="CO14">
        <v>16.399999999999999</v>
      </c>
      <c r="CP14">
        <v>16.399999999999999</v>
      </c>
      <c r="CQ14">
        <v>16.399999999999999</v>
      </c>
      <c r="CR14">
        <v>16.399999999999999</v>
      </c>
      <c r="CS14">
        <v>16.57</v>
      </c>
      <c r="CT14">
        <v>16.48</v>
      </c>
      <c r="CU14">
        <v>16.420000000000002</v>
      </c>
      <c r="CV14">
        <v>16.420000000000002</v>
      </c>
      <c r="CW14">
        <v>16.41</v>
      </c>
      <c r="CX14">
        <v>16.399999999999999</v>
      </c>
      <c r="CY14">
        <v>16.399999999999999</v>
      </c>
      <c r="CZ14">
        <v>16.41</v>
      </c>
      <c r="DA14">
        <v>16.100000000000001</v>
      </c>
      <c r="DB14">
        <v>16.420000000000002</v>
      </c>
      <c r="DC14">
        <v>16.420000000000002</v>
      </c>
      <c r="DD14">
        <v>16.420000000000002</v>
      </c>
      <c r="DE14">
        <v>16.420000000000002</v>
      </c>
      <c r="DF14">
        <v>16.420000000000002</v>
      </c>
      <c r="DG14">
        <v>16.43</v>
      </c>
      <c r="DH14">
        <v>16.43</v>
      </c>
      <c r="DI14">
        <v>16.440000000000001</v>
      </c>
      <c r="DJ14">
        <v>16.45</v>
      </c>
      <c r="DK14">
        <v>16.45</v>
      </c>
      <c r="DL14">
        <v>16.45</v>
      </c>
      <c r="DM14">
        <v>16.46</v>
      </c>
      <c r="DN14">
        <v>16.46</v>
      </c>
      <c r="DO14">
        <v>16.46</v>
      </c>
      <c r="DP14">
        <v>16.47</v>
      </c>
      <c r="DQ14">
        <v>16.47</v>
      </c>
      <c r="DR14">
        <v>16.47</v>
      </c>
      <c r="DS14">
        <v>16.47</v>
      </c>
      <c r="DT14">
        <v>16.47</v>
      </c>
      <c r="DU14">
        <v>16.47</v>
      </c>
      <c r="DV14">
        <v>16.47</v>
      </c>
      <c r="DW14">
        <v>16.47</v>
      </c>
      <c r="DX14">
        <v>16.46</v>
      </c>
      <c r="DY14">
        <v>16.47</v>
      </c>
      <c r="DZ14">
        <v>16.46</v>
      </c>
      <c r="EA14">
        <v>16.47</v>
      </c>
      <c r="EB14">
        <v>16.48</v>
      </c>
      <c r="EC14">
        <v>16.579999999999998</v>
      </c>
      <c r="ED14">
        <v>16.52</v>
      </c>
      <c r="EE14">
        <v>16.61</v>
      </c>
      <c r="EF14">
        <v>16.55</v>
      </c>
      <c r="EG14">
        <v>16.54</v>
      </c>
      <c r="EH14">
        <v>16.54</v>
      </c>
      <c r="EI14">
        <v>16.61</v>
      </c>
      <c r="EJ14">
        <v>16.559999999999999</v>
      </c>
      <c r="EK14">
        <v>16.649999999999999</v>
      </c>
      <c r="EL14">
        <v>16.559999999999999</v>
      </c>
      <c r="EM14">
        <v>16.579999999999998</v>
      </c>
      <c r="EN14" s="15">
        <v>23</v>
      </c>
      <c r="EO14">
        <v>16.579999999999998</v>
      </c>
      <c r="EP14" s="6">
        <v>23.6</v>
      </c>
      <c r="EQ14">
        <v>16.63</v>
      </c>
      <c r="ER14">
        <v>16.63</v>
      </c>
      <c r="EW14">
        <v>16.91</v>
      </c>
      <c r="EX14">
        <v>16.739999999999998</v>
      </c>
      <c r="EY14">
        <v>10.73</v>
      </c>
      <c r="EZ14">
        <v>16.739999999999998</v>
      </c>
      <c r="FA14">
        <v>16.940000000000001</v>
      </c>
      <c r="FB14">
        <v>16.760000000000002</v>
      </c>
      <c r="FC14">
        <v>16.739999999999998</v>
      </c>
      <c r="FD14">
        <v>16.78</v>
      </c>
      <c r="FE14">
        <v>16.78</v>
      </c>
      <c r="FF14">
        <v>16.77</v>
      </c>
      <c r="FG14">
        <v>16.79</v>
      </c>
    </row>
    <row r="15" spans="1:163" x14ac:dyDescent="0.2">
      <c r="B15">
        <v>-21.7</v>
      </c>
      <c r="C15">
        <v>16.399999999999999</v>
      </c>
      <c r="D15">
        <v>16.43</v>
      </c>
      <c r="E15">
        <v>16.48</v>
      </c>
      <c r="F15">
        <v>16.5</v>
      </c>
      <c r="G15">
        <v>16.52</v>
      </c>
      <c r="H15">
        <v>16.52</v>
      </c>
      <c r="I15">
        <v>16.53</v>
      </c>
      <c r="J15">
        <v>16.52</v>
      </c>
      <c r="K15">
        <v>16.53</v>
      </c>
      <c r="L15">
        <v>16.53</v>
      </c>
      <c r="M15">
        <v>16.52</v>
      </c>
      <c r="N15">
        <v>16.53</v>
      </c>
      <c r="O15">
        <v>16.52</v>
      </c>
      <c r="P15">
        <v>16.53</v>
      </c>
      <c r="Q15">
        <v>16.53</v>
      </c>
      <c r="R15">
        <v>16.54</v>
      </c>
      <c r="S15">
        <v>16.52</v>
      </c>
      <c r="T15">
        <v>16.53</v>
      </c>
      <c r="U15">
        <v>16.53</v>
      </c>
      <c r="V15">
        <v>16.54</v>
      </c>
      <c r="W15">
        <v>16.53</v>
      </c>
      <c r="X15">
        <v>16.55</v>
      </c>
      <c r="Y15">
        <v>16.52</v>
      </c>
      <c r="Z15">
        <v>16.52</v>
      </c>
      <c r="AA15">
        <v>16.55</v>
      </c>
      <c r="AB15">
        <v>16.52</v>
      </c>
      <c r="AC15">
        <v>16.52</v>
      </c>
      <c r="AD15">
        <v>16.54</v>
      </c>
      <c r="AE15">
        <v>16.53</v>
      </c>
      <c r="AF15">
        <v>16.53</v>
      </c>
      <c r="AG15">
        <v>16.55</v>
      </c>
      <c r="AH15">
        <v>16.55</v>
      </c>
      <c r="AI15">
        <v>16.54</v>
      </c>
      <c r="AJ15">
        <v>16.54</v>
      </c>
      <c r="AK15">
        <v>16.54</v>
      </c>
      <c r="AL15">
        <v>16.54</v>
      </c>
      <c r="AM15">
        <v>16.54</v>
      </c>
      <c r="AN15">
        <v>16.55</v>
      </c>
      <c r="AO15">
        <v>16.55</v>
      </c>
      <c r="AP15">
        <v>16.38</v>
      </c>
      <c r="AQ15">
        <v>16.53</v>
      </c>
      <c r="AR15">
        <v>16.579999999999998</v>
      </c>
      <c r="AS15">
        <v>16.57</v>
      </c>
      <c r="AT15">
        <v>16.55</v>
      </c>
      <c r="AU15">
        <v>16.55</v>
      </c>
      <c r="AV15">
        <v>16.55</v>
      </c>
      <c r="AW15">
        <v>16.55</v>
      </c>
      <c r="AX15">
        <v>16.54</v>
      </c>
      <c r="AY15">
        <v>16.55</v>
      </c>
      <c r="AZ15">
        <v>16.559999999999999</v>
      </c>
      <c r="BA15">
        <v>16.54</v>
      </c>
      <c r="BB15">
        <v>16.54</v>
      </c>
      <c r="BC15">
        <v>16.54</v>
      </c>
      <c r="BD15">
        <v>16.54</v>
      </c>
      <c r="BE15">
        <v>16.54</v>
      </c>
      <c r="BF15">
        <v>16.54</v>
      </c>
      <c r="BG15">
        <v>16.54</v>
      </c>
      <c r="BH15">
        <v>16.54</v>
      </c>
      <c r="BI15">
        <v>16.53</v>
      </c>
      <c r="BJ15">
        <v>16.53</v>
      </c>
      <c r="BK15">
        <v>16.53</v>
      </c>
      <c r="BL15">
        <v>16.55</v>
      </c>
      <c r="BM15">
        <v>16.55</v>
      </c>
      <c r="BN15">
        <v>16.54</v>
      </c>
      <c r="BO15">
        <v>16.53</v>
      </c>
      <c r="BP15">
        <v>16.53</v>
      </c>
      <c r="BQ15">
        <v>16.53</v>
      </c>
      <c r="BR15">
        <v>16.53</v>
      </c>
      <c r="BS15">
        <v>16.53</v>
      </c>
      <c r="BT15">
        <v>16.52</v>
      </c>
      <c r="BU15">
        <v>16.52</v>
      </c>
      <c r="BV15">
        <v>16.52</v>
      </c>
      <c r="BW15">
        <v>16.510000000000002</v>
      </c>
      <c r="BX15">
        <v>16.47</v>
      </c>
      <c r="BY15">
        <v>16.420000000000002</v>
      </c>
      <c r="BZ15">
        <v>16.52</v>
      </c>
      <c r="CA15">
        <v>16.510000000000002</v>
      </c>
      <c r="CB15">
        <v>16.489999999999998</v>
      </c>
      <c r="CC15">
        <v>16.510000000000002</v>
      </c>
      <c r="CD15">
        <v>16.510000000000002</v>
      </c>
      <c r="CE15">
        <v>16.52</v>
      </c>
      <c r="CF15">
        <v>16.52</v>
      </c>
      <c r="CG15">
        <v>16.510000000000002</v>
      </c>
      <c r="CH15">
        <v>17.2</v>
      </c>
      <c r="CI15">
        <v>16.52</v>
      </c>
      <c r="CJ15">
        <v>16.510000000000002</v>
      </c>
      <c r="CK15">
        <v>16.510000000000002</v>
      </c>
      <c r="CL15">
        <v>16.510000000000002</v>
      </c>
      <c r="CM15">
        <v>16.52</v>
      </c>
      <c r="CN15">
        <v>16.510000000000002</v>
      </c>
      <c r="CO15">
        <v>16.510000000000002</v>
      </c>
      <c r="CP15">
        <v>16.510000000000002</v>
      </c>
      <c r="CQ15">
        <v>16.510000000000002</v>
      </c>
      <c r="CR15">
        <v>16.510000000000002</v>
      </c>
      <c r="CS15">
        <v>16.52</v>
      </c>
      <c r="CT15">
        <v>16.52</v>
      </c>
      <c r="CU15">
        <v>16.54</v>
      </c>
      <c r="CV15">
        <v>16.510000000000002</v>
      </c>
      <c r="CW15">
        <v>16.510000000000002</v>
      </c>
      <c r="CX15">
        <v>16.489999999999998</v>
      </c>
      <c r="CY15">
        <v>16.5</v>
      </c>
      <c r="CZ15">
        <v>16.5</v>
      </c>
      <c r="DA15">
        <v>16.489999999999998</v>
      </c>
      <c r="DB15">
        <v>16.5</v>
      </c>
      <c r="DC15">
        <v>16.5</v>
      </c>
      <c r="DD15">
        <v>16.5</v>
      </c>
      <c r="DE15">
        <v>16.489999999999998</v>
      </c>
      <c r="DF15">
        <v>16.489999999999998</v>
      </c>
      <c r="DG15">
        <v>16.489999999999998</v>
      </c>
      <c r="DH15">
        <v>16.489999999999998</v>
      </c>
      <c r="DI15">
        <v>16.489999999999998</v>
      </c>
      <c r="DJ15">
        <v>16.5</v>
      </c>
      <c r="DK15">
        <v>16.489999999999998</v>
      </c>
      <c r="DL15">
        <v>16.489999999999998</v>
      </c>
      <c r="DN15">
        <v>16.5</v>
      </c>
      <c r="DO15">
        <v>16.510000000000002</v>
      </c>
      <c r="DP15">
        <v>16.510000000000002</v>
      </c>
      <c r="DQ15">
        <v>16.510000000000002</v>
      </c>
      <c r="DR15">
        <v>16.5</v>
      </c>
      <c r="DS15">
        <v>16.5</v>
      </c>
      <c r="DT15">
        <v>16.5</v>
      </c>
      <c r="DU15">
        <v>16.5</v>
      </c>
      <c r="DV15">
        <v>16.5</v>
      </c>
      <c r="DW15">
        <v>16.510000000000002</v>
      </c>
      <c r="DX15">
        <v>16.489999999999998</v>
      </c>
      <c r="DY15">
        <v>16.489999999999998</v>
      </c>
      <c r="DZ15">
        <v>16.489999999999998</v>
      </c>
      <c r="EA15">
        <v>16.489999999999998</v>
      </c>
      <c r="EB15">
        <v>16.5</v>
      </c>
      <c r="EC15">
        <v>16.59</v>
      </c>
      <c r="ED15">
        <v>16.510000000000002</v>
      </c>
      <c r="EE15">
        <v>16.57</v>
      </c>
      <c r="EF15">
        <v>16.510000000000002</v>
      </c>
      <c r="EG15">
        <v>16.489999999999998</v>
      </c>
      <c r="EH15">
        <v>16.489999999999998</v>
      </c>
      <c r="EI15">
        <v>16.559999999999999</v>
      </c>
      <c r="EJ15">
        <v>16.5</v>
      </c>
      <c r="EK15">
        <v>16.579999999999998</v>
      </c>
      <c r="EL15">
        <v>16.489999999999998</v>
      </c>
      <c r="EM15">
        <v>16.510000000000002</v>
      </c>
      <c r="EN15" s="15">
        <v>23</v>
      </c>
      <c r="EO15">
        <v>16.489999999999998</v>
      </c>
      <c r="EP15" s="6">
        <v>23.5</v>
      </c>
      <c r="EQ15">
        <v>16.5</v>
      </c>
      <c r="ER15">
        <v>16.5</v>
      </c>
      <c r="EW15">
        <v>16.670000000000002</v>
      </c>
      <c r="EX15">
        <v>16.5</v>
      </c>
      <c r="EY15">
        <v>16.5</v>
      </c>
      <c r="EZ15">
        <v>16.5</v>
      </c>
      <c r="FA15">
        <v>16.510000000000002</v>
      </c>
      <c r="FB15">
        <v>16.53</v>
      </c>
      <c r="FC15">
        <v>16.5</v>
      </c>
      <c r="FD15">
        <v>16.5</v>
      </c>
      <c r="FE15">
        <v>16.5</v>
      </c>
      <c r="FF15">
        <v>16.5</v>
      </c>
      <c r="FG15">
        <v>16.52</v>
      </c>
    </row>
    <row r="16" spans="1:163" x14ac:dyDescent="0.2">
      <c r="B16">
        <v>-22.7</v>
      </c>
      <c r="C16">
        <v>16.37</v>
      </c>
      <c r="D16">
        <v>16.510000000000002</v>
      </c>
      <c r="E16">
        <v>16.52</v>
      </c>
      <c r="F16">
        <v>16.52</v>
      </c>
      <c r="G16">
        <v>16.53</v>
      </c>
      <c r="H16">
        <v>16.53</v>
      </c>
      <c r="I16">
        <v>16.54</v>
      </c>
      <c r="J16">
        <v>16.54</v>
      </c>
      <c r="K16">
        <v>16.54</v>
      </c>
      <c r="L16">
        <v>16.55</v>
      </c>
      <c r="M16">
        <v>16.53</v>
      </c>
      <c r="N16">
        <v>16.53</v>
      </c>
      <c r="O16">
        <v>16.52</v>
      </c>
      <c r="P16">
        <v>16.53</v>
      </c>
      <c r="Q16">
        <v>16.55</v>
      </c>
      <c r="R16">
        <v>16.54</v>
      </c>
      <c r="S16">
        <v>16.52</v>
      </c>
      <c r="T16">
        <v>16.53</v>
      </c>
      <c r="U16">
        <v>16.54</v>
      </c>
      <c r="V16">
        <v>16.55</v>
      </c>
      <c r="W16">
        <v>16.55</v>
      </c>
      <c r="X16">
        <v>16.57</v>
      </c>
      <c r="Y16">
        <v>16.52</v>
      </c>
      <c r="Z16">
        <v>16.52</v>
      </c>
      <c r="AA16">
        <v>16.57</v>
      </c>
      <c r="AB16">
        <v>16.53</v>
      </c>
      <c r="AC16">
        <v>16.52</v>
      </c>
      <c r="AD16">
        <v>16.55</v>
      </c>
      <c r="AE16">
        <v>16.53</v>
      </c>
      <c r="AF16">
        <v>16.53</v>
      </c>
      <c r="AG16">
        <v>16.55</v>
      </c>
      <c r="AH16">
        <v>16.55</v>
      </c>
      <c r="AI16">
        <v>16.54</v>
      </c>
      <c r="AJ16">
        <v>16.54</v>
      </c>
      <c r="AK16">
        <v>16.55</v>
      </c>
      <c r="AL16">
        <v>16.55</v>
      </c>
      <c r="AM16">
        <v>16.55</v>
      </c>
      <c r="AN16">
        <v>16.55</v>
      </c>
      <c r="AO16">
        <v>16.55</v>
      </c>
      <c r="AP16">
        <v>16.53</v>
      </c>
      <c r="AQ16">
        <v>16.27</v>
      </c>
      <c r="AR16">
        <v>16.38</v>
      </c>
      <c r="AS16">
        <v>16.39</v>
      </c>
      <c r="AT16">
        <v>16.55</v>
      </c>
      <c r="AU16">
        <v>16.55</v>
      </c>
      <c r="AV16">
        <v>16.559999999999999</v>
      </c>
      <c r="AW16">
        <v>16.55</v>
      </c>
      <c r="AX16">
        <v>16.55</v>
      </c>
      <c r="AY16">
        <v>16.559999999999999</v>
      </c>
      <c r="AZ16">
        <v>16.559999999999999</v>
      </c>
      <c r="BA16">
        <v>16.55</v>
      </c>
      <c r="BB16">
        <v>16.54</v>
      </c>
      <c r="BC16">
        <v>16.54</v>
      </c>
      <c r="BD16">
        <v>16.55</v>
      </c>
      <c r="BE16">
        <v>16.54</v>
      </c>
      <c r="BF16">
        <v>16.54</v>
      </c>
      <c r="BG16">
        <v>16.54</v>
      </c>
      <c r="BH16">
        <v>16.54</v>
      </c>
      <c r="BI16">
        <v>16.54</v>
      </c>
      <c r="BJ16">
        <v>16.53</v>
      </c>
      <c r="BK16">
        <v>16.54</v>
      </c>
      <c r="BL16">
        <v>16.600000000000001</v>
      </c>
      <c r="BM16">
        <v>16.53</v>
      </c>
      <c r="BN16">
        <v>16.55</v>
      </c>
      <c r="BO16">
        <v>16.53</v>
      </c>
      <c r="BP16">
        <v>16.53</v>
      </c>
      <c r="BQ16">
        <v>16.52</v>
      </c>
      <c r="BR16">
        <v>16.52</v>
      </c>
      <c r="BS16">
        <v>16.579999999999998</v>
      </c>
      <c r="BT16">
        <v>16.510000000000002</v>
      </c>
      <c r="BU16">
        <v>16.510000000000002</v>
      </c>
      <c r="BV16">
        <v>16.510000000000002</v>
      </c>
      <c r="BW16">
        <v>16.510000000000002</v>
      </c>
      <c r="BX16">
        <v>16.510000000000002</v>
      </c>
      <c r="BY16">
        <v>16.489999999999998</v>
      </c>
      <c r="BZ16">
        <v>16.55</v>
      </c>
      <c r="CA16">
        <v>16.489999999999998</v>
      </c>
      <c r="CB16">
        <v>16.47</v>
      </c>
      <c r="CC16">
        <v>16.48</v>
      </c>
      <c r="CD16">
        <v>16.489999999999998</v>
      </c>
      <c r="CE16">
        <v>16.5</v>
      </c>
      <c r="CF16">
        <v>16.489999999999998</v>
      </c>
      <c r="CG16">
        <v>16.489999999999998</v>
      </c>
      <c r="CH16">
        <v>16.55</v>
      </c>
      <c r="CI16">
        <v>16.48</v>
      </c>
      <c r="CJ16">
        <v>16.52</v>
      </c>
      <c r="CK16">
        <v>16.5</v>
      </c>
      <c r="CL16">
        <v>16.48</v>
      </c>
      <c r="CM16">
        <v>16.48</v>
      </c>
      <c r="CN16">
        <v>16.48</v>
      </c>
      <c r="CO16">
        <v>16.47</v>
      </c>
      <c r="CP16">
        <v>16.48</v>
      </c>
      <c r="CQ16">
        <v>16.48</v>
      </c>
      <c r="CR16">
        <v>16.47</v>
      </c>
      <c r="CS16">
        <v>16.48</v>
      </c>
      <c r="CT16">
        <v>16.48</v>
      </c>
      <c r="CU16">
        <v>16.48</v>
      </c>
      <c r="CV16">
        <v>16.55</v>
      </c>
      <c r="CW16">
        <v>16.47</v>
      </c>
      <c r="CX16">
        <v>16.46</v>
      </c>
      <c r="CY16">
        <v>16.46</v>
      </c>
      <c r="CZ16">
        <v>16.46</v>
      </c>
      <c r="DA16">
        <v>16.45</v>
      </c>
      <c r="DB16">
        <v>16.46</v>
      </c>
      <c r="DC16">
        <v>16.47</v>
      </c>
      <c r="DD16">
        <v>16.46</v>
      </c>
      <c r="DE16">
        <v>16.46</v>
      </c>
      <c r="DF16">
        <v>16.440000000000001</v>
      </c>
      <c r="DG16">
        <v>16.46</v>
      </c>
      <c r="DH16">
        <v>16.45</v>
      </c>
      <c r="DI16">
        <v>16.45</v>
      </c>
      <c r="DJ16">
        <v>16.46</v>
      </c>
      <c r="DK16">
        <v>16.399999999999999</v>
      </c>
      <c r="DL16">
        <v>16.45</v>
      </c>
      <c r="DM16">
        <v>16.46</v>
      </c>
      <c r="DN16">
        <v>16.46</v>
      </c>
      <c r="DO16">
        <v>16.46</v>
      </c>
      <c r="DP16">
        <v>16.47</v>
      </c>
      <c r="DQ16">
        <v>16.46</v>
      </c>
      <c r="DR16">
        <v>16.46</v>
      </c>
      <c r="DS16">
        <v>16.46</v>
      </c>
      <c r="DT16">
        <v>16.46</v>
      </c>
      <c r="DU16">
        <v>16.46</v>
      </c>
      <c r="DV16">
        <v>16.45</v>
      </c>
      <c r="DW16">
        <v>16.45</v>
      </c>
      <c r="DX16">
        <v>16.45</v>
      </c>
      <c r="DY16">
        <v>16.45</v>
      </c>
      <c r="DZ16">
        <v>16.440000000000001</v>
      </c>
      <c r="EA16">
        <v>16.45</v>
      </c>
      <c r="EB16">
        <v>16.45</v>
      </c>
      <c r="EC16">
        <v>16.54</v>
      </c>
      <c r="ED16">
        <v>16.46</v>
      </c>
      <c r="EE16">
        <v>16.52</v>
      </c>
      <c r="EF16">
        <v>16.47</v>
      </c>
      <c r="EG16">
        <v>16.45</v>
      </c>
      <c r="EH16">
        <v>16.45</v>
      </c>
      <c r="EI16">
        <v>16.52</v>
      </c>
      <c r="EJ16">
        <v>16.47</v>
      </c>
      <c r="EK16">
        <v>16.55</v>
      </c>
      <c r="EL16">
        <v>16.46</v>
      </c>
      <c r="EM16">
        <v>16.47</v>
      </c>
      <c r="EN16" s="15">
        <v>23</v>
      </c>
      <c r="EO16">
        <v>16.46</v>
      </c>
      <c r="EP16" s="6">
        <v>23.5</v>
      </c>
      <c r="EQ16">
        <v>16.48</v>
      </c>
      <c r="ER16">
        <v>16.48</v>
      </c>
      <c r="EW16">
        <v>16.55</v>
      </c>
      <c r="EX16">
        <v>16.79</v>
      </c>
      <c r="EY16">
        <v>16.399999999999999</v>
      </c>
      <c r="EZ16">
        <v>16.38</v>
      </c>
      <c r="FA16">
        <v>16.36</v>
      </c>
      <c r="FB16">
        <v>16.329999999999998</v>
      </c>
      <c r="FC16">
        <v>16.43</v>
      </c>
      <c r="FD16">
        <v>16.47</v>
      </c>
      <c r="FE16">
        <v>16.38</v>
      </c>
      <c r="FF16">
        <v>16.39</v>
      </c>
      <c r="FG16">
        <v>16.43</v>
      </c>
    </row>
    <row r="17" spans="2:201" x14ac:dyDescent="0.2">
      <c r="B17">
        <v>-23.8</v>
      </c>
      <c r="C17">
        <v>16.41</v>
      </c>
      <c r="D17">
        <v>16.47</v>
      </c>
      <c r="E17">
        <v>16.510000000000002</v>
      </c>
      <c r="F17">
        <v>16.52</v>
      </c>
      <c r="G17">
        <v>16.53</v>
      </c>
      <c r="H17">
        <v>16.54</v>
      </c>
      <c r="I17">
        <v>16.54</v>
      </c>
      <c r="J17">
        <v>16.54</v>
      </c>
      <c r="K17">
        <v>16.55</v>
      </c>
      <c r="L17">
        <v>16.579999999999998</v>
      </c>
      <c r="M17">
        <v>16.55</v>
      </c>
      <c r="N17">
        <v>16.55</v>
      </c>
      <c r="O17">
        <v>16.54</v>
      </c>
      <c r="P17">
        <v>16.559999999999999</v>
      </c>
      <c r="Q17">
        <v>16.55</v>
      </c>
      <c r="R17">
        <v>16.559999999999999</v>
      </c>
      <c r="S17">
        <v>16.55</v>
      </c>
      <c r="T17">
        <v>16.559999999999999</v>
      </c>
      <c r="U17">
        <v>16.63</v>
      </c>
      <c r="V17">
        <v>16.649999999999999</v>
      </c>
      <c r="W17">
        <v>16.600000000000001</v>
      </c>
      <c r="X17">
        <v>16.57</v>
      </c>
      <c r="Y17">
        <v>16.559999999999999</v>
      </c>
      <c r="Z17">
        <v>16.57</v>
      </c>
      <c r="AA17">
        <v>16.57</v>
      </c>
      <c r="AB17">
        <v>16.600000000000001</v>
      </c>
      <c r="AC17">
        <v>16.63</v>
      </c>
      <c r="AD17">
        <v>16.64</v>
      </c>
      <c r="AE17">
        <v>16.63</v>
      </c>
      <c r="AF17">
        <v>16.61</v>
      </c>
      <c r="AG17">
        <v>16.600000000000001</v>
      </c>
      <c r="AH17">
        <v>16.600000000000001</v>
      </c>
      <c r="AI17">
        <v>16.579999999999998</v>
      </c>
      <c r="AJ17">
        <v>16.579999999999998</v>
      </c>
      <c r="AK17">
        <v>16.559999999999999</v>
      </c>
      <c r="AL17">
        <v>16.57</v>
      </c>
      <c r="AM17">
        <v>16.57</v>
      </c>
      <c r="AN17">
        <v>16.579999999999998</v>
      </c>
      <c r="AO17">
        <v>16.57</v>
      </c>
      <c r="AP17">
        <v>16.48</v>
      </c>
      <c r="AQ17">
        <v>16.34</v>
      </c>
      <c r="AR17">
        <v>16.420000000000002</v>
      </c>
      <c r="AS17">
        <v>16.489999999999998</v>
      </c>
      <c r="AT17">
        <v>16.559999999999999</v>
      </c>
      <c r="AU17">
        <v>16.559999999999999</v>
      </c>
      <c r="AV17">
        <v>16.559999999999999</v>
      </c>
      <c r="AW17">
        <v>16.57</v>
      </c>
      <c r="AX17">
        <v>16.54</v>
      </c>
      <c r="AY17">
        <v>16.559999999999999</v>
      </c>
      <c r="AZ17">
        <v>16.57</v>
      </c>
      <c r="BA17">
        <v>16.579999999999998</v>
      </c>
      <c r="BB17">
        <v>16.559999999999999</v>
      </c>
      <c r="BC17">
        <v>16.559999999999999</v>
      </c>
      <c r="BD17">
        <v>16.57</v>
      </c>
      <c r="BE17">
        <v>16.57</v>
      </c>
      <c r="BF17">
        <v>16.559999999999999</v>
      </c>
      <c r="BG17">
        <v>16.559999999999999</v>
      </c>
      <c r="BH17">
        <v>16.57</v>
      </c>
      <c r="BI17">
        <v>16.57</v>
      </c>
      <c r="BJ17">
        <v>16.559999999999999</v>
      </c>
      <c r="BK17">
        <v>16.57</v>
      </c>
      <c r="BL17">
        <v>16.59</v>
      </c>
      <c r="BM17">
        <v>16.57</v>
      </c>
      <c r="BN17">
        <v>16.63</v>
      </c>
      <c r="BO17">
        <v>16.57</v>
      </c>
      <c r="BP17">
        <v>16.579999999999998</v>
      </c>
      <c r="BQ17">
        <v>16.57</v>
      </c>
      <c r="BR17">
        <v>16.57</v>
      </c>
      <c r="BS17">
        <v>16.61</v>
      </c>
      <c r="BT17">
        <v>16.559999999999999</v>
      </c>
      <c r="BU17">
        <v>16.57</v>
      </c>
      <c r="BV17">
        <v>16.559999999999999</v>
      </c>
      <c r="BW17">
        <v>16.57</v>
      </c>
      <c r="BX17">
        <v>16.559999999999999</v>
      </c>
      <c r="BY17">
        <v>16.55</v>
      </c>
      <c r="BZ17">
        <v>16.73</v>
      </c>
      <c r="CA17">
        <v>16.559999999999999</v>
      </c>
      <c r="CB17">
        <v>16.53</v>
      </c>
      <c r="CC17">
        <v>16.55</v>
      </c>
      <c r="CD17">
        <v>16.559999999999999</v>
      </c>
      <c r="CE17">
        <v>16.559999999999999</v>
      </c>
      <c r="CF17">
        <v>16.57</v>
      </c>
      <c r="CG17">
        <v>16.55</v>
      </c>
      <c r="CH17">
        <v>16.86</v>
      </c>
      <c r="CI17">
        <v>16.559999999999999</v>
      </c>
      <c r="CJ17">
        <v>16.55</v>
      </c>
      <c r="CK17">
        <v>16.55</v>
      </c>
      <c r="CL17">
        <v>16.55</v>
      </c>
      <c r="CM17">
        <v>16.559999999999999</v>
      </c>
      <c r="CN17">
        <v>16.559999999999999</v>
      </c>
      <c r="CO17">
        <v>16.55</v>
      </c>
      <c r="CP17">
        <v>16.55</v>
      </c>
      <c r="CQ17">
        <v>16.55</v>
      </c>
      <c r="CR17">
        <v>16.55</v>
      </c>
      <c r="CS17">
        <v>16.559999999999999</v>
      </c>
      <c r="CT17">
        <v>16.559999999999999</v>
      </c>
      <c r="CU17">
        <v>16.559999999999999</v>
      </c>
      <c r="CV17">
        <v>16.54</v>
      </c>
      <c r="CW17">
        <v>16.55</v>
      </c>
      <c r="CX17">
        <v>16.54</v>
      </c>
      <c r="CY17">
        <v>16.54</v>
      </c>
      <c r="CZ17">
        <v>16.54</v>
      </c>
      <c r="DA17">
        <v>16.54</v>
      </c>
      <c r="DB17">
        <v>16.55</v>
      </c>
      <c r="DC17">
        <v>16.55</v>
      </c>
      <c r="DD17">
        <v>16.55</v>
      </c>
      <c r="DE17">
        <v>16.54</v>
      </c>
      <c r="DF17">
        <v>16.54</v>
      </c>
      <c r="DG17">
        <v>16.55</v>
      </c>
      <c r="DH17">
        <v>16.54</v>
      </c>
      <c r="DI17">
        <v>16.55</v>
      </c>
      <c r="DJ17">
        <v>16.55</v>
      </c>
      <c r="DK17">
        <v>16.510000000000002</v>
      </c>
      <c r="DL17">
        <v>16.55</v>
      </c>
      <c r="DN17">
        <v>16.57</v>
      </c>
      <c r="DO17">
        <v>16.57</v>
      </c>
      <c r="DP17">
        <v>16.579999999999998</v>
      </c>
      <c r="DQ17">
        <v>16.579999999999998</v>
      </c>
      <c r="DR17">
        <v>16.579999999999998</v>
      </c>
      <c r="DS17">
        <v>16.579999999999998</v>
      </c>
      <c r="DT17">
        <v>16.579999999999998</v>
      </c>
      <c r="DU17">
        <v>16.59</v>
      </c>
      <c r="DV17">
        <v>16.38</v>
      </c>
      <c r="DW17">
        <v>16.579999999999998</v>
      </c>
      <c r="DX17">
        <v>16.579999999999998</v>
      </c>
      <c r="DY17">
        <v>16.579999999999998</v>
      </c>
      <c r="DZ17">
        <v>16.579999999999998</v>
      </c>
      <c r="EA17">
        <v>16.59</v>
      </c>
      <c r="EB17">
        <v>16.600000000000001</v>
      </c>
      <c r="EC17">
        <v>16.690000000000001</v>
      </c>
      <c r="ED17">
        <v>16.62</v>
      </c>
      <c r="EE17">
        <v>16.690000000000001</v>
      </c>
      <c r="EF17">
        <v>16.64</v>
      </c>
      <c r="EG17">
        <v>16.62</v>
      </c>
      <c r="EH17">
        <v>16.61</v>
      </c>
      <c r="EI17">
        <v>16.690000000000001</v>
      </c>
      <c r="EJ17">
        <v>16.63</v>
      </c>
      <c r="EK17">
        <v>16.71</v>
      </c>
      <c r="EL17">
        <v>16.62</v>
      </c>
      <c r="EM17">
        <v>16.64</v>
      </c>
      <c r="EN17">
        <v>23.3</v>
      </c>
      <c r="EP17" s="6">
        <v>23.6</v>
      </c>
      <c r="EQ17">
        <v>16.68</v>
      </c>
      <c r="ER17">
        <v>16.690000000000001</v>
      </c>
      <c r="EW17">
        <v>16.84</v>
      </c>
      <c r="EX17">
        <v>16.63</v>
      </c>
      <c r="EY17">
        <v>16.7</v>
      </c>
      <c r="EZ17">
        <v>16.690000000000001</v>
      </c>
      <c r="FA17">
        <v>16.66</v>
      </c>
      <c r="FB17">
        <v>16.66</v>
      </c>
      <c r="FC17">
        <v>16.72</v>
      </c>
      <c r="FD17">
        <v>16.72</v>
      </c>
      <c r="FE17">
        <v>16.670000000000002</v>
      </c>
      <c r="FF17">
        <v>16.68</v>
      </c>
      <c r="FG17">
        <v>16.7</v>
      </c>
    </row>
    <row r="18" spans="2:201" x14ac:dyDescent="0.2">
      <c r="B18">
        <v>-25.3</v>
      </c>
      <c r="C18">
        <v>16.420000000000002</v>
      </c>
      <c r="D18">
        <v>16.48</v>
      </c>
      <c r="E18">
        <v>16.510000000000002</v>
      </c>
      <c r="F18">
        <v>16.53</v>
      </c>
      <c r="G18">
        <v>16.53</v>
      </c>
      <c r="H18">
        <v>16.54</v>
      </c>
      <c r="I18">
        <v>16.61</v>
      </c>
      <c r="J18">
        <v>16.55</v>
      </c>
      <c r="K18">
        <v>16.54</v>
      </c>
      <c r="L18">
        <v>16.7</v>
      </c>
      <c r="M18">
        <v>16.55</v>
      </c>
      <c r="N18">
        <v>16.559999999999999</v>
      </c>
      <c r="O18">
        <v>16.55</v>
      </c>
      <c r="P18">
        <v>16.559999999999999</v>
      </c>
      <c r="Q18">
        <v>16.559999999999999</v>
      </c>
      <c r="R18">
        <v>16.559999999999999</v>
      </c>
      <c r="S18">
        <v>16.55</v>
      </c>
      <c r="T18">
        <v>17.2</v>
      </c>
      <c r="U18">
        <v>16.71</v>
      </c>
      <c r="V18">
        <v>16.690000000000001</v>
      </c>
      <c r="W18">
        <v>16.649999999999999</v>
      </c>
      <c r="X18">
        <v>16.57</v>
      </c>
      <c r="Y18">
        <v>16.559999999999999</v>
      </c>
      <c r="Z18">
        <v>16.57</v>
      </c>
      <c r="AA18">
        <v>16.57</v>
      </c>
      <c r="AB18">
        <v>16.559999999999999</v>
      </c>
      <c r="AC18">
        <v>16.559999999999999</v>
      </c>
      <c r="AD18">
        <v>16.55</v>
      </c>
      <c r="AE18">
        <v>16.55</v>
      </c>
      <c r="AF18">
        <v>16.55</v>
      </c>
      <c r="AG18">
        <v>16.559999999999999</v>
      </c>
      <c r="AH18">
        <v>16.559999999999999</v>
      </c>
      <c r="AI18">
        <v>16.55</v>
      </c>
      <c r="AJ18">
        <v>16.55</v>
      </c>
      <c r="AK18">
        <v>16.559999999999999</v>
      </c>
      <c r="AL18">
        <v>16.54</v>
      </c>
      <c r="AM18">
        <v>16.559999999999999</v>
      </c>
      <c r="AN18">
        <v>16.579999999999998</v>
      </c>
      <c r="AO18">
        <v>16.559999999999999</v>
      </c>
      <c r="AP18">
        <v>16.510000000000002</v>
      </c>
      <c r="AQ18">
        <v>16.47</v>
      </c>
      <c r="AR18">
        <v>16.440000000000001</v>
      </c>
      <c r="AS18">
        <v>16.5</v>
      </c>
      <c r="AT18">
        <v>16.54</v>
      </c>
      <c r="AU18">
        <v>16.55</v>
      </c>
      <c r="AV18">
        <v>16.54</v>
      </c>
      <c r="AW18">
        <v>16.54</v>
      </c>
      <c r="AX18">
        <v>16.54</v>
      </c>
      <c r="AY18">
        <v>16.54</v>
      </c>
      <c r="AZ18">
        <v>16.55</v>
      </c>
      <c r="BA18">
        <v>16.54</v>
      </c>
      <c r="BB18">
        <v>16.54</v>
      </c>
      <c r="BC18">
        <v>16.54</v>
      </c>
      <c r="BD18">
        <v>16.559999999999999</v>
      </c>
      <c r="BE18">
        <v>16.54</v>
      </c>
      <c r="BF18">
        <v>16.54</v>
      </c>
      <c r="BG18">
        <v>16.54</v>
      </c>
      <c r="BH18">
        <v>16.54</v>
      </c>
      <c r="BI18">
        <v>16.559999999999999</v>
      </c>
      <c r="BJ18">
        <v>16.54</v>
      </c>
      <c r="BK18">
        <v>16.55</v>
      </c>
      <c r="BL18">
        <v>16.66</v>
      </c>
      <c r="BM18">
        <v>16.54</v>
      </c>
      <c r="BN18">
        <v>16.600000000000001</v>
      </c>
      <c r="BO18">
        <v>16.55</v>
      </c>
      <c r="BP18">
        <v>16.55</v>
      </c>
      <c r="BQ18">
        <v>16.54</v>
      </c>
      <c r="BR18">
        <v>16.54</v>
      </c>
      <c r="BS18">
        <v>16.54</v>
      </c>
      <c r="BT18">
        <v>16.54</v>
      </c>
      <c r="BU18">
        <v>16.54</v>
      </c>
      <c r="BV18">
        <v>16.53</v>
      </c>
      <c r="BW18">
        <v>16.54</v>
      </c>
      <c r="BX18">
        <v>16.53</v>
      </c>
      <c r="BY18">
        <v>16.52</v>
      </c>
      <c r="BZ18">
        <v>16.62</v>
      </c>
      <c r="CA18">
        <v>16.53</v>
      </c>
      <c r="CB18">
        <v>16.5</v>
      </c>
      <c r="CC18">
        <v>16.52</v>
      </c>
      <c r="CD18">
        <v>16.53</v>
      </c>
      <c r="CE18">
        <v>16.34</v>
      </c>
      <c r="CF18">
        <v>16.54</v>
      </c>
      <c r="CG18">
        <v>16.54</v>
      </c>
      <c r="CH18">
        <v>16.55</v>
      </c>
      <c r="CI18">
        <v>16.54</v>
      </c>
      <c r="CJ18">
        <v>16.55</v>
      </c>
      <c r="CK18">
        <v>16.53</v>
      </c>
      <c r="CL18">
        <v>16.54</v>
      </c>
      <c r="CO18">
        <v>16.53</v>
      </c>
      <c r="CP18">
        <v>16.559999999999999</v>
      </c>
      <c r="CQ18">
        <v>16.53</v>
      </c>
      <c r="CR18">
        <v>16.53</v>
      </c>
      <c r="CS18">
        <v>16.53</v>
      </c>
      <c r="CT18">
        <v>16.54</v>
      </c>
      <c r="CU18">
        <v>16.54</v>
      </c>
      <c r="CV18">
        <v>16.54</v>
      </c>
      <c r="CZ18">
        <v>16.52</v>
      </c>
      <c r="DB18">
        <v>16.52</v>
      </c>
      <c r="DC18">
        <v>16.52</v>
      </c>
      <c r="DD18">
        <v>16.52</v>
      </c>
      <c r="DE18">
        <v>16.52</v>
      </c>
      <c r="DF18">
        <v>16.47</v>
      </c>
      <c r="DG18">
        <v>16.510000000000002</v>
      </c>
      <c r="DH18">
        <v>16.510000000000002</v>
      </c>
      <c r="DI18">
        <v>16.510000000000002</v>
      </c>
      <c r="DJ18">
        <v>16.52</v>
      </c>
      <c r="DK18">
        <v>16.46</v>
      </c>
      <c r="DL18">
        <v>16.510000000000002</v>
      </c>
      <c r="DM18">
        <v>16.52</v>
      </c>
      <c r="DN18">
        <v>16.52</v>
      </c>
      <c r="DO18">
        <v>16.52</v>
      </c>
      <c r="DP18">
        <v>16.53</v>
      </c>
      <c r="DQ18">
        <v>16.52</v>
      </c>
      <c r="DR18">
        <v>16.52</v>
      </c>
      <c r="DS18">
        <v>16.52</v>
      </c>
      <c r="DT18">
        <v>16.510000000000002</v>
      </c>
      <c r="DU18">
        <v>16.510000000000002</v>
      </c>
      <c r="DV18">
        <v>16.48</v>
      </c>
      <c r="DW18">
        <v>16.47</v>
      </c>
      <c r="DX18">
        <v>16.46</v>
      </c>
      <c r="DY18">
        <v>16.45</v>
      </c>
      <c r="DZ18">
        <v>16.45</v>
      </c>
      <c r="EA18">
        <v>16.48</v>
      </c>
      <c r="EB18">
        <v>16.48</v>
      </c>
      <c r="EC18">
        <v>16.559999999999999</v>
      </c>
      <c r="ED18">
        <v>16.489999999999998</v>
      </c>
      <c r="EE18">
        <v>16.55</v>
      </c>
      <c r="EF18">
        <v>16.5</v>
      </c>
      <c r="EG18">
        <v>16.440000000000001</v>
      </c>
      <c r="EH18">
        <v>16.48</v>
      </c>
      <c r="EI18">
        <v>16.57</v>
      </c>
      <c r="EJ18" s="6">
        <v>16.5</v>
      </c>
      <c r="EK18">
        <v>16.559999999999999</v>
      </c>
      <c r="EL18" s="6">
        <v>16.5</v>
      </c>
      <c r="EM18">
        <v>16.489999999999998</v>
      </c>
      <c r="EN18" s="6">
        <v>23.2</v>
      </c>
      <c r="EO18" s="6">
        <v>16.5</v>
      </c>
      <c r="EP18" s="6">
        <v>23.3</v>
      </c>
      <c r="EQ18" s="6">
        <v>16.53</v>
      </c>
      <c r="ER18" s="6">
        <v>16.53</v>
      </c>
      <c r="EW18">
        <v>16.62</v>
      </c>
      <c r="EX18">
        <v>16.399999999999999</v>
      </c>
      <c r="EY18">
        <v>16.48</v>
      </c>
      <c r="EZ18">
        <v>16.489999999999998</v>
      </c>
      <c r="FA18">
        <v>16.45</v>
      </c>
      <c r="FB18">
        <v>16.46</v>
      </c>
      <c r="FC18">
        <v>16.5</v>
      </c>
      <c r="FE18">
        <v>16.47</v>
      </c>
      <c r="FF18">
        <v>16.47</v>
      </c>
    </row>
    <row r="19" spans="2:201" x14ac:dyDescent="0.2">
      <c r="BB19"/>
      <c r="BD19"/>
      <c r="BP19"/>
    </row>
    <row r="20" spans="2:201" x14ac:dyDescent="0.2">
      <c r="BB20"/>
      <c r="BD20"/>
      <c r="BP20"/>
      <c r="BX20" s="14"/>
      <c r="BY20" s="14"/>
      <c r="BZ20" s="14"/>
      <c r="CA20" s="14"/>
      <c r="CB20" s="14"/>
      <c r="CC20" s="14"/>
      <c r="CD20" s="14"/>
      <c r="CE20" s="14"/>
    </row>
    <row r="21" spans="2:201" x14ac:dyDescent="0.2">
      <c r="B21" s="11">
        <v>3</v>
      </c>
      <c r="C21" s="12">
        <v>35894</v>
      </c>
      <c r="D21" s="12">
        <v>35899</v>
      </c>
      <c r="E21" s="12">
        <v>35908</v>
      </c>
      <c r="F21" s="12">
        <v>35913</v>
      </c>
      <c r="G21" s="12">
        <v>35920</v>
      </c>
      <c r="H21" s="12">
        <v>35927</v>
      </c>
      <c r="I21" s="12">
        <v>35943</v>
      </c>
      <c r="J21" s="12">
        <v>35950</v>
      </c>
      <c r="K21" s="12">
        <v>35957</v>
      </c>
      <c r="L21" s="12">
        <v>35964</v>
      </c>
      <c r="M21" s="12">
        <f>M9</f>
        <v>35972</v>
      </c>
      <c r="N21" s="12">
        <f>N9</f>
        <v>35978</v>
      </c>
      <c r="O21" s="12">
        <v>35986</v>
      </c>
      <c r="P21" s="12">
        <v>35992</v>
      </c>
      <c r="Q21" s="12">
        <v>35998</v>
      </c>
      <c r="R21" s="12">
        <v>36006</v>
      </c>
      <c r="S21" s="12">
        <v>36012</v>
      </c>
      <c r="T21" s="12">
        <v>36019</v>
      </c>
      <c r="U21" s="12">
        <v>36026</v>
      </c>
      <c r="V21" s="12">
        <v>36034</v>
      </c>
      <c r="W21" s="12">
        <v>36040</v>
      </c>
      <c r="X21" s="12">
        <v>36048</v>
      </c>
      <c r="Y21" s="12">
        <v>36056</v>
      </c>
      <c r="Z21" s="12">
        <v>36061</v>
      </c>
      <c r="AA21" s="12">
        <v>36067</v>
      </c>
      <c r="AB21" s="12">
        <v>36075</v>
      </c>
      <c r="AC21" s="12">
        <v>36083</v>
      </c>
      <c r="AD21" s="12">
        <v>36090</v>
      </c>
      <c r="AE21" s="12">
        <v>36096</v>
      </c>
      <c r="AF21" s="12">
        <v>36103</v>
      </c>
      <c r="AG21" s="12">
        <v>36111</v>
      </c>
      <c r="AH21" s="12">
        <v>36118</v>
      </c>
      <c r="AI21" s="12">
        <v>36124</v>
      </c>
      <c r="AJ21" s="12">
        <v>36131</v>
      </c>
      <c r="AK21" s="12">
        <v>36138</v>
      </c>
      <c r="AL21" s="12">
        <v>36145</v>
      </c>
      <c r="AM21" s="12">
        <v>36159</v>
      </c>
      <c r="AN21" s="12">
        <v>36166</v>
      </c>
      <c r="AO21" s="12">
        <v>36173</v>
      </c>
      <c r="AP21" s="12">
        <v>36181</v>
      </c>
      <c r="AQ21" s="12">
        <v>36187</v>
      </c>
      <c r="AR21" s="12">
        <v>36194</v>
      </c>
      <c r="AS21" s="12">
        <v>36200</v>
      </c>
      <c r="AT21" s="12">
        <v>36206</v>
      </c>
      <c r="AU21" s="12">
        <v>36214</v>
      </c>
      <c r="AV21" s="12">
        <v>36224</v>
      </c>
      <c r="AW21" s="12">
        <v>36227</v>
      </c>
      <c r="AX21" s="12">
        <v>36234</v>
      </c>
      <c r="AY21" s="12">
        <v>36241</v>
      </c>
      <c r="AZ21" s="12">
        <v>36251</v>
      </c>
      <c r="BA21" s="12">
        <v>36271</v>
      </c>
      <c r="BB21" s="12">
        <v>36280</v>
      </c>
      <c r="BC21" s="12">
        <v>36285</v>
      </c>
      <c r="BD21" s="12">
        <v>36296</v>
      </c>
      <c r="BE21" s="12">
        <v>36302</v>
      </c>
      <c r="BF21" s="12">
        <v>36308</v>
      </c>
      <c r="BG21" s="12">
        <v>36315</v>
      </c>
      <c r="BH21" s="12">
        <v>36321</v>
      </c>
      <c r="BI21" s="12">
        <v>36327</v>
      </c>
      <c r="BJ21" s="12">
        <v>36334</v>
      </c>
      <c r="BK21" s="12">
        <v>36345</v>
      </c>
      <c r="BL21" s="12">
        <v>36350</v>
      </c>
      <c r="BM21" s="12">
        <v>36356</v>
      </c>
      <c r="BN21" s="12">
        <v>36376</v>
      </c>
      <c r="BO21" s="12">
        <v>36382</v>
      </c>
      <c r="BP21" s="12">
        <v>36390</v>
      </c>
      <c r="BQ21" s="12">
        <v>36399</v>
      </c>
      <c r="BR21" s="12">
        <v>36407</v>
      </c>
      <c r="BS21" s="12">
        <v>36414</v>
      </c>
      <c r="BT21" s="12">
        <v>36421</v>
      </c>
      <c r="BU21" s="12">
        <v>36434</v>
      </c>
      <c r="BV21" s="12">
        <v>36443</v>
      </c>
      <c r="BW21" s="12">
        <v>36449</v>
      </c>
      <c r="BX21" s="12">
        <v>36455</v>
      </c>
      <c r="BY21" s="12">
        <v>36467</v>
      </c>
      <c r="BZ21" s="12">
        <v>36477</v>
      </c>
      <c r="CA21" s="12">
        <v>36489</v>
      </c>
      <c r="CB21" s="12">
        <v>36497</v>
      </c>
      <c r="CC21" s="12"/>
      <c r="CD21" s="12"/>
      <c r="CE21" s="12"/>
    </row>
    <row r="22" spans="2:201" x14ac:dyDescent="0.2">
      <c r="B22">
        <v>-0.1</v>
      </c>
      <c r="C22">
        <v>19.13</v>
      </c>
      <c r="D22">
        <v>14.47</v>
      </c>
      <c r="E22">
        <v>13.31</v>
      </c>
      <c r="F22">
        <v>12.24</v>
      </c>
      <c r="G22">
        <v>11.72</v>
      </c>
      <c r="H22">
        <v>10.42</v>
      </c>
      <c r="I22">
        <v>4.71</v>
      </c>
      <c r="J22">
        <v>6.87</v>
      </c>
      <c r="K22">
        <v>8.35</v>
      </c>
      <c r="L22">
        <v>9.25</v>
      </c>
      <c r="M22">
        <v>7.85</v>
      </c>
      <c r="N22">
        <v>4.4400000000000004</v>
      </c>
      <c r="O22">
        <v>8.43</v>
      </c>
      <c r="P22">
        <v>9.7200000000000006</v>
      </c>
      <c r="Q22">
        <v>5.84</v>
      </c>
      <c r="R22">
        <v>9.8800000000000008</v>
      </c>
      <c r="S22">
        <v>6.82</v>
      </c>
      <c r="T22">
        <v>7.12</v>
      </c>
      <c r="U22">
        <v>7.7</v>
      </c>
      <c r="V22">
        <v>7.5</v>
      </c>
      <c r="W22">
        <v>7.75</v>
      </c>
      <c r="X22">
        <v>10.18</v>
      </c>
      <c r="Y22">
        <v>8.8800000000000008</v>
      </c>
      <c r="Z22">
        <v>10.96</v>
      </c>
      <c r="AA22">
        <v>11.56</v>
      </c>
      <c r="AB22">
        <v>16.239999999999998</v>
      </c>
      <c r="AC22">
        <v>17.170000000000002</v>
      </c>
      <c r="AD22">
        <v>17.84</v>
      </c>
      <c r="AE22" t="s">
        <v>20</v>
      </c>
      <c r="AF22">
        <v>18.98</v>
      </c>
      <c r="AG22">
        <v>47.4</v>
      </c>
      <c r="AH22">
        <v>39.299999999999997</v>
      </c>
      <c r="AI22">
        <v>31.4</v>
      </c>
      <c r="AJ22">
        <v>32.299999999999997</v>
      </c>
      <c r="AK22">
        <v>28.6</v>
      </c>
      <c r="AL22">
        <v>36</v>
      </c>
      <c r="AM22">
        <v>51.4</v>
      </c>
      <c r="AN22">
        <v>62.7</v>
      </c>
      <c r="AO22">
        <v>32</v>
      </c>
      <c r="AP22">
        <v>67.3</v>
      </c>
      <c r="AQ22">
        <v>45.1</v>
      </c>
      <c r="AR22">
        <v>57.4</v>
      </c>
      <c r="AS22">
        <v>51.2</v>
      </c>
      <c r="AT22">
        <v>32.700000000000003</v>
      </c>
      <c r="AU22">
        <v>27.2</v>
      </c>
      <c r="AV22">
        <v>33.9</v>
      </c>
      <c r="AW22">
        <v>28.6</v>
      </c>
      <c r="AX22">
        <v>26.1</v>
      </c>
      <c r="AY22">
        <v>17.79</v>
      </c>
      <c r="AZ22">
        <v>21.6</v>
      </c>
      <c r="BA22">
        <v>12.78</v>
      </c>
      <c r="BB22">
        <v>13.02</v>
      </c>
      <c r="BC22">
        <v>15.59</v>
      </c>
      <c r="BD22">
        <v>10.27</v>
      </c>
      <c r="BE22">
        <v>10.1</v>
      </c>
      <c r="BF22">
        <v>10.98</v>
      </c>
      <c r="BG22">
        <v>10.49</v>
      </c>
      <c r="BH22">
        <v>6.8</v>
      </c>
      <c r="BI22">
        <v>5.27</v>
      </c>
      <c r="BJ22">
        <v>8.99</v>
      </c>
      <c r="BK22">
        <v>9.23</v>
      </c>
      <c r="BL22">
        <v>6.51</v>
      </c>
      <c r="BM22">
        <v>4.55</v>
      </c>
      <c r="BN22">
        <v>4.74</v>
      </c>
      <c r="BO22">
        <v>9.23</v>
      </c>
      <c r="BP22">
        <v>7.76</v>
      </c>
      <c r="BQ22">
        <v>9.07</v>
      </c>
      <c r="BR22">
        <v>9.09</v>
      </c>
      <c r="BS22">
        <v>10.96</v>
      </c>
      <c r="BT22">
        <v>9.66</v>
      </c>
      <c r="BU22">
        <v>16.68</v>
      </c>
      <c r="BV22">
        <v>13.52</v>
      </c>
      <c r="BW22">
        <v>14.27</v>
      </c>
      <c r="BX22">
        <v>16.309999999999999</v>
      </c>
      <c r="BY22">
        <v>29.8</v>
      </c>
      <c r="BZ22">
        <v>23</v>
      </c>
      <c r="CA22" s="6">
        <v>31.8</v>
      </c>
      <c r="CB22" s="6">
        <v>32.4</v>
      </c>
      <c r="CC22" s="6">
        <v>40.5</v>
      </c>
      <c r="CD22" s="6">
        <v>88.3</v>
      </c>
      <c r="CE22" s="6">
        <v>25.4</v>
      </c>
      <c r="CF22">
        <v>22.4</v>
      </c>
      <c r="CG22">
        <v>20.399999999999999</v>
      </c>
      <c r="CH22">
        <v>16.88</v>
      </c>
      <c r="CI22">
        <v>16.260000000000002</v>
      </c>
      <c r="CJ22">
        <v>16.27</v>
      </c>
      <c r="CK22">
        <v>11.97</v>
      </c>
      <c r="CL22">
        <v>12.3</v>
      </c>
      <c r="CM22">
        <v>9.25</v>
      </c>
      <c r="CN22">
        <v>5.98</v>
      </c>
      <c r="CO22">
        <v>10.46</v>
      </c>
      <c r="CP22">
        <v>8.15</v>
      </c>
      <c r="CQ22">
        <v>9.39</v>
      </c>
      <c r="CR22">
        <v>10.08</v>
      </c>
      <c r="CS22">
        <v>9.16</v>
      </c>
      <c r="CT22">
        <v>8.98</v>
      </c>
      <c r="CU22">
        <v>9.49</v>
      </c>
      <c r="CV22">
        <v>7.49</v>
      </c>
      <c r="CW22">
        <v>11.69</v>
      </c>
      <c r="CX22">
        <v>11.98</v>
      </c>
      <c r="CY22">
        <v>9.23</v>
      </c>
      <c r="CZ22">
        <v>11.02</v>
      </c>
      <c r="DA22">
        <v>17.91</v>
      </c>
      <c r="DB22">
        <v>16.11</v>
      </c>
      <c r="DC22">
        <v>18.2</v>
      </c>
      <c r="DD22">
        <v>18.13</v>
      </c>
      <c r="DE22">
        <v>23.1</v>
      </c>
      <c r="DF22">
        <v>24.3</v>
      </c>
      <c r="DG22">
        <v>29.9</v>
      </c>
      <c r="DH22">
        <v>36.299999999999997</v>
      </c>
      <c r="DI22">
        <v>29.7</v>
      </c>
      <c r="DJ22">
        <v>26.7</v>
      </c>
      <c r="DK22">
        <v>27.8</v>
      </c>
      <c r="DL22">
        <v>32.4</v>
      </c>
      <c r="DM22">
        <v>19.3</v>
      </c>
      <c r="DN22">
        <v>11.94</v>
      </c>
      <c r="DO22">
        <v>9.8699999999999992</v>
      </c>
      <c r="DP22">
        <v>9.44</v>
      </c>
      <c r="DQ22">
        <v>6.73</v>
      </c>
      <c r="DR22">
        <v>7.42</v>
      </c>
      <c r="DS22">
        <v>7.4</v>
      </c>
      <c r="DT22">
        <v>7.8</v>
      </c>
      <c r="DU22">
        <v>6.96</v>
      </c>
      <c r="DV22">
        <v>10.48</v>
      </c>
      <c r="DW22">
        <v>10.42</v>
      </c>
      <c r="DX22">
        <v>10.79</v>
      </c>
      <c r="DY22">
        <v>18.489999999999998</v>
      </c>
      <c r="DZ22">
        <v>17.84</v>
      </c>
      <c r="EA22">
        <v>24.4</v>
      </c>
      <c r="EB22">
        <v>37</v>
      </c>
      <c r="EC22">
        <v>27.5</v>
      </c>
      <c r="ED22">
        <v>6.9</v>
      </c>
      <c r="EE22">
        <v>10.34</v>
      </c>
      <c r="EF22">
        <v>6.74</v>
      </c>
      <c r="EG22">
        <v>9.14</v>
      </c>
      <c r="EH22">
        <v>32.6</v>
      </c>
      <c r="EI22">
        <v>8.25</v>
      </c>
      <c r="EJ22">
        <v>6.19</v>
      </c>
      <c r="EK22">
        <v>6.9</v>
      </c>
      <c r="EL22">
        <v>10.31</v>
      </c>
      <c r="EM22">
        <v>11.68</v>
      </c>
      <c r="EN22">
        <v>6.96</v>
      </c>
      <c r="EO22">
        <v>9.1199999999999992</v>
      </c>
      <c r="EP22" s="6">
        <v>19.600000000000001</v>
      </c>
      <c r="EQ22">
        <v>9.25</v>
      </c>
      <c r="ER22">
        <v>11.84</v>
      </c>
      <c r="EW22">
        <v>25.9</v>
      </c>
      <c r="EX22">
        <v>15.75</v>
      </c>
      <c r="EY22">
        <v>10.77</v>
      </c>
      <c r="EZ22">
        <v>8.25</v>
      </c>
      <c r="FA22">
        <v>9.07</v>
      </c>
      <c r="FB22">
        <v>15.35</v>
      </c>
      <c r="FC22">
        <v>21</v>
      </c>
      <c r="FD22">
        <v>25.6</v>
      </c>
      <c r="FE22">
        <v>45.3</v>
      </c>
      <c r="FF22">
        <v>42.43</v>
      </c>
      <c r="FG22">
        <v>27.8</v>
      </c>
    </row>
    <row r="23" spans="2:201" x14ac:dyDescent="0.2">
      <c r="B23">
        <v>-0.4</v>
      </c>
      <c r="C23" s="6">
        <v>20.3</v>
      </c>
      <c r="D23" s="6">
        <v>17.05</v>
      </c>
      <c r="E23" s="6">
        <v>15.42</v>
      </c>
      <c r="F23" s="6">
        <v>15.32</v>
      </c>
      <c r="G23" s="6">
        <v>14.29</v>
      </c>
      <c r="H23" s="6">
        <v>12.04</v>
      </c>
      <c r="I23" s="6">
        <v>6.82</v>
      </c>
      <c r="J23" s="6">
        <v>8.5500000000000007</v>
      </c>
      <c r="K23" s="6">
        <v>9.5399999999999991</v>
      </c>
      <c r="L23" s="6">
        <v>8.64</v>
      </c>
      <c r="M23" s="6">
        <v>9.61</v>
      </c>
      <c r="N23" s="6">
        <v>5.61</v>
      </c>
      <c r="O23" s="6">
        <v>9.2100000000000009</v>
      </c>
      <c r="P23" s="6">
        <v>10.74</v>
      </c>
      <c r="Q23" s="6">
        <v>6.99</v>
      </c>
      <c r="R23" s="6">
        <v>10.18</v>
      </c>
      <c r="S23" s="6">
        <v>8.34</v>
      </c>
      <c r="T23" s="6">
        <v>8.25</v>
      </c>
      <c r="U23" s="6">
        <v>8.6999999999999993</v>
      </c>
      <c r="V23" s="6">
        <v>8.35</v>
      </c>
      <c r="W23" s="6">
        <v>8.5</v>
      </c>
      <c r="X23" s="6">
        <v>11.39</v>
      </c>
      <c r="Y23" s="6">
        <v>10.88</v>
      </c>
      <c r="Z23" s="6">
        <v>11.54</v>
      </c>
      <c r="AA23" s="6">
        <v>12.01</v>
      </c>
      <c r="AB23" s="6">
        <v>16.16</v>
      </c>
      <c r="AC23" s="6">
        <v>17.079999999999998</v>
      </c>
      <c r="AD23" s="6">
        <v>18.059999999999999</v>
      </c>
      <c r="AE23" s="6" t="s">
        <v>20</v>
      </c>
      <c r="AF23" s="6">
        <v>19.66</v>
      </c>
      <c r="AG23" s="6">
        <v>43.5</v>
      </c>
      <c r="AH23" s="6">
        <v>36.9</v>
      </c>
      <c r="AI23" s="6">
        <v>30.3</v>
      </c>
      <c r="AJ23" s="6">
        <v>31.3</v>
      </c>
      <c r="AK23" s="6">
        <v>28.8</v>
      </c>
      <c r="AL23" s="6">
        <v>33</v>
      </c>
      <c r="AM23" s="6">
        <v>49.1</v>
      </c>
      <c r="AN23" s="6">
        <v>55.8</v>
      </c>
      <c r="AO23" s="6">
        <v>33.6</v>
      </c>
      <c r="AP23" s="6">
        <v>58.5</v>
      </c>
      <c r="AQ23" s="6">
        <v>42.3</v>
      </c>
      <c r="AR23" s="6">
        <v>53.2</v>
      </c>
      <c r="AS23" s="6">
        <v>48.4</v>
      </c>
      <c r="AT23" s="6">
        <v>34.700000000000003</v>
      </c>
      <c r="AU23" s="6">
        <v>29.8</v>
      </c>
      <c r="AV23" s="6">
        <v>34.5</v>
      </c>
      <c r="AW23" s="6">
        <v>29.2</v>
      </c>
      <c r="AX23" s="6">
        <v>27.3</v>
      </c>
      <c r="AY23" s="6">
        <v>20</v>
      </c>
      <c r="AZ23">
        <v>22.7</v>
      </c>
      <c r="BA23">
        <v>14.42</v>
      </c>
      <c r="BB23">
        <v>14.45</v>
      </c>
      <c r="BC23">
        <v>15.67</v>
      </c>
      <c r="BD23">
        <v>15.67</v>
      </c>
      <c r="BE23">
        <v>13.65</v>
      </c>
      <c r="BF23">
        <v>13.59</v>
      </c>
      <c r="BG23">
        <v>13.25</v>
      </c>
      <c r="BH23">
        <v>10.02</v>
      </c>
      <c r="BI23">
        <v>9.82</v>
      </c>
      <c r="BJ23">
        <v>9.82</v>
      </c>
      <c r="BK23">
        <v>9.07</v>
      </c>
      <c r="BL23">
        <v>6.65</v>
      </c>
      <c r="BM23">
        <v>5.49</v>
      </c>
      <c r="BN23">
        <v>5.41</v>
      </c>
      <c r="BO23">
        <v>8.8800000000000008</v>
      </c>
      <c r="BP23">
        <v>8.6199999999999992</v>
      </c>
      <c r="BQ23">
        <v>9.67</v>
      </c>
      <c r="BR23" s="6">
        <v>9.5</v>
      </c>
      <c r="BS23" s="6">
        <v>11.28</v>
      </c>
      <c r="BT23" s="6">
        <v>10.11</v>
      </c>
      <c r="BU23" s="6">
        <v>16.600000000000001</v>
      </c>
      <c r="BV23" s="6">
        <v>14.36</v>
      </c>
      <c r="BW23" s="6">
        <v>14.97</v>
      </c>
      <c r="BX23" s="6">
        <v>16.32</v>
      </c>
      <c r="BY23" s="6">
        <v>28.7</v>
      </c>
      <c r="BZ23" s="6">
        <v>22.6</v>
      </c>
      <c r="CA23" s="6">
        <v>31.3</v>
      </c>
      <c r="CB23" s="6">
        <v>32.5</v>
      </c>
      <c r="CC23" s="6">
        <v>38.200000000000003</v>
      </c>
      <c r="CD23" s="6">
        <v>81.8</v>
      </c>
      <c r="CE23" s="6">
        <v>26.9</v>
      </c>
      <c r="CF23">
        <v>23.6</v>
      </c>
      <c r="CG23">
        <v>21.9</v>
      </c>
      <c r="CH23">
        <v>18.3</v>
      </c>
      <c r="CI23">
        <v>17.7</v>
      </c>
      <c r="CJ23">
        <v>17.690000000000001</v>
      </c>
      <c r="CK23">
        <v>12.89</v>
      </c>
      <c r="CL23">
        <v>12.43</v>
      </c>
      <c r="CM23">
        <v>10.02</v>
      </c>
      <c r="CN23">
        <v>6.89</v>
      </c>
      <c r="CO23">
        <v>10.55</v>
      </c>
      <c r="CP23">
        <v>9.18</v>
      </c>
      <c r="CQ23">
        <v>9.34</v>
      </c>
      <c r="CR23">
        <v>9.43</v>
      </c>
      <c r="CS23">
        <v>8.91</v>
      </c>
      <c r="CT23">
        <v>9.3000000000000007</v>
      </c>
      <c r="CU23">
        <v>9.7200000000000006</v>
      </c>
      <c r="CV23">
        <v>8.3000000000000007</v>
      </c>
      <c r="CW23">
        <v>11.47</v>
      </c>
      <c r="CX23">
        <v>12.21</v>
      </c>
      <c r="CY23">
        <v>10.14</v>
      </c>
      <c r="CZ23">
        <v>11.87</v>
      </c>
      <c r="DA23">
        <v>17.059999999999999</v>
      </c>
      <c r="DB23">
        <v>16.54</v>
      </c>
      <c r="DC23">
        <v>17.940000000000001</v>
      </c>
      <c r="DD23">
        <v>18.09</v>
      </c>
      <c r="DE23">
        <v>22.7</v>
      </c>
      <c r="DF23">
        <v>23.8</v>
      </c>
      <c r="DG23">
        <v>29.6</v>
      </c>
      <c r="DH23">
        <v>35.299999999999997</v>
      </c>
      <c r="DI23">
        <v>28.3</v>
      </c>
      <c r="DJ23">
        <v>26.8</v>
      </c>
      <c r="DK23">
        <v>28.6</v>
      </c>
      <c r="DL23">
        <v>32.4</v>
      </c>
      <c r="DM23">
        <v>20.7</v>
      </c>
      <c r="DN23">
        <v>13.77</v>
      </c>
      <c r="DO23">
        <v>11.04</v>
      </c>
      <c r="DP23">
        <v>10.37</v>
      </c>
      <c r="DQ23">
        <v>7.71</v>
      </c>
      <c r="DR23">
        <v>7.76</v>
      </c>
      <c r="DS23">
        <v>8.14</v>
      </c>
      <c r="DT23">
        <v>8.3699999999999992</v>
      </c>
      <c r="DU23">
        <v>7.49</v>
      </c>
      <c r="DV23">
        <v>10.94</v>
      </c>
      <c r="DW23">
        <v>11.43</v>
      </c>
      <c r="DX23">
        <v>11.82</v>
      </c>
      <c r="DY23">
        <v>18.07</v>
      </c>
      <c r="DZ23">
        <v>18.690000000000001</v>
      </c>
      <c r="EA23">
        <v>24.2</v>
      </c>
      <c r="EB23">
        <v>36.200000000000003</v>
      </c>
      <c r="EC23">
        <v>28</v>
      </c>
      <c r="ED23">
        <v>7.5</v>
      </c>
      <c r="EE23">
        <v>11.48</v>
      </c>
      <c r="EF23">
        <v>7.15</v>
      </c>
      <c r="EG23">
        <v>9.34</v>
      </c>
      <c r="EH23">
        <v>31.9</v>
      </c>
      <c r="EI23">
        <v>8.83</v>
      </c>
      <c r="EJ23">
        <v>6.54</v>
      </c>
      <c r="EK23">
        <v>7.12</v>
      </c>
      <c r="EL23">
        <v>11.05</v>
      </c>
      <c r="EM23">
        <v>12.45</v>
      </c>
      <c r="EN23">
        <v>7.35</v>
      </c>
      <c r="EO23">
        <v>9.31</v>
      </c>
      <c r="EP23" s="6">
        <v>19.600000000000001</v>
      </c>
      <c r="EQ23">
        <v>9.82</v>
      </c>
      <c r="ER23">
        <v>11.85</v>
      </c>
      <c r="EW23">
        <v>25.75</v>
      </c>
      <c r="EX23">
        <v>15.72</v>
      </c>
      <c r="EY23">
        <v>11.03</v>
      </c>
      <c r="EZ23">
        <v>8.25</v>
      </c>
      <c r="FA23">
        <v>9.52</v>
      </c>
      <c r="FB23">
        <v>16.16</v>
      </c>
      <c r="FC23">
        <v>20.8</v>
      </c>
      <c r="FD23">
        <v>25.4</v>
      </c>
      <c r="FE23">
        <v>44.5</v>
      </c>
      <c r="FF23">
        <v>41.9</v>
      </c>
      <c r="FG23">
        <v>27.8</v>
      </c>
    </row>
    <row r="24" spans="2:201" x14ac:dyDescent="0.2">
      <c r="B24">
        <v>-4.3</v>
      </c>
      <c r="C24" s="6">
        <v>16.440000000000001</v>
      </c>
      <c r="D24" s="6">
        <v>16.7</v>
      </c>
      <c r="E24" s="6">
        <v>16.670000000000002</v>
      </c>
      <c r="F24" s="6">
        <v>16.59</v>
      </c>
      <c r="G24" s="6">
        <v>16.5</v>
      </c>
      <c r="H24" s="6">
        <v>16.440000000000001</v>
      </c>
      <c r="I24" s="6">
        <v>16.350000000000001</v>
      </c>
      <c r="J24" s="6">
        <v>16.32</v>
      </c>
      <c r="K24" s="6">
        <v>16.32</v>
      </c>
      <c r="L24" s="6">
        <v>16.3</v>
      </c>
      <c r="M24" s="6">
        <v>16.350000000000001</v>
      </c>
      <c r="N24" s="6">
        <v>16.260000000000002</v>
      </c>
      <c r="O24" s="6">
        <v>17.63</v>
      </c>
      <c r="P24" s="6">
        <v>17.350000000000001</v>
      </c>
      <c r="Q24" s="6">
        <v>16.190000000000001</v>
      </c>
      <c r="R24" s="6">
        <v>16.149999999999999</v>
      </c>
      <c r="S24" s="6">
        <v>14.78</v>
      </c>
      <c r="T24" s="6">
        <v>14.27</v>
      </c>
      <c r="U24" s="6">
        <v>13.69</v>
      </c>
      <c r="V24" s="6">
        <v>13.95</v>
      </c>
      <c r="W24" s="6">
        <v>13.95</v>
      </c>
      <c r="X24" s="6">
        <v>13.26</v>
      </c>
      <c r="Y24" s="6">
        <v>13.22</v>
      </c>
      <c r="Z24" s="6">
        <v>13.25</v>
      </c>
      <c r="AA24" s="6">
        <v>13.95</v>
      </c>
      <c r="AB24" s="6">
        <v>13.33</v>
      </c>
      <c r="AC24" s="6">
        <v>13.51</v>
      </c>
      <c r="AD24" s="6">
        <v>13.71</v>
      </c>
      <c r="AE24" s="6">
        <v>13.87</v>
      </c>
      <c r="AF24" s="6">
        <v>14.06</v>
      </c>
      <c r="AG24" s="6">
        <v>14.3</v>
      </c>
      <c r="AH24" s="6">
        <v>14.55</v>
      </c>
      <c r="AI24" s="6">
        <v>14.72</v>
      </c>
      <c r="AJ24" s="6">
        <v>14.93</v>
      </c>
      <c r="AK24" s="6">
        <v>15.11</v>
      </c>
      <c r="AL24" s="6">
        <v>15.28</v>
      </c>
      <c r="AM24" s="6">
        <v>15.62</v>
      </c>
      <c r="AN24" s="6">
        <v>15.71</v>
      </c>
      <c r="AO24" s="6">
        <v>15.82</v>
      </c>
      <c r="AP24" s="6">
        <v>16</v>
      </c>
      <c r="AQ24" s="6">
        <v>16.07</v>
      </c>
      <c r="AR24" s="6">
        <v>16.28</v>
      </c>
      <c r="AS24" s="6">
        <v>16.41</v>
      </c>
      <c r="AT24" s="6">
        <v>16.63</v>
      </c>
      <c r="AU24" s="6">
        <v>16.97</v>
      </c>
      <c r="AV24" s="6">
        <v>17.29</v>
      </c>
      <c r="AW24" s="6">
        <v>17.309999999999999</v>
      </c>
      <c r="AX24" s="6">
        <v>17.309999999999999</v>
      </c>
      <c r="AY24" s="6">
        <v>17.739999999999998</v>
      </c>
      <c r="AZ24">
        <v>17.84</v>
      </c>
      <c r="BA24">
        <v>17.71</v>
      </c>
      <c r="BB24">
        <v>17.47</v>
      </c>
      <c r="BC24">
        <v>17.239999999999998</v>
      </c>
      <c r="BD24">
        <v>16.93</v>
      </c>
      <c r="BE24" s="6">
        <v>16.8</v>
      </c>
      <c r="BF24" s="6">
        <v>16.71</v>
      </c>
      <c r="BG24" s="6">
        <v>16.62</v>
      </c>
      <c r="BH24" s="6">
        <v>16.57</v>
      </c>
      <c r="BI24" s="6">
        <v>16.5</v>
      </c>
      <c r="BJ24" s="6">
        <v>16.48</v>
      </c>
      <c r="BK24" s="6">
        <v>16.37</v>
      </c>
      <c r="BL24" s="6">
        <v>16.329999999999998</v>
      </c>
      <c r="BM24" s="6">
        <v>16.32</v>
      </c>
      <c r="BN24" s="6">
        <v>15.51</v>
      </c>
      <c r="BO24" s="6">
        <v>15.09</v>
      </c>
      <c r="BP24" s="6">
        <v>14.21</v>
      </c>
      <c r="BQ24" s="6">
        <v>13.43</v>
      </c>
      <c r="BR24" s="6">
        <v>12.81</v>
      </c>
      <c r="BS24" s="6">
        <v>12.51</v>
      </c>
      <c r="BT24" s="6">
        <v>12.3</v>
      </c>
      <c r="BU24" s="6">
        <v>12.19</v>
      </c>
      <c r="BV24" s="6">
        <v>12.42</v>
      </c>
      <c r="BW24" s="6">
        <v>12.54</v>
      </c>
      <c r="BX24" s="6">
        <v>12.74</v>
      </c>
      <c r="BY24" s="6">
        <v>13.14</v>
      </c>
      <c r="BZ24" s="6">
        <v>13.52</v>
      </c>
      <c r="CA24" s="6">
        <v>13.97</v>
      </c>
      <c r="CB24" s="6">
        <v>14.32</v>
      </c>
      <c r="CC24" s="6">
        <v>14.49</v>
      </c>
      <c r="CD24" s="6">
        <v>15.23</v>
      </c>
      <c r="CE24" s="6">
        <v>16.18</v>
      </c>
      <c r="CF24">
        <v>16.55</v>
      </c>
      <c r="CG24">
        <v>16.93</v>
      </c>
      <c r="CH24">
        <v>16.96</v>
      </c>
      <c r="CI24">
        <v>17.079999999999998</v>
      </c>
      <c r="CJ24">
        <v>17.100000000000001</v>
      </c>
      <c r="CK24">
        <v>16.59</v>
      </c>
      <c r="CL24">
        <v>16.54</v>
      </c>
      <c r="CM24">
        <v>16.5</v>
      </c>
      <c r="CN24">
        <v>16.46</v>
      </c>
      <c r="CO24">
        <v>16.41</v>
      </c>
      <c r="CP24">
        <v>16.39</v>
      </c>
      <c r="CQ24">
        <v>16.399999999999999</v>
      </c>
      <c r="CR24">
        <v>16.350000000000001</v>
      </c>
      <c r="CS24">
        <v>16.329999999999998</v>
      </c>
      <c r="CT24">
        <v>15.99</v>
      </c>
      <c r="CU24">
        <v>15.59</v>
      </c>
      <c r="CV24">
        <v>14.74</v>
      </c>
      <c r="CW24">
        <v>14.33</v>
      </c>
      <c r="CX24">
        <v>13.86</v>
      </c>
      <c r="CY24">
        <v>13.67</v>
      </c>
      <c r="CZ24">
        <v>13.49</v>
      </c>
      <c r="DA24">
        <v>13.56</v>
      </c>
      <c r="DB24">
        <v>16.71</v>
      </c>
      <c r="DC24">
        <v>13.9</v>
      </c>
      <c r="DD24">
        <v>14.09</v>
      </c>
      <c r="DE24">
        <v>14.42</v>
      </c>
      <c r="DF24">
        <v>14.71</v>
      </c>
      <c r="DG24">
        <v>15.14</v>
      </c>
      <c r="DH24">
        <v>15.41</v>
      </c>
      <c r="DI24">
        <v>15.82</v>
      </c>
      <c r="DJ24">
        <v>16</v>
      </c>
      <c r="DK24">
        <v>16.690000000000001</v>
      </c>
      <c r="DL24">
        <v>17.18</v>
      </c>
      <c r="DM24">
        <v>17.670000000000002</v>
      </c>
      <c r="DN24">
        <v>17.510000000000002</v>
      </c>
      <c r="DO24">
        <v>16.98</v>
      </c>
      <c r="DP24">
        <v>16.66</v>
      </c>
      <c r="DQ24">
        <v>16.53</v>
      </c>
      <c r="DR24">
        <v>16.420000000000002</v>
      </c>
      <c r="DS24">
        <v>16.27</v>
      </c>
      <c r="DT24">
        <v>15.59</v>
      </c>
      <c r="DU24">
        <v>14.47</v>
      </c>
      <c r="DV24">
        <v>13.26</v>
      </c>
      <c r="DW24">
        <v>13.05</v>
      </c>
      <c r="DX24">
        <v>13.08</v>
      </c>
      <c r="DY24">
        <v>13.52</v>
      </c>
      <c r="DZ24">
        <v>13.97</v>
      </c>
      <c r="EA24">
        <v>14.39</v>
      </c>
      <c r="EB24">
        <v>14.78</v>
      </c>
      <c r="EC24">
        <v>16.03</v>
      </c>
      <c r="ED24">
        <v>15.78</v>
      </c>
      <c r="EE24">
        <v>17.12</v>
      </c>
      <c r="EF24">
        <v>16.309999999999999</v>
      </c>
      <c r="EG24">
        <v>13.48</v>
      </c>
      <c r="EH24">
        <v>15.25</v>
      </c>
      <c r="EI24">
        <v>16.73</v>
      </c>
      <c r="EJ24">
        <v>16.45</v>
      </c>
      <c r="EK24">
        <v>13.25</v>
      </c>
      <c r="EL24">
        <v>12.22</v>
      </c>
      <c r="EM24" s="6">
        <v>12.9</v>
      </c>
      <c r="EN24">
        <v>16.53</v>
      </c>
      <c r="EO24">
        <v>12.85</v>
      </c>
      <c r="EP24">
        <v>14.65</v>
      </c>
      <c r="EQ24">
        <v>16.62</v>
      </c>
      <c r="ER24">
        <v>13.13</v>
      </c>
      <c r="EW24">
        <v>17.54</v>
      </c>
      <c r="EX24">
        <v>17.78</v>
      </c>
      <c r="EY24">
        <v>16.84</v>
      </c>
      <c r="EZ24">
        <v>15.49</v>
      </c>
      <c r="FA24">
        <v>13.33</v>
      </c>
      <c r="FB24">
        <v>13.18</v>
      </c>
      <c r="FC24">
        <v>13.77</v>
      </c>
      <c r="FD24">
        <v>14.48</v>
      </c>
      <c r="FE24">
        <v>15.34</v>
      </c>
      <c r="FF24">
        <v>16.14</v>
      </c>
      <c r="FG24">
        <v>16.940000000000001</v>
      </c>
    </row>
    <row r="25" spans="2:201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BB25"/>
      <c r="BD25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</row>
    <row r="26" spans="2:201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BB26"/>
      <c r="BD2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</row>
    <row r="27" spans="2:201" x14ac:dyDescent="0.2">
      <c r="B27" s="26">
        <v>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6"/>
      <c r="BX27" s="6"/>
      <c r="BY27" s="6"/>
      <c r="BZ27" s="6"/>
      <c r="CA27" s="6"/>
      <c r="CB27" s="6"/>
      <c r="CC27" s="6"/>
      <c r="CD27" s="6"/>
      <c r="CE27" s="6"/>
      <c r="DN27" s="1">
        <v>37013</v>
      </c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</row>
    <row r="28" spans="2:201" x14ac:dyDescent="0.2">
      <c r="B28">
        <v>-10.7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BB28"/>
      <c r="BD28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T28">
        <v>16.79</v>
      </c>
      <c r="CU28">
        <v>16.79</v>
      </c>
      <c r="CV28">
        <v>16.79</v>
      </c>
      <c r="CW28">
        <v>16.79</v>
      </c>
      <c r="CX28">
        <v>16.78</v>
      </c>
      <c r="CY28">
        <v>16.79</v>
      </c>
      <c r="CZ28">
        <v>16.78</v>
      </c>
      <c r="DA28">
        <v>16.78</v>
      </c>
      <c r="DB28">
        <v>16.78</v>
      </c>
      <c r="DE28">
        <v>16.760000000000002</v>
      </c>
      <c r="DF28">
        <v>16.77</v>
      </c>
      <c r="DG28">
        <v>16.77</v>
      </c>
      <c r="DH28">
        <v>16.77</v>
      </c>
      <c r="DI28">
        <v>16.75</v>
      </c>
      <c r="DJ28">
        <v>16.760000000000002</v>
      </c>
      <c r="DK28">
        <v>16.739999999999998</v>
      </c>
      <c r="DM28">
        <v>16.75</v>
      </c>
      <c r="DN28" s="6">
        <v>16.75</v>
      </c>
      <c r="DO28">
        <v>16.75</v>
      </c>
      <c r="DP28">
        <v>16.760000000000002</v>
      </c>
      <c r="DQ28">
        <v>16.760000000000002</v>
      </c>
      <c r="DR28">
        <v>16.77</v>
      </c>
      <c r="DS28">
        <v>16.760000000000002</v>
      </c>
      <c r="DT28">
        <v>16.78</v>
      </c>
      <c r="DU28">
        <v>16.79</v>
      </c>
      <c r="DV28">
        <v>16.77</v>
      </c>
      <c r="DW28">
        <v>16.77</v>
      </c>
      <c r="DX28">
        <v>16.77</v>
      </c>
      <c r="DY28">
        <v>16.78</v>
      </c>
      <c r="DZ28">
        <v>16.77</v>
      </c>
      <c r="EA28">
        <v>16.77</v>
      </c>
      <c r="EB28">
        <v>16.78</v>
      </c>
      <c r="EC28">
        <v>16.91</v>
      </c>
      <c r="ED28">
        <v>16.82</v>
      </c>
      <c r="EE28">
        <v>16.78</v>
      </c>
      <c r="EF28">
        <v>16.89</v>
      </c>
      <c r="EG28">
        <v>16.850000000000001</v>
      </c>
      <c r="EH28">
        <v>16.79</v>
      </c>
      <c r="EI28">
        <v>16.829999999999998</v>
      </c>
      <c r="EJ28">
        <v>16.850000000000001</v>
      </c>
      <c r="EK28">
        <v>16.829999999999998</v>
      </c>
      <c r="EL28">
        <v>16.809999999999999</v>
      </c>
      <c r="EM28">
        <v>16.920000000000002</v>
      </c>
      <c r="EN28">
        <v>16.75</v>
      </c>
      <c r="EO28">
        <v>16.850000000000001</v>
      </c>
      <c r="EP28">
        <v>16.760000000000002</v>
      </c>
      <c r="EQ28">
        <v>16.86</v>
      </c>
      <c r="ER28">
        <v>16.829999999999998</v>
      </c>
      <c r="EW28">
        <v>16.75</v>
      </c>
      <c r="EY28">
        <v>16.72</v>
      </c>
      <c r="EZ28">
        <v>16.73</v>
      </c>
      <c r="FA28">
        <v>16.739999999999998</v>
      </c>
      <c r="FB28">
        <v>16.75</v>
      </c>
      <c r="FC28">
        <v>16.739999999999998</v>
      </c>
      <c r="FD28">
        <v>16.14</v>
      </c>
      <c r="FE28">
        <v>16.75</v>
      </c>
      <c r="FF28">
        <v>16.739999999999998</v>
      </c>
      <c r="FG28">
        <v>16.75</v>
      </c>
    </row>
    <row r="29" spans="2:201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BB29"/>
      <c r="BD29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</row>
    <row r="30" spans="2:201" x14ac:dyDescent="0.2">
      <c r="B30" s="11">
        <v>5</v>
      </c>
      <c r="C30" s="12">
        <v>35894</v>
      </c>
      <c r="D30" s="12">
        <v>35899</v>
      </c>
      <c r="E30" s="12">
        <v>35908</v>
      </c>
      <c r="F30" s="12">
        <v>35913</v>
      </c>
      <c r="G30" s="12">
        <v>35920</v>
      </c>
      <c r="H30" s="12">
        <v>35927</v>
      </c>
      <c r="I30" s="12">
        <v>35943</v>
      </c>
      <c r="J30" s="12">
        <v>35950</v>
      </c>
      <c r="K30" s="12">
        <v>35957</v>
      </c>
      <c r="L30" s="12">
        <v>35964</v>
      </c>
      <c r="M30" s="12">
        <f>M21</f>
        <v>35972</v>
      </c>
      <c r="N30" s="12">
        <f>N21</f>
        <v>35978</v>
      </c>
      <c r="O30" s="12">
        <v>35986</v>
      </c>
      <c r="P30" s="12">
        <v>35992</v>
      </c>
      <c r="Q30" s="12">
        <v>35998</v>
      </c>
      <c r="R30" s="12">
        <v>36006</v>
      </c>
      <c r="S30" s="12">
        <v>36012</v>
      </c>
      <c r="T30" s="12">
        <v>36019</v>
      </c>
      <c r="U30" s="12">
        <v>36026</v>
      </c>
      <c r="V30" s="12">
        <v>36034</v>
      </c>
      <c r="W30" s="12">
        <v>36040</v>
      </c>
      <c r="X30" s="12">
        <v>36048</v>
      </c>
      <c r="Y30" s="12">
        <v>36056</v>
      </c>
      <c r="Z30" s="12">
        <v>36061</v>
      </c>
      <c r="AA30" s="12">
        <v>36067</v>
      </c>
      <c r="AB30" s="12">
        <v>36075</v>
      </c>
      <c r="AC30" s="12">
        <v>36083</v>
      </c>
      <c r="AD30" s="12">
        <v>36090</v>
      </c>
      <c r="AE30" s="12">
        <v>36096</v>
      </c>
      <c r="AF30" s="12">
        <v>36103</v>
      </c>
      <c r="AG30" s="12">
        <v>36111</v>
      </c>
      <c r="AH30" s="12">
        <v>36118</v>
      </c>
      <c r="AI30" s="12">
        <v>36124</v>
      </c>
      <c r="AJ30" s="12">
        <v>36131</v>
      </c>
      <c r="AK30" s="12">
        <v>36138</v>
      </c>
      <c r="AL30" s="12">
        <v>36145</v>
      </c>
      <c r="AM30" s="12">
        <v>36159</v>
      </c>
      <c r="AN30" s="12">
        <v>36166</v>
      </c>
      <c r="AO30" s="12">
        <v>36173</v>
      </c>
      <c r="AP30" s="12">
        <v>36181</v>
      </c>
      <c r="AQ30" s="12">
        <v>36187</v>
      </c>
      <c r="AR30" s="12">
        <v>36194</v>
      </c>
      <c r="AS30" s="12">
        <v>36200</v>
      </c>
      <c r="AT30" s="12">
        <v>36206</v>
      </c>
      <c r="AU30" s="12">
        <v>36214</v>
      </c>
      <c r="AV30" s="12">
        <v>36224</v>
      </c>
      <c r="AW30" s="12">
        <v>36227</v>
      </c>
      <c r="AX30" s="12">
        <v>36234</v>
      </c>
      <c r="AY30" s="12">
        <v>36241</v>
      </c>
      <c r="AZ30" s="12">
        <v>36251</v>
      </c>
      <c r="BA30" s="12">
        <v>36271</v>
      </c>
      <c r="BB30" s="12">
        <v>36280</v>
      </c>
      <c r="BC30" s="12">
        <v>36285</v>
      </c>
      <c r="BD30" s="12">
        <v>36296</v>
      </c>
      <c r="BE30" s="12">
        <v>36302</v>
      </c>
      <c r="BF30" s="12">
        <v>36308</v>
      </c>
      <c r="BG30" s="12">
        <v>36315</v>
      </c>
      <c r="BH30" s="12">
        <v>36321</v>
      </c>
      <c r="BI30" s="12">
        <v>36327</v>
      </c>
      <c r="BJ30" s="12">
        <v>36334</v>
      </c>
      <c r="BK30" s="12">
        <v>36345</v>
      </c>
      <c r="BL30" s="12">
        <v>36350</v>
      </c>
      <c r="BM30" s="12">
        <v>36356</v>
      </c>
      <c r="BN30" s="12">
        <v>36376</v>
      </c>
      <c r="BO30" s="12">
        <v>36382</v>
      </c>
      <c r="BP30" s="12">
        <v>36390</v>
      </c>
      <c r="BQ30" s="12">
        <v>36399</v>
      </c>
      <c r="BR30" s="12">
        <v>36407</v>
      </c>
      <c r="BS30" s="12">
        <v>36414</v>
      </c>
      <c r="BT30" s="12">
        <v>36421</v>
      </c>
      <c r="BU30" s="12">
        <v>36434</v>
      </c>
      <c r="BV30" s="12">
        <v>36443</v>
      </c>
      <c r="BW30" s="12">
        <v>36449</v>
      </c>
      <c r="BX30" s="12">
        <v>36455</v>
      </c>
      <c r="BY30" s="12">
        <v>36467</v>
      </c>
      <c r="BZ30" s="12">
        <v>36477</v>
      </c>
      <c r="CA30" s="12">
        <v>36489</v>
      </c>
      <c r="CC30" s="12"/>
      <c r="CD30" s="12"/>
      <c r="CE30" s="12"/>
    </row>
    <row r="31" spans="2:201" x14ac:dyDescent="0.2">
      <c r="B31" s="15">
        <v>-6.9</v>
      </c>
      <c r="C31" s="6">
        <v>15.95</v>
      </c>
      <c r="D31" s="6">
        <v>15.98</v>
      </c>
      <c r="E31" s="6">
        <v>16.02</v>
      </c>
      <c r="F31" s="6">
        <v>16.04</v>
      </c>
      <c r="G31" s="6">
        <v>16.059999999999999</v>
      </c>
      <c r="H31" s="6">
        <v>16.079999999999998</v>
      </c>
      <c r="I31" s="6">
        <v>16.12</v>
      </c>
      <c r="J31" s="6">
        <v>16.13</v>
      </c>
      <c r="K31" s="6">
        <v>16.28</v>
      </c>
      <c r="L31" s="6">
        <v>16.7</v>
      </c>
      <c r="M31" s="6">
        <v>15.74</v>
      </c>
      <c r="N31" s="6">
        <v>15.3</v>
      </c>
      <c r="O31" s="6">
        <v>15.13</v>
      </c>
      <c r="P31" s="6">
        <v>14.83</v>
      </c>
      <c r="Q31" s="6">
        <v>16.64</v>
      </c>
      <c r="R31" s="6">
        <v>14.64</v>
      </c>
      <c r="S31" s="6">
        <v>14.55</v>
      </c>
      <c r="T31" s="6">
        <v>14.44</v>
      </c>
      <c r="U31" s="6">
        <v>14.63</v>
      </c>
      <c r="V31" s="6">
        <v>14.65</v>
      </c>
      <c r="W31" s="6">
        <v>14.43</v>
      </c>
      <c r="X31" s="6">
        <v>14.39</v>
      </c>
      <c r="Y31" s="6">
        <v>14.4</v>
      </c>
      <c r="Z31" s="6">
        <v>14.26</v>
      </c>
      <c r="AA31" s="6">
        <v>14.35</v>
      </c>
      <c r="AB31" s="6">
        <v>14.52</v>
      </c>
      <c r="AC31" s="6">
        <v>14.58</v>
      </c>
      <c r="AD31" s="6">
        <v>14.64</v>
      </c>
      <c r="AE31" s="6">
        <v>14.77</v>
      </c>
      <c r="AF31" s="6">
        <v>14.87</v>
      </c>
      <c r="AG31" s="6">
        <v>14.99</v>
      </c>
      <c r="AH31" s="6">
        <v>15.13</v>
      </c>
      <c r="AI31" s="6">
        <v>15.24</v>
      </c>
      <c r="AJ31" s="6">
        <v>15.35</v>
      </c>
      <c r="AK31" s="6">
        <v>15.48</v>
      </c>
      <c r="AL31" s="6">
        <v>15.53</v>
      </c>
      <c r="AM31" s="6">
        <v>15.7</v>
      </c>
      <c r="AN31" s="6">
        <v>15.75</v>
      </c>
      <c r="AO31" s="6">
        <v>15.81</v>
      </c>
      <c r="AP31" s="6">
        <v>15.88</v>
      </c>
      <c r="AQ31" s="6">
        <v>15.98</v>
      </c>
      <c r="AR31" s="6">
        <v>16.010000000000002</v>
      </c>
      <c r="AS31" s="6">
        <v>16.04</v>
      </c>
      <c r="AT31" s="6">
        <v>16.09</v>
      </c>
      <c r="AU31" s="6">
        <v>16.11</v>
      </c>
      <c r="AV31" s="6">
        <v>16.16</v>
      </c>
      <c r="AW31" s="6">
        <v>16.18</v>
      </c>
      <c r="AX31" s="6">
        <v>16.2</v>
      </c>
      <c r="AY31" s="6">
        <v>16.23</v>
      </c>
      <c r="AZ31" s="6">
        <v>16.260000000000002</v>
      </c>
      <c r="BA31" s="6">
        <v>16.3</v>
      </c>
      <c r="BB31" s="6">
        <v>16.32</v>
      </c>
      <c r="BC31" s="6">
        <v>16.32</v>
      </c>
      <c r="BD31" s="6">
        <v>16.34</v>
      </c>
      <c r="BE31" s="6">
        <v>16.329999999999998</v>
      </c>
      <c r="BF31" s="6">
        <v>16.34</v>
      </c>
      <c r="BG31" s="6">
        <v>16.350000000000001</v>
      </c>
      <c r="BH31" s="6">
        <v>16.36</v>
      </c>
      <c r="BI31" s="6">
        <v>16.350000000000001</v>
      </c>
      <c r="BJ31" s="6">
        <v>16.350000000000001</v>
      </c>
      <c r="BK31" s="6">
        <v>16.36</v>
      </c>
      <c r="BL31" s="6">
        <v>16.36</v>
      </c>
      <c r="BM31" s="6">
        <v>16.37</v>
      </c>
      <c r="BN31" s="6">
        <v>16.37</v>
      </c>
      <c r="BO31" s="6">
        <v>16.37</v>
      </c>
      <c r="BP31" s="6">
        <v>16.350000000000001</v>
      </c>
      <c r="BQ31" s="6">
        <v>16.34</v>
      </c>
      <c r="BR31" s="6">
        <v>16.309999999999999</v>
      </c>
      <c r="BS31" s="6">
        <v>16.18</v>
      </c>
      <c r="BT31" s="6">
        <v>16.03</v>
      </c>
      <c r="BU31" s="6">
        <v>15.08</v>
      </c>
      <c r="BV31" s="6">
        <v>15.09</v>
      </c>
      <c r="BW31" s="6">
        <v>15.16</v>
      </c>
      <c r="BX31" s="6">
        <v>15.22</v>
      </c>
      <c r="BY31" s="6">
        <v>15.36</v>
      </c>
      <c r="BZ31" s="6">
        <v>15.47</v>
      </c>
      <c r="CA31" s="6">
        <v>15.59</v>
      </c>
      <c r="CB31" s="8"/>
      <c r="CC31" s="6">
        <v>15.75</v>
      </c>
      <c r="CD31" s="6">
        <v>15.98</v>
      </c>
      <c r="CE31" s="6">
        <v>16.7</v>
      </c>
      <c r="CF31">
        <v>16.14</v>
      </c>
      <c r="CG31">
        <v>16.239999999999998</v>
      </c>
      <c r="CH31">
        <v>16.46</v>
      </c>
      <c r="CI31">
        <v>16.27</v>
      </c>
      <c r="CJ31">
        <v>16.260000000000002</v>
      </c>
      <c r="CK31">
        <v>16.3</v>
      </c>
      <c r="CL31">
        <v>16.3</v>
      </c>
      <c r="CM31">
        <v>16.3</v>
      </c>
      <c r="CN31">
        <v>16.309999999999999</v>
      </c>
      <c r="CO31">
        <v>16.3</v>
      </c>
      <c r="CP31">
        <v>16.309999999999999</v>
      </c>
      <c r="CQ31">
        <v>16.3</v>
      </c>
      <c r="CR31">
        <v>16.3</v>
      </c>
      <c r="CS31">
        <v>16.28</v>
      </c>
      <c r="CT31">
        <v>16.25</v>
      </c>
      <c r="CU31">
        <v>15.31</v>
      </c>
      <c r="CV31">
        <v>15.14</v>
      </c>
      <c r="CW31">
        <v>15.04</v>
      </c>
      <c r="CX31">
        <v>14.92</v>
      </c>
      <c r="CY31">
        <v>14.87</v>
      </c>
      <c r="CZ31">
        <v>14.87</v>
      </c>
      <c r="DA31">
        <v>14.9</v>
      </c>
      <c r="DB31">
        <v>14.93</v>
      </c>
      <c r="DC31">
        <v>15.04</v>
      </c>
      <c r="DD31">
        <v>15.14</v>
      </c>
      <c r="DE31">
        <v>15.36</v>
      </c>
      <c r="DF31">
        <v>15.53</v>
      </c>
      <c r="DG31">
        <v>15.77</v>
      </c>
      <c r="DH31">
        <v>15.82</v>
      </c>
      <c r="DI31">
        <v>15.96</v>
      </c>
      <c r="DJ31">
        <v>16.03</v>
      </c>
      <c r="DK31">
        <v>16.149999999999999</v>
      </c>
      <c r="DL31">
        <v>16.23</v>
      </c>
      <c r="DM31">
        <v>16.27</v>
      </c>
      <c r="DN31">
        <v>16.309999999999999</v>
      </c>
      <c r="DO31">
        <v>16.329999999999998</v>
      </c>
      <c r="DP31">
        <v>16.34</v>
      </c>
      <c r="DQ31">
        <v>16.34</v>
      </c>
      <c r="DR31">
        <v>16.34</v>
      </c>
      <c r="DS31">
        <v>16.329999999999998</v>
      </c>
      <c r="DT31">
        <v>16.28</v>
      </c>
      <c r="DU31">
        <v>15.74</v>
      </c>
      <c r="DV31">
        <v>14.71</v>
      </c>
      <c r="DW31">
        <v>14.54</v>
      </c>
      <c r="DX31">
        <v>14.36</v>
      </c>
      <c r="DY31">
        <v>14.62</v>
      </c>
      <c r="DZ31">
        <v>14.91</v>
      </c>
      <c r="EA31">
        <v>15.17</v>
      </c>
      <c r="EB31">
        <v>15.38</v>
      </c>
      <c r="EC31">
        <v>15.87</v>
      </c>
      <c r="ED31">
        <v>15.59</v>
      </c>
      <c r="EE31">
        <v>16.329999999999998</v>
      </c>
      <c r="EF31">
        <v>16.36</v>
      </c>
      <c r="EG31">
        <v>14.65</v>
      </c>
      <c r="EH31">
        <v>15.58</v>
      </c>
      <c r="EI31">
        <v>16.36</v>
      </c>
      <c r="EJ31">
        <v>16.38</v>
      </c>
      <c r="EK31">
        <v>14.23</v>
      </c>
      <c r="EL31">
        <v>13.62</v>
      </c>
      <c r="EM31">
        <v>14</v>
      </c>
      <c r="EN31">
        <v>16.34</v>
      </c>
      <c r="EO31">
        <v>14.11</v>
      </c>
      <c r="EP31">
        <v>15.15</v>
      </c>
      <c r="EQ31">
        <v>16.37</v>
      </c>
      <c r="ER31">
        <v>13.91</v>
      </c>
      <c r="EW31">
        <v>16.239999999999998</v>
      </c>
      <c r="EY31">
        <v>16.3</v>
      </c>
      <c r="EZ31">
        <v>16</v>
      </c>
      <c r="FA31">
        <v>13.4</v>
      </c>
      <c r="FB31">
        <v>13.8</v>
      </c>
      <c r="FC31">
        <v>14.36</v>
      </c>
      <c r="FD31">
        <v>14.99</v>
      </c>
      <c r="FE31">
        <v>15.76</v>
      </c>
      <c r="FF31">
        <v>16.14</v>
      </c>
      <c r="FG31">
        <v>16.27</v>
      </c>
    </row>
    <row r="32" spans="2:201" x14ac:dyDescent="0.2">
      <c r="B32" s="15">
        <v>-8.9</v>
      </c>
      <c r="C32" s="6">
        <v>15.89</v>
      </c>
      <c r="D32" s="6">
        <v>15.92</v>
      </c>
      <c r="E32" s="6">
        <v>15.96</v>
      </c>
      <c r="F32" s="6">
        <v>15.97</v>
      </c>
      <c r="G32" s="6">
        <v>16</v>
      </c>
      <c r="H32" s="6">
        <v>16.02</v>
      </c>
      <c r="I32" s="6">
        <v>16.059999999999999</v>
      </c>
      <c r="J32" s="6">
        <v>16.09</v>
      </c>
      <c r="K32" s="6">
        <v>16.100000000000001</v>
      </c>
      <c r="L32" s="6">
        <v>16.100000000000001</v>
      </c>
      <c r="M32" s="6">
        <v>16.75</v>
      </c>
      <c r="N32" s="6">
        <v>16.079999999999998</v>
      </c>
      <c r="O32" s="6">
        <v>15.92</v>
      </c>
      <c r="P32" s="6">
        <v>15.73</v>
      </c>
      <c r="Q32" s="6">
        <v>17.3</v>
      </c>
      <c r="R32" s="6">
        <v>15.63</v>
      </c>
      <c r="S32" s="6">
        <v>15.61</v>
      </c>
      <c r="T32" s="6">
        <v>15.66</v>
      </c>
      <c r="U32" s="6">
        <v>16.21</v>
      </c>
      <c r="V32" s="6">
        <v>16.25</v>
      </c>
      <c r="W32" s="6">
        <v>15.44</v>
      </c>
      <c r="X32" s="6">
        <v>15.41</v>
      </c>
      <c r="Y32" s="6">
        <v>15.39</v>
      </c>
      <c r="Z32" s="6">
        <v>15.44</v>
      </c>
      <c r="AA32" s="6">
        <v>15.5</v>
      </c>
      <c r="AB32" s="6">
        <v>15.46</v>
      </c>
      <c r="AC32" s="6">
        <v>15.48</v>
      </c>
      <c r="AD32" s="6">
        <v>15.48</v>
      </c>
      <c r="AE32" s="6">
        <v>15.49</v>
      </c>
      <c r="AF32" s="6">
        <v>15.55</v>
      </c>
      <c r="AG32" s="6">
        <v>15.58</v>
      </c>
      <c r="AH32" s="6">
        <v>15.64</v>
      </c>
      <c r="AI32" s="6">
        <v>15.65</v>
      </c>
      <c r="AJ32" s="6">
        <v>15.68</v>
      </c>
      <c r="AK32" s="6">
        <v>15.75</v>
      </c>
      <c r="AL32" s="6">
        <v>15.73</v>
      </c>
      <c r="AM32" s="6">
        <v>15.79</v>
      </c>
      <c r="AN32" s="6">
        <v>15.8</v>
      </c>
      <c r="AO32" s="6">
        <v>15.97</v>
      </c>
      <c r="AP32" s="6">
        <v>15.86</v>
      </c>
      <c r="AQ32" s="6">
        <v>15.89</v>
      </c>
      <c r="AR32" s="6">
        <v>15.93</v>
      </c>
      <c r="AS32" s="6">
        <v>15.95</v>
      </c>
      <c r="AT32" s="6">
        <v>15.96</v>
      </c>
      <c r="AU32" s="6">
        <v>16</v>
      </c>
      <c r="AV32" s="6">
        <v>16.03</v>
      </c>
      <c r="AW32" s="6">
        <v>16.04</v>
      </c>
      <c r="AX32" s="6">
        <v>16.059999999999999</v>
      </c>
      <c r="AY32" s="6">
        <v>16.09</v>
      </c>
      <c r="AZ32" s="6">
        <v>16.12</v>
      </c>
      <c r="BA32" s="6">
        <v>16.170000000000002</v>
      </c>
      <c r="BB32" s="6">
        <v>16.190000000000001</v>
      </c>
      <c r="BC32" s="6">
        <v>16.2</v>
      </c>
      <c r="BD32" s="6">
        <v>16.2</v>
      </c>
      <c r="BE32" s="6">
        <v>16.45</v>
      </c>
      <c r="BF32" s="6">
        <v>16.45</v>
      </c>
      <c r="BG32" s="6">
        <v>16.41</v>
      </c>
      <c r="BH32" s="6">
        <v>16.25</v>
      </c>
      <c r="BI32" s="6">
        <v>16.260000000000002</v>
      </c>
      <c r="BJ32" s="6">
        <v>16.28</v>
      </c>
      <c r="BK32" s="6">
        <v>16.27</v>
      </c>
      <c r="BL32" s="6">
        <v>16.260000000000002</v>
      </c>
      <c r="BM32" s="6">
        <v>16.260000000000002</v>
      </c>
      <c r="BN32" s="6">
        <v>16.29</v>
      </c>
      <c r="BO32" s="6">
        <v>16.38</v>
      </c>
      <c r="BP32" s="6">
        <v>16.260000000000002</v>
      </c>
      <c r="BQ32" s="6">
        <v>16.309999999999999</v>
      </c>
      <c r="BR32" s="6">
        <v>16.260000000000002</v>
      </c>
      <c r="BS32" s="6">
        <v>16.21</v>
      </c>
      <c r="BT32" s="6">
        <v>16.149999999999999</v>
      </c>
      <c r="BU32" s="6">
        <v>15.87</v>
      </c>
      <c r="BV32" s="6">
        <v>15.87</v>
      </c>
      <c r="BW32" s="6">
        <v>15.84</v>
      </c>
      <c r="BX32" s="6">
        <v>15.85</v>
      </c>
      <c r="BY32" s="6">
        <v>15.95</v>
      </c>
      <c r="BZ32" s="6">
        <v>15.93</v>
      </c>
      <c r="CA32" s="6">
        <v>15.96</v>
      </c>
      <c r="CB32" s="8"/>
      <c r="CC32" s="6">
        <v>16.010000000000002</v>
      </c>
      <c r="CD32" s="6">
        <v>16.05</v>
      </c>
      <c r="CE32" s="6">
        <v>16.12</v>
      </c>
      <c r="CF32">
        <v>16.149999999999999</v>
      </c>
      <c r="CG32">
        <v>16.190000000000001</v>
      </c>
      <c r="CH32">
        <v>16.22</v>
      </c>
      <c r="CI32">
        <v>16.22</v>
      </c>
      <c r="CJ32">
        <v>16.2</v>
      </c>
      <c r="CK32">
        <v>16.239999999999998</v>
      </c>
      <c r="CL32">
        <v>16.25</v>
      </c>
      <c r="CM32">
        <v>16.27</v>
      </c>
      <c r="CN32">
        <v>16.27</v>
      </c>
      <c r="CO32">
        <v>16.27</v>
      </c>
      <c r="CP32">
        <v>16.27</v>
      </c>
      <c r="CQ32">
        <v>16.28</v>
      </c>
      <c r="CR32">
        <v>16.27</v>
      </c>
      <c r="CS32">
        <v>16.27</v>
      </c>
      <c r="CT32">
        <v>16.559999999999999</v>
      </c>
      <c r="CU32">
        <v>16.170000000000002</v>
      </c>
      <c r="CV32">
        <v>16.09</v>
      </c>
      <c r="CW32">
        <v>16.05</v>
      </c>
      <c r="CX32">
        <v>15.96</v>
      </c>
      <c r="CY32">
        <v>15.91</v>
      </c>
      <c r="CZ32">
        <v>15.79</v>
      </c>
      <c r="DA32">
        <v>15.8</v>
      </c>
      <c r="DB32">
        <v>15.88</v>
      </c>
      <c r="DC32">
        <v>15.88</v>
      </c>
      <c r="DD32">
        <v>15.89</v>
      </c>
      <c r="DE32">
        <v>15.93</v>
      </c>
      <c r="DF32">
        <v>15.94</v>
      </c>
      <c r="DG32">
        <v>16.02</v>
      </c>
      <c r="DH32">
        <v>16.010000000000002</v>
      </c>
      <c r="DI32">
        <v>16.07</v>
      </c>
      <c r="DJ32">
        <v>16.100000000000001</v>
      </c>
      <c r="DK32">
        <v>16.14</v>
      </c>
      <c r="DL32">
        <v>16.190000000000001</v>
      </c>
      <c r="DM32">
        <v>16.22</v>
      </c>
      <c r="DN32">
        <v>16.239999999999998</v>
      </c>
      <c r="DO32">
        <v>16.27</v>
      </c>
      <c r="DP32">
        <v>16.28</v>
      </c>
      <c r="DQ32">
        <v>16.28</v>
      </c>
      <c r="DR32">
        <v>16.29</v>
      </c>
      <c r="DS32">
        <v>16.29</v>
      </c>
      <c r="DT32">
        <v>16.29</v>
      </c>
      <c r="DU32">
        <v>16.239999999999998</v>
      </c>
      <c r="DV32">
        <v>15.95</v>
      </c>
      <c r="DW32">
        <v>15.88</v>
      </c>
      <c r="DX32">
        <v>15.71</v>
      </c>
      <c r="DY32">
        <v>15.67</v>
      </c>
      <c r="DZ32">
        <v>15.71</v>
      </c>
      <c r="EA32">
        <v>15.79</v>
      </c>
      <c r="EB32">
        <v>15.86</v>
      </c>
      <c r="EC32">
        <v>16.03</v>
      </c>
      <c r="ED32">
        <v>16.260000000000002</v>
      </c>
      <c r="EE32">
        <v>16.27</v>
      </c>
      <c r="EF32">
        <v>16.3</v>
      </c>
      <c r="EG32">
        <v>16.079999999999998</v>
      </c>
      <c r="EH32">
        <v>15.86</v>
      </c>
      <c r="EI32">
        <v>16.309999999999999</v>
      </c>
      <c r="EJ32">
        <v>16.34</v>
      </c>
      <c r="EK32">
        <v>15.99</v>
      </c>
      <c r="EL32">
        <v>15.63</v>
      </c>
      <c r="EM32">
        <v>15.48</v>
      </c>
      <c r="EN32" s="6">
        <v>16.3</v>
      </c>
      <c r="EO32">
        <v>15.82</v>
      </c>
      <c r="EP32">
        <v>15.83</v>
      </c>
      <c r="EQ32">
        <v>16.3</v>
      </c>
      <c r="ER32">
        <v>15.5</v>
      </c>
      <c r="EW32">
        <v>16.190000000000001</v>
      </c>
      <c r="EY32">
        <v>16.25</v>
      </c>
      <c r="EZ32">
        <v>16.3</v>
      </c>
      <c r="FA32">
        <v>15.58</v>
      </c>
      <c r="FB32">
        <v>15.58</v>
      </c>
      <c r="FC32">
        <v>15.27</v>
      </c>
      <c r="FD32">
        <v>15.47</v>
      </c>
      <c r="FE32">
        <v>15.73</v>
      </c>
      <c r="FF32">
        <v>15.98</v>
      </c>
      <c r="FG32">
        <v>16.11</v>
      </c>
    </row>
    <row r="33" spans="2:163" x14ac:dyDescent="0.2">
      <c r="B33" s="15">
        <v>-12.9</v>
      </c>
      <c r="C33" s="6">
        <v>16.39</v>
      </c>
      <c r="D33" s="6">
        <v>16.440000000000001</v>
      </c>
      <c r="E33" s="6">
        <v>16.510000000000002</v>
      </c>
      <c r="F33" s="6">
        <v>16.52</v>
      </c>
      <c r="G33" s="6">
        <v>16.53</v>
      </c>
      <c r="H33" s="6">
        <v>16.54</v>
      </c>
      <c r="I33" s="6">
        <v>16.55</v>
      </c>
      <c r="J33" s="6">
        <v>16.55</v>
      </c>
      <c r="K33" s="6">
        <v>16.559999999999999</v>
      </c>
      <c r="L33" s="6">
        <v>16.57</v>
      </c>
      <c r="M33" s="6">
        <v>17.43</v>
      </c>
      <c r="N33" s="6">
        <v>16.59</v>
      </c>
      <c r="O33" s="6">
        <v>16.64</v>
      </c>
      <c r="P33" s="6">
        <v>16.579999999999998</v>
      </c>
      <c r="Q33" s="6">
        <v>17.98</v>
      </c>
      <c r="R33" s="6">
        <v>16.57</v>
      </c>
      <c r="S33" s="6">
        <v>16.57</v>
      </c>
      <c r="T33" s="6">
        <v>16.62</v>
      </c>
      <c r="U33" s="6">
        <v>16.59</v>
      </c>
      <c r="V33" s="6">
        <v>16.62</v>
      </c>
      <c r="W33" s="6">
        <v>17.78</v>
      </c>
      <c r="X33" s="6">
        <v>16.579999999999998</v>
      </c>
      <c r="Y33" s="6">
        <v>16.59</v>
      </c>
      <c r="Z33" s="6">
        <v>16.57</v>
      </c>
      <c r="AA33" s="6">
        <v>16.690000000000001</v>
      </c>
      <c r="AB33" s="6">
        <v>16.57</v>
      </c>
      <c r="AC33" s="6">
        <v>16.579999999999998</v>
      </c>
      <c r="AD33" s="6">
        <v>16.57</v>
      </c>
      <c r="AE33" s="6">
        <v>16.559999999999999</v>
      </c>
      <c r="AF33" s="6">
        <v>16.57</v>
      </c>
      <c r="AG33" s="6">
        <v>16.559999999999999</v>
      </c>
      <c r="AH33" s="6">
        <v>16.579999999999998</v>
      </c>
      <c r="AI33" s="6">
        <v>16.579999999999998</v>
      </c>
      <c r="AJ33" s="6">
        <v>16.559999999999999</v>
      </c>
      <c r="AK33" s="6">
        <v>16.57</v>
      </c>
      <c r="AL33" s="6">
        <v>16.559999999999999</v>
      </c>
      <c r="AM33" s="6">
        <v>16.57</v>
      </c>
      <c r="AN33" s="6">
        <v>16.559999999999999</v>
      </c>
      <c r="AO33" s="6">
        <v>16.52</v>
      </c>
      <c r="AP33" s="6">
        <v>16.57</v>
      </c>
      <c r="AQ33" s="6">
        <v>16.559999999999999</v>
      </c>
      <c r="AR33" s="6">
        <v>16.579999999999998</v>
      </c>
      <c r="AS33" s="6">
        <v>16.57</v>
      </c>
      <c r="AT33" s="6">
        <v>16.559999999999999</v>
      </c>
      <c r="AU33" s="6">
        <v>16.559999999999999</v>
      </c>
      <c r="AV33" s="6">
        <v>16.559999999999999</v>
      </c>
      <c r="AW33" s="6">
        <v>16.559999999999999</v>
      </c>
      <c r="AX33" s="6">
        <v>16.559999999999999</v>
      </c>
      <c r="AY33" s="6">
        <v>16.559999999999999</v>
      </c>
      <c r="AZ33" s="6">
        <v>16.559999999999999</v>
      </c>
      <c r="BA33" s="6">
        <v>16.559999999999999</v>
      </c>
      <c r="BB33" s="6">
        <v>16.559999999999999</v>
      </c>
      <c r="BC33" s="6">
        <v>16.559999999999999</v>
      </c>
      <c r="BD33" s="6">
        <v>16.559999999999999</v>
      </c>
      <c r="BE33" s="6">
        <v>16.559999999999999</v>
      </c>
      <c r="BF33" s="6">
        <v>16.559999999999999</v>
      </c>
      <c r="BG33" s="6">
        <v>16.559999999999999</v>
      </c>
      <c r="BH33" s="6">
        <v>16.57</v>
      </c>
      <c r="BI33" s="6">
        <v>16.559999999999999</v>
      </c>
      <c r="BJ33" s="6">
        <v>16.57</v>
      </c>
      <c r="BK33" s="6">
        <v>16.57</v>
      </c>
      <c r="BL33" s="6">
        <v>16.57</v>
      </c>
      <c r="BM33" s="6">
        <v>16.559999999999999</v>
      </c>
      <c r="BN33" s="6">
        <v>16.600000000000001</v>
      </c>
      <c r="BO33" s="6">
        <v>16.57</v>
      </c>
      <c r="BP33" s="6">
        <v>16.559999999999999</v>
      </c>
      <c r="BQ33" s="6">
        <v>16.600000000000001</v>
      </c>
      <c r="BR33" s="6">
        <v>16.59</v>
      </c>
      <c r="BS33" s="6">
        <v>16.55</v>
      </c>
      <c r="BT33" s="6">
        <v>16.559999999999999</v>
      </c>
      <c r="BU33" s="6">
        <v>16.559999999999999</v>
      </c>
      <c r="BV33" s="6">
        <v>16.57</v>
      </c>
      <c r="BW33" s="6">
        <v>16.55</v>
      </c>
      <c r="BX33" s="6">
        <v>16.55</v>
      </c>
      <c r="BY33" s="6">
        <v>16.55</v>
      </c>
      <c r="BZ33" s="6">
        <v>16.55</v>
      </c>
      <c r="CA33" s="6">
        <v>16.55</v>
      </c>
      <c r="CB33" s="8"/>
      <c r="CC33" s="6">
        <v>16.559999999999999</v>
      </c>
      <c r="CD33" s="6">
        <v>16.559999999999999</v>
      </c>
      <c r="CE33" s="6">
        <v>16.55</v>
      </c>
      <c r="CF33">
        <v>16.55</v>
      </c>
      <c r="CG33">
        <v>16.559999999999999</v>
      </c>
      <c r="CH33">
        <v>16.739999999999998</v>
      </c>
      <c r="CI33">
        <v>16.559999999999999</v>
      </c>
      <c r="CJ33">
        <v>16.55</v>
      </c>
      <c r="CK33">
        <v>16.55</v>
      </c>
      <c r="CL33">
        <v>16.55</v>
      </c>
      <c r="CM33">
        <v>16.579999999999998</v>
      </c>
      <c r="CN33">
        <v>16.559999999999999</v>
      </c>
      <c r="CO33">
        <v>16.55</v>
      </c>
      <c r="CP33">
        <v>16.55</v>
      </c>
      <c r="CQ33">
        <v>16.57</v>
      </c>
      <c r="CR33">
        <v>16.559999999999999</v>
      </c>
      <c r="CS33">
        <v>16.559999999999999</v>
      </c>
      <c r="CT33">
        <v>15.49</v>
      </c>
      <c r="CU33">
        <v>16.55</v>
      </c>
      <c r="CV33">
        <v>16.559999999999999</v>
      </c>
      <c r="CW33">
        <v>16.55</v>
      </c>
      <c r="CX33">
        <v>16.54</v>
      </c>
      <c r="CY33">
        <v>16.54</v>
      </c>
      <c r="CZ33">
        <v>16.54</v>
      </c>
      <c r="DA33">
        <v>16.54</v>
      </c>
      <c r="DB33">
        <v>16.54</v>
      </c>
      <c r="DC33">
        <v>16.54</v>
      </c>
      <c r="DD33">
        <v>16.54</v>
      </c>
      <c r="DE33">
        <v>16.55</v>
      </c>
      <c r="DF33">
        <v>16.54</v>
      </c>
      <c r="DG33">
        <v>16.57</v>
      </c>
      <c r="DH33">
        <v>16.52</v>
      </c>
      <c r="DI33">
        <v>16.54</v>
      </c>
      <c r="DJ33">
        <v>16.55</v>
      </c>
      <c r="DK33">
        <v>16.53</v>
      </c>
      <c r="DL33">
        <v>16.55</v>
      </c>
      <c r="DM33">
        <v>16.55</v>
      </c>
      <c r="DN33">
        <v>16.55</v>
      </c>
      <c r="DO33">
        <v>16.55</v>
      </c>
      <c r="DP33">
        <v>16.55</v>
      </c>
      <c r="DQ33">
        <v>16.55</v>
      </c>
      <c r="DR33">
        <v>16.55</v>
      </c>
      <c r="DS33">
        <v>16.54</v>
      </c>
      <c r="DT33">
        <v>16.54</v>
      </c>
      <c r="DU33">
        <v>16.54</v>
      </c>
      <c r="DV33">
        <v>16.54</v>
      </c>
      <c r="DW33">
        <v>16.53</v>
      </c>
      <c r="DX33">
        <v>16.53</v>
      </c>
      <c r="DY33">
        <v>16.53</v>
      </c>
      <c r="DZ33">
        <v>16.53</v>
      </c>
      <c r="EA33">
        <v>16.54</v>
      </c>
      <c r="EB33">
        <v>16.54</v>
      </c>
      <c r="EC33">
        <v>16.55</v>
      </c>
      <c r="ED33">
        <v>16.54</v>
      </c>
      <c r="EE33">
        <v>16.54</v>
      </c>
      <c r="EF33">
        <v>16.54</v>
      </c>
      <c r="EG33">
        <v>16.53</v>
      </c>
      <c r="EH33">
        <v>16.55</v>
      </c>
      <c r="EI33">
        <v>16.559999999999999</v>
      </c>
      <c r="EJ33">
        <v>16.579999999999998</v>
      </c>
      <c r="EK33">
        <v>16.55</v>
      </c>
      <c r="EL33">
        <v>16.53</v>
      </c>
      <c r="EM33">
        <v>16.53</v>
      </c>
      <c r="EN33">
        <v>16.57</v>
      </c>
      <c r="EO33">
        <v>16.53</v>
      </c>
      <c r="EP33">
        <v>16.68</v>
      </c>
      <c r="EQ33">
        <v>16.47</v>
      </c>
      <c r="ER33">
        <v>16.260000000000002</v>
      </c>
      <c r="EW33">
        <v>16.43</v>
      </c>
      <c r="EY33">
        <v>16.38</v>
      </c>
      <c r="EZ33">
        <v>16.36</v>
      </c>
      <c r="FA33">
        <v>16.36</v>
      </c>
      <c r="FB33">
        <v>16.350000000000001</v>
      </c>
      <c r="FC33">
        <v>16.38</v>
      </c>
      <c r="FD33">
        <v>16.329999999999998</v>
      </c>
      <c r="FE33">
        <v>16.37</v>
      </c>
      <c r="FF33">
        <v>16.39</v>
      </c>
      <c r="FG33">
        <v>16.38</v>
      </c>
    </row>
    <row r="34" spans="2:163" x14ac:dyDescent="0.2">
      <c r="BB34"/>
      <c r="BD34"/>
      <c r="BP34"/>
      <c r="CB34" s="8"/>
    </row>
    <row r="35" spans="2:163" x14ac:dyDescent="0.2">
      <c r="BB35"/>
      <c r="BD35"/>
      <c r="BP35"/>
      <c r="CB35" s="8"/>
    </row>
    <row r="36" spans="2:163" x14ac:dyDescent="0.2">
      <c r="B36" s="11">
        <v>6</v>
      </c>
      <c r="C36" s="12">
        <v>35894</v>
      </c>
      <c r="D36" s="12">
        <v>35899</v>
      </c>
      <c r="E36" s="12">
        <v>35908</v>
      </c>
      <c r="F36" s="12">
        <v>35913</v>
      </c>
      <c r="G36" s="12">
        <v>35920</v>
      </c>
      <c r="H36" s="12">
        <v>35927</v>
      </c>
      <c r="I36" s="12">
        <v>35943</v>
      </c>
      <c r="J36" s="12">
        <v>35950</v>
      </c>
      <c r="K36" s="12">
        <v>35957</v>
      </c>
      <c r="L36" s="12">
        <v>35964</v>
      </c>
      <c r="M36" s="12">
        <f>M30</f>
        <v>35972</v>
      </c>
      <c r="N36" s="12">
        <f>N30</f>
        <v>35978</v>
      </c>
      <c r="O36" s="12">
        <v>35986</v>
      </c>
      <c r="P36" s="12">
        <v>35992</v>
      </c>
      <c r="Q36" s="12">
        <v>35998</v>
      </c>
      <c r="R36" s="12">
        <v>36006</v>
      </c>
      <c r="S36" s="12">
        <v>36012</v>
      </c>
      <c r="T36" s="12">
        <v>36019</v>
      </c>
      <c r="U36" s="12">
        <v>36026</v>
      </c>
      <c r="V36" s="12">
        <v>36034</v>
      </c>
      <c r="W36" s="12">
        <v>36040</v>
      </c>
      <c r="X36" s="12">
        <v>36048</v>
      </c>
      <c r="Y36" s="12">
        <v>36056</v>
      </c>
      <c r="Z36" s="12">
        <v>36061</v>
      </c>
      <c r="AA36" s="12">
        <v>36067</v>
      </c>
      <c r="AB36" s="12">
        <v>36075</v>
      </c>
      <c r="AC36" s="12">
        <v>36083</v>
      </c>
      <c r="AD36" s="12">
        <v>36090</v>
      </c>
      <c r="AE36" s="12">
        <v>36096</v>
      </c>
      <c r="AF36" s="12">
        <v>36103</v>
      </c>
      <c r="AG36" s="12">
        <v>36111</v>
      </c>
      <c r="AH36" s="12">
        <v>36118</v>
      </c>
      <c r="AI36" s="12">
        <v>36124</v>
      </c>
      <c r="AJ36" s="12">
        <v>36131</v>
      </c>
      <c r="AK36" s="12">
        <v>36138</v>
      </c>
      <c r="AL36" s="12">
        <v>36145</v>
      </c>
      <c r="AM36" s="12">
        <v>36159</v>
      </c>
      <c r="AN36" s="12">
        <v>36166</v>
      </c>
      <c r="AO36" s="12">
        <v>36173</v>
      </c>
      <c r="AP36" s="12">
        <v>36181</v>
      </c>
      <c r="AQ36" s="12">
        <v>36187</v>
      </c>
      <c r="AR36" s="12">
        <v>36194</v>
      </c>
      <c r="AS36" s="12">
        <v>36200</v>
      </c>
      <c r="AT36" s="12">
        <v>36206</v>
      </c>
      <c r="AU36" s="12">
        <v>36214</v>
      </c>
      <c r="AV36" s="12">
        <v>36224</v>
      </c>
      <c r="AW36" s="12">
        <v>36227</v>
      </c>
      <c r="AX36" s="12">
        <v>36234</v>
      </c>
      <c r="AY36" s="12">
        <v>36241</v>
      </c>
      <c r="AZ36" s="12">
        <v>36251</v>
      </c>
      <c r="BA36" s="12">
        <v>36271</v>
      </c>
      <c r="BB36" s="12">
        <v>36280</v>
      </c>
      <c r="BC36" s="12">
        <v>36285</v>
      </c>
      <c r="BD36" s="12">
        <v>36296</v>
      </c>
      <c r="BE36" s="12">
        <v>36302</v>
      </c>
      <c r="BF36" s="12">
        <v>36308</v>
      </c>
      <c r="BG36" s="12">
        <v>36315</v>
      </c>
      <c r="BH36" s="12">
        <v>36321</v>
      </c>
      <c r="BI36" s="12">
        <v>36327</v>
      </c>
      <c r="BJ36" s="12">
        <v>36334</v>
      </c>
      <c r="BK36" s="12">
        <v>36345</v>
      </c>
      <c r="BL36" s="12">
        <v>36350</v>
      </c>
      <c r="BM36" s="12">
        <v>36356</v>
      </c>
      <c r="BN36" s="12">
        <v>36376</v>
      </c>
      <c r="BO36" s="12">
        <v>36382</v>
      </c>
      <c r="BP36" s="12">
        <v>36390</v>
      </c>
      <c r="BQ36" s="12">
        <v>36399</v>
      </c>
      <c r="BR36" s="12">
        <v>36407</v>
      </c>
      <c r="BS36" s="12">
        <v>36414</v>
      </c>
      <c r="BT36" s="12">
        <v>36421</v>
      </c>
      <c r="BU36" s="12">
        <v>36434</v>
      </c>
      <c r="BV36" s="12">
        <v>36443</v>
      </c>
      <c r="BW36" s="12">
        <v>36449</v>
      </c>
      <c r="BX36" s="12">
        <v>36455</v>
      </c>
      <c r="BY36" s="12">
        <v>36467</v>
      </c>
      <c r="BZ36" s="12">
        <v>36477</v>
      </c>
      <c r="CA36" s="12">
        <v>36489</v>
      </c>
      <c r="CB36" s="8"/>
      <c r="CC36" s="12"/>
      <c r="CD36" s="12"/>
      <c r="CE36" s="12"/>
    </row>
    <row r="37" spans="2:163" x14ac:dyDescent="0.2">
      <c r="B37">
        <v>-4.4000000000000004</v>
      </c>
      <c r="C37" s="6">
        <v>15.05</v>
      </c>
      <c r="D37" s="6">
        <v>15.12</v>
      </c>
      <c r="E37" s="6">
        <v>15.2</v>
      </c>
      <c r="F37" s="6">
        <v>15.23</v>
      </c>
      <c r="G37" s="6">
        <v>15.28</v>
      </c>
      <c r="H37" s="6">
        <v>15.32</v>
      </c>
      <c r="I37" s="6">
        <v>15.42</v>
      </c>
      <c r="J37" s="6">
        <v>15.44</v>
      </c>
      <c r="K37" s="6">
        <v>15.48</v>
      </c>
      <c r="L37" s="6">
        <v>14.41</v>
      </c>
      <c r="M37" s="6">
        <v>16.079999999999998</v>
      </c>
      <c r="N37" s="6">
        <v>15.12</v>
      </c>
      <c r="O37" s="6">
        <v>14.83</v>
      </c>
      <c r="P37" s="6">
        <v>14.88</v>
      </c>
      <c r="Q37" s="6">
        <v>14.9</v>
      </c>
      <c r="R37" s="6">
        <v>14.9</v>
      </c>
      <c r="S37" s="6">
        <v>14.02</v>
      </c>
      <c r="T37" s="6">
        <v>13.89</v>
      </c>
      <c r="U37" s="6">
        <v>13.83</v>
      </c>
      <c r="V37" s="6">
        <v>13.85</v>
      </c>
      <c r="W37" s="6">
        <v>13.64</v>
      </c>
      <c r="X37" s="6">
        <v>13.61</v>
      </c>
      <c r="Y37" s="6">
        <v>13.62</v>
      </c>
      <c r="Z37" s="6">
        <v>13.65</v>
      </c>
      <c r="AA37" s="6">
        <v>13.69</v>
      </c>
      <c r="AB37" s="6">
        <v>13.79</v>
      </c>
      <c r="AC37" s="6">
        <v>13.9</v>
      </c>
      <c r="AD37" s="6">
        <v>13.97</v>
      </c>
      <c r="AE37" s="6">
        <v>14.06</v>
      </c>
      <c r="AF37" s="6">
        <v>14.19</v>
      </c>
      <c r="AG37" s="6">
        <v>14.3</v>
      </c>
      <c r="AH37" s="6">
        <v>14.43</v>
      </c>
      <c r="AI37" s="6">
        <v>14.56</v>
      </c>
      <c r="AJ37" s="6">
        <v>14.69</v>
      </c>
      <c r="AK37" s="6">
        <v>14.84</v>
      </c>
      <c r="AL37" s="6">
        <v>14.97</v>
      </c>
      <c r="AM37" s="6">
        <v>15.06</v>
      </c>
      <c r="AN37" s="6">
        <v>15.28</v>
      </c>
      <c r="AO37" s="6">
        <v>15.24</v>
      </c>
      <c r="AP37" s="6">
        <v>16.25</v>
      </c>
      <c r="AQ37" s="6"/>
      <c r="AR37" s="6">
        <v>15.57</v>
      </c>
      <c r="AS37" s="6">
        <v>15.61</v>
      </c>
      <c r="AT37" s="6">
        <v>15.66</v>
      </c>
      <c r="AU37" s="6">
        <v>15.72</v>
      </c>
      <c r="AV37" s="6">
        <v>15.76</v>
      </c>
      <c r="AW37" s="6">
        <v>15.8</v>
      </c>
      <c r="AX37" s="6">
        <v>15.82</v>
      </c>
      <c r="AY37" s="6">
        <v>15.88</v>
      </c>
      <c r="AZ37">
        <v>15.93</v>
      </c>
      <c r="BA37">
        <v>16.010000000000002</v>
      </c>
      <c r="BB37">
        <v>16.04</v>
      </c>
      <c r="BC37">
        <v>16.059999999999999</v>
      </c>
      <c r="BD37">
        <v>16.100000000000001</v>
      </c>
      <c r="BE37">
        <v>16.12</v>
      </c>
      <c r="BF37" s="6">
        <v>16.100000000000001</v>
      </c>
      <c r="BG37" s="6">
        <v>16.11</v>
      </c>
      <c r="BH37" s="6">
        <v>16.13</v>
      </c>
      <c r="BI37" s="6">
        <v>16.13</v>
      </c>
      <c r="BJ37" s="6">
        <v>16.149999999999999</v>
      </c>
      <c r="BK37" s="6">
        <v>16.149999999999999</v>
      </c>
      <c r="BL37" s="6">
        <v>16.149999999999999</v>
      </c>
      <c r="BM37" s="6">
        <v>16.149999999999999</v>
      </c>
      <c r="BN37" s="6">
        <v>16.350000000000001</v>
      </c>
      <c r="BO37" s="6">
        <v>16.14</v>
      </c>
      <c r="BP37" s="6">
        <v>16.05</v>
      </c>
      <c r="BQ37" s="6">
        <v>15.69</v>
      </c>
      <c r="BR37" s="6">
        <v>15.2</v>
      </c>
      <c r="BS37" s="6">
        <v>14.85</v>
      </c>
      <c r="BT37" s="6">
        <v>14.73</v>
      </c>
      <c r="BU37" s="6">
        <v>14.64</v>
      </c>
      <c r="BV37" s="6">
        <v>14.64</v>
      </c>
      <c r="BW37" s="6">
        <v>14.67</v>
      </c>
      <c r="BX37" s="6">
        <v>14.71</v>
      </c>
      <c r="BY37" s="6">
        <v>14.86</v>
      </c>
      <c r="BZ37" s="6">
        <v>14.91</v>
      </c>
      <c r="CA37" s="6">
        <v>15.04</v>
      </c>
      <c r="CB37" s="8"/>
      <c r="CC37" s="6">
        <v>15.18</v>
      </c>
      <c r="CD37" s="6">
        <v>15.36</v>
      </c>
      <c r="CE37" s="6">
        <v>15.63</v>
      </c>
      <c r="CF37">
        <v>15.76</v>
      </c>
      <c r="CG37">
        <v>16</v>
      </c>
      <c r="CH37">
        <v>16.07</v>
      </c>
      <c r="CI37">
        <v>15.94</v>
      </c>
      <c r="CJ37">
        <v>15.92</v>
      </c>
      <c r="CK37">
        <v>16.010000000000002</v>
      </c>
      <c r="CL37">
        <v>16</v>
      </c>
      <c r="CM37">
        <v>16.02</v>
      </c>
      <c r="CN37">
        <v>16.03</v>
      </c>
      <c r="CO37">
        <v>16.079999999999998</v>
      </c>
      <c r="CP37">
        <v>16.059999999999999</v>
      </c>
      <c r="CQ37">
        <v>16.04</v>
      </c>
      <c r="CR37">
        <v>16.04</v>
      </c>
      <c r="CS37">
        <v>16.03</v>
      </c>
      <c r="CT37">
        <v>15.98</v>
      </c>
      <c r="CU37">
        <v>15.32</v>
      </c>
      <c r="CV37">
        <v>15.07</v>
      </c>
      <c r="CW37">
        <v>14.98</v>
      </c>
      <c r="CX37">
        <v>14.76</v>
      </c>
      <c r="CY37">
        <v>14.68</v>
      </c>
      <c r="CZ37">
        <v>14.58</v>
      </c>
      <c r="DA37">
        <v>14.56</v>
      </c>
      <c r="DB37">
        <v>14.6</v>
      </c>
      <c r="DC37">
        <v>14.65</v>
      </c>
      <c r="DD37">
        <v>14.72</v>
      </c>
      <c r="DE37">
        <v>14.87</v>
      </c>
      <c r="DF37">
        <v>15.01</v>
      </c>
      <c r="DG37">
        <v>15.22</v>
      </c>
      <c r="DH37">
        <v>15.32</v>
      </c>
      <c r="DI37">
        <v>15.5</v>
      </c>
      <c r="DJ37">
        <v>15.61</v>
      </c>
      <c r="DK37">
        <v>15.81</v>
      </c>
      <c r="DL37">
        <v>15.91</v>
      </c>
      <c r="DM37">
        <v>15.98</v>
      </c>
      <c r="DN37">
        <v>16.05</v>
      </c>
      <c r="DO37">
        <v>16.09</v>
      </c>
      <c r="DP37">
        <v>16.13</v>
      </c>
      <c r="DQ37">
        <v>16.13</v>
      </c>
      <c r="DR37">
        <v>16.14</v>
      </c>
      <c r="DS37">
        <v>16.149999999999999</v>
      </c>
      <c r="DT37">
        <v>15.88</v>
      </c>
      <c r="DU37">
        <v>15.28</v>
      </c>
      <c r="DV37">
        <v>14.74</v>
      </c>
      <c r="DW37">
        <v>14.55</v>
      </c>
      <c r="DX37">
        <v>14.43</v>
      </c>
      <c r="DY37">
        <v>14.46</v>
      </c>
      <c r="DZ37">
        <v>14.6</v>
      </c>
      <c r="EA37">
        <v>14.79</v>
      </c>
      <c r="EB37">
        <v>14.97</v>
      </c>
      <c r="EC37">
        <v>15.44</v>
      </c>
      <c r="ED37">
        <v>15.97</v>
      </c>
      <c r="EE37">
        <v>16.100000000000001</v>
      </c>
      <c r="EF37">
        <v>16.190000000000001</v>
      </c>
      <c r="EG37">
        <v>15.14</v>
      </c>
      <c r="EH37">
        <v>15.12</v>
      </c>
      <c r="EI37">
        <v>16.18</v>
      </c>
      <c r="EJ37" s="6">
        <v>16.2</v>
      </c>
      <c r="EK37">
        <v>14.84</v>
      </c>
      <c r="EL37">
        <v>14.14</v>
      </c>
      <c r="EM37">
        <v>14.04</v>
      </c>
      <c r="EN37">
        <v>16.11</v>
      </c>
      <c r="EO37">
        <v>14.87</v>
      </c>
      <c r="EP37">
        <v>14.88</v>
      </c>
      <c r="EQ37">
        <v>16.2</v>
      </c>
      <c r="ER37">
        <v>14.9</v>
      </c>
      <c r="EW37">
        <v>15.79</v>
      </c>
      <c r="EY37">
        <v>16.05</v>
      </c>
      <c r="EZ37">
        <v>15.7</v>
      </c>
      <c r="FA37">
        <v>14.53</v>
      </c>
      <c r="FB37">
        <v>14.2</v>
      </c>
      <c r="FC37">
        <v>14.25</v>
      </c>
      <c r="FD37">
        <v>14.55</v>
      </c>
      <c r="FE37">
        <v>15.11</v>
      </c>
      <c r="FF37">
        <v>15.57</v>
      </c>
      <c r="FG37">
        <v>15.83</v>
      </c>
    </row>
    <row r="38" spans="2:163" x14ac:dyDescent="0.2">
      <c r="B38">
        <v>-6.7</v>
      </c>
      <c r="C38">
        <v>15.02</v>
      </c>
      <c r="D38">
        <v>15.06</v>
      </c>
      <c r="E38">
        <v>15.11</v>
      </c>
      <c r="F38">
        <v>15.14</v>
      </c>
      <c r="G38">
        <v>15.18</v>
      </c>
      <c r="H38">
        <v>15.22</v>
      </c>
      <c r="I38">
        <v>15.31</v>
      </c>
      <c r="J38">
        <v>15.35</v>
      </c>
      <c r="K38">
        <v>15.4</v>
      </c>
      <c r="L38">
        <v>15.9</v>
      </c>
      <c r="M38">
        <v>15.98</v>
      </c>
      <c r="N38">
        <v>15.47</v>
      </c>
      <c r="O38">
        <v>15.47</v>
      </c>
      <c r="P38">
        <v>15.73</v>
      </c>
      <c r="Q38">
        <v>15.74</v>
      </c>
      <c r="R38">
        <v>15.75</v>
      </c>
      <c r="S38">
        <v>15.36</v>
      </c>
      <c r="T38">
        <v>15.31</v>
      </c>
      <c r="U38">
        <v>15.27</v>
      </c>
      <c r="V38">
        <v>15.3</v>
      </c>
      <c r="W38">
        <v>15.21</v>
      </c>
      <c r="X38">
        <v>15.16</v>
      </c>
      <c r="Y38">
        <v>15.14</v>
      </c>
      <c r="Z38">
        <v>15.12</v>
      </c>
      <c r="AA38">
        <v>15.19</v>
      </c>
      <c r="AB38">
        <v>15.11</v>
      </c>
      <c r="AC38">
        <v>15.11</v>
      </c>
      <c r="AD38">
        <v>15.09</v>
      </c>
      <c r="AE38">
        <v>15.09</v>
      </c>
      <c r="AF38">
        <v>15.1</v>
      </c>
      <c r="AG38">
        <v>15.15</v>
      </c>
      <c r="AH38">
        <v>15.4</v>
      </c>
      <c r="AI38">
        <v>15.15</v>
      </c>
      <c r="AJ38">
        <v>15.16</v>
      </c>
      <c r="AK38">
        <v>15.18</v>
      </c>
      <c r="AL38">
        <v>15.29</v>
      </c>
      <c r="AM38">
        <v>15.31</v>
      </c>
      <c r="AN38">
        <v>15.3</v>
      </c>
      <c r="AO38">
        <v>15.33</v>
      </c>
      <c r="AP38">
        <v>16.350000000000001</v>
      </c>
      <c r="AR38">
        <v>15.44</v>
      </c>
      <c r="AS38">
        <v>15.46</v>
      </c>
      <c r="AT38">
        <v>15.48</v>
      </c>
      <c r="AU38">
        <v>15.52</v>
      </c>
      <c r="AV38">
        <v>15.56</v>
      </c>
      <c r="AW38">
        <v>15.58</v>
      </c>
      <c r="AX38">
        <v>15.58</v>
      </c>
      <c r="AY38">
        <v>15.63</v>
      </c>
      <c r="AZ38">
        <v>15.67</v>
      </c>
      <c r="BA38">
        <v>15.73</v>
      </c>
      <c r="BB38">
        <v>15.76</v>
      </c>
      <c r="BC38">
        <v>15.76</v>
      </c>
      <c r="BD38">
        <v>15.58</v>
      </c>
      <c r="BE38">
        <v>16.02</v>
      </c>
      <c r="BF38">
        <v>16.02</v>
      </c>
      <c r="BG38">
        <v>16.03</v>
      </c>
      <c r="BH38">
        <v>16.05</v>
      </c>
      <c r="BI38">
        <v>16.03</v>
      </c>
      <c r="BJ38">
        <v>16.03</v>
      </c>
      <c r="BK38">
        <v>15.91</v>
      </c>
      <c r="BL38">
        <v>15.91</v>
      </c>
      <c r="BM38">
        <v>15.92</v>
      </c>
      <c r="BN38">
        <v>15.97</v>
      </c>
      <c r="BO38">
        <v>15.94</v>
      </c>
      <c r="BP38">
        <v>15.94</v>
      </c>
      <c r="BQ38" s="6">
        <v>15.9</v>
      </c>
      <c r="BR38">
        <v>15.92</v>
      </c>
      <c r="BS38">
        <v>15.8</v>
      </c>
      <c r="BT38">
        <v>15.74</v>
      </c>
      <c r="BU38">
        <v>15.66</v>
      </c>
      <c r="BV38">
        <v>15.62</v>
      </c>
      <c r="BW38" s="6">
        <v>15.6</v>
      </c>
      <c r="BX38" s="6">
        <v>15.58</v>
      </c>
      <c r="BY38" s="6">
        <v>15.55</v>
      </c>
      <c r="BZ38" s="6">
        <v>15.54</v>
      </c>
      <c r="CA38" s="6">
        <v>15.54</v>
      </c>
      <c r="CB38" s="8"/>
      <c r="CC38" s="6">
        <v>15.55</v>
      </c>
      <c r="CD38" s="6">
        <v>15.57</v>
      </c>
      <c r="CE38" s="6">
        <v>15.66</v>
      </c>
      <c r="CF38">
        <v>15.73</v>
      </c>
      <c r="CG38">
        <v>15.92</v>
      </c>
      <c r="CH38">
        <v>15.54</v>
      </c>
      <c r="CI38">
        <v>15.86</v>
      </c>
      <c r="CJ38">
        <v>15.87</v>
      </c>
      <c r="CK38">
        <v>15.92</v>
      </c>
      <c r="CL38">
        <v>15.92</v>
      </c>
      <c r="CM38">
        <v>15.94</v>
      </c>
      <c r="CN38">
        <v>15.94</v>
      </c>
      <c r="CO38">
        <v>15.99</v>
      </c>
      <c r="CP38">
        <v>15.96</v>
      </c>
      <c r="CQ38">
        <v>15.97</v>
      </c>
      <c r="CR38">
        <v>15.97</v>
      </c>
      <c r="CS38">
        <v>15.98</v>
      </c>
      <c r="CT38">
        <v>16.12</v>
      </c>
      <c r="CU38">
        <v>15.98</v>
      </c>
      <c r="CV38">
        <v>15.92</v>
      </c>
      <c r="CW38">
        <v>15.91</v>
      </c>
      <c r="CX38">
        <v>15.83</v>
      </c>
      <c r="CY38">
        <v>15.8</v>
      </c>
      <c r="CZ38">
        <v>15.74</v>
      </c>
      <c r="DA38">
        <v>15.65</v>
      </c>
      <c r="DB38">
        <v>15.61</v>
      </c>
      <c r="DC38">
        <v>15.59</v>
      </c>
      <c r="DD38">
        <v>15.58</v>
      </c>
      <c r="DE38">
        <v>15.56</v>
      </c>
      <c r="DF38">
        <v>15.56</v>
      </c>
      <c r="DG38">
        <v>15.6</v>
      </c>
      <c r="DH38">
        <v>15.59</v>
      </c>
      <c r="DI38">
        <v>15.64</v>
      </c>
      <c r="DJ38">
        <v>15.68</v>
      </c>
      <c r="DK38">
        <v>15.77</v>
      </c>
      <c r="DL38">
        <v>15.84</v>
      </c>
      <c r="DM38">
        <v>15.9</v>
      </c>
      <c r="DN38">
        <v>15.95</v>
      </c>
      <c r="DO38">
        <v>15.98</v>
      </c>
      <c r="DP38">
        <v>16.03</v>
      </c>
      <c r="DQ38">
        <v>16.03</v>
      </c>
      <c r="DR38">
        <v>16.05</v>
      </c>
      <c r="DS38">
        <v>16.059999999999999</v>
      </c>
      <c r="DT38">
        <v>16.07</v>
      </c>
      <c r="DU38">
        <v>16.02</v>
      </c>
      <c r="DV38">
        <v>15.88</v>
      </c>
      <c r="DW38">
        <v>15.82</v>
      </c>
      <c r="DX38">
        <v>15.72</v>
      </c>
      <c r="DY38">
        <v>15.58</v>
      </c>
      <c r="DZ38">
        <v>15.53</v>
      </c>
      <c r="EA38">
        <v>15.53</v>
      </c>
      <c r="EB38">
        <v>15.55</v>
      </c>
      <c r="EC38">
        <v>15.65</v>
      </c>
      <c r="ED38">
        <v>16.079999999999998</v>
      </c>
      <c r="EE38">
        <v>16.010000000000002</v>
      </c>
      <c r="EF38">
        <v>18.12</v>
      </c>
      <c r="EG38">
        <v>16.059999999999999</v>
      </c>
      <c r="EH38">
        <v>15.56</v>
      </c>
      <c r="EI38" s="6">
        <v>16.100000000000001</v>
      </c>
      <c r="EJ38">
        <v>16.14</v>
      </c>
      <c r="EK38">
        <v>16.02</v>
      </c>
      <c r="EL38">
        <v>15.72</v>
      </c>
      <c r="EM38">
        <v>15.48</v>
      </c>
      <c r="EN38">
        <v>16.03</v>
      </c>
      <c r="EO38">
        <v>16.059999999999999</v>
      </c>
      <c r="EP38">
        <v>15.65</v>
      </c>
      <c r="EQ38">
        <v>16.07</v>
      </c>
      <c r="ER38">
        <v>15.96</v>
      </c>
      <c r="EW38">
        <v>15.71</v>
      </c>
      <c r="EY38">
        <v>15.93</v>
      </c>
      <c r="EZ38">
        <v>16.03</v>
      </c>
      <c r="FA38">
        <v>15.84</v>
      </c>
      <c r="FB38">
        <v>15.65</v>
      </c>
      <c r="FC38">
        <v>15.41</v>
      </c>
      <c r="FD38">
        <v>15.37</v>
      </c>
      <c r="FE38">
        <v>15.45</v>
      </c>
      <c r="FF38">
        <v>15.61</v>
      </c>
      <c r="FG38">
        <v>15.76</v>
      </c>
    </row>
    <row r="39" spans="2:163" x14ac:dyDescent="0.2">
      <c r="B39">
        <v>-8.6999999999999993</v>
      </c>
      <c r="C39" s="6">
        <v>15.47</v>
      </c>
      <c r="D39" s="6">
        <v>15.5</v>
      </c>
      <c r="E39" s="6">
        <v>15.51</v>
      </c>
      <c r="F39" s="6">
        <v>16.329999999999998</v>
      </c>
      <c r="G39" s="6">
        <v>15.55</v>
      </c>
      <c r="H39" s="6">
        <v>15.57</v>
      </c>
      <c r="I39" s="6">
        <v>15.62</v>
      </c>
      <c r="J39" s="6">
        <v>15.65</v>
      </c>
      <c r="K39" s="6">
        <v>16.649999999999999</v>
      </c>
      <c r="L39" s="6">
        <v>15.9</v>
      </c>
      <c r="M39" s="6">
        <v>15.75</v>
      </c>
      <c r="N39" s="6">
        <v>15.74</v>
      </c>
      <c r="O39" s="6">
        <v>15.77</v>
      </c>
      <c r="P39" s="6">
        <v>15.99</v>
      </c>
      <c r="Q39" s="6">
        <v>16.010000000000002</v>
      </c>
      <c r="R39" s="6">
        <v>16.05</v>
      </c>
      <c r="S39" s="6">
        <v>15.82</v>
      </c>
      <c r="T39" s="6">
        <v>15.85</v>
      </c>
      <c r="U39" s="6">
        <v>15.82</v>
      </c>
      <c r="V39" s="6">
        <v>15.85</v>
      </c>
      <c r="W39" s="6">
        <v>15.83</v>
      </c>
      <c r="X39" s="6">
        <v>15.8</v>
      </c>
      <c r="Y39" s="6">
        <v>15.8</v>
      </c>
      <c r="Z39" s="6">
        <v>15.81</v>
      </c>
      <c r="AA39" s="6">
        <v>15.81</v>
      </c>
      <c r="AB39" s="6">
        <v>15.8</v>
      </c>
      <c r="AC39" s="6">
        <v>15.8</v>
      </c>
      <c r="AD39" s="6">
        <v>15.76</v>
      </c>
      <c r="AE39" s="6">
        <v>15.74</v>
      </c>
      <c r="AF39" s="6">
        <v>15.75</v>
      </c>
      <c r="AG39" s="6">
        <v>15.8</v>
      </c>
      <c r="AH39" s="6">
        <v>15.75</v>
      </c>
      <c r="AI39" s="6">
        <v>15.74</v>
      </c>
      <c r="AJ39" s="6">
        <v>15.72</v>
      </c>
      <c r="AK39" s="6">
        <v>15.72</v>
      </c>
      <c r="AL39" s="6">
        <v>15.72</v>
      </c>
      <c r="AM39" s="6">
        <v>15.75</v>
      </c>
      <c r="AN39" s="6">
        <v>15.73</v>
      </c>
      <c r="AO39" s="6">
        <v>16.23</v>
      </c>
      <c r="AP39" s="6">
        <v>16.239999999999998</v>
      </c>
      <c r="AQ39" s="6"/>
      <c r="AR39" s="6">
        <v>15.77</v>
      </c>
      <c r="AS39" s="6">
        <v>15.77</v>
      </c>
      <c r="AT39" s="6">
        <v>15.78</v>
      </c>
      <c r="AU39" s="6">
        <v>15.79</v>
      </c>
      <c r="AV39" s="6">
        <v>15.79</v>
      </c>
      <c r="AW39" s="6">
        <v>15.81</v>
      </c>
      <c r="AX39" s="6">
        <v>15.83</v>
      </c>
      <c r="AY39" s="6">
        <v>15.83</v>
      </c>
      <c r="AZ39">
        <v>15.85</v>
      </c>
      <c r="BA39">
        <v>15.88</v>
      </c>
      <c r="BB39">
        <v>15.9</v>
      </c>
      <c r="BC39">
        <v>15.91</v>
      </c>
      <c r="BD39">
        <v>14.97</v>
      </c>
      <c r="BE39">
        <v>15.94</v>
      </c>
      <c r="BF39">
        <v>15.95</v>
      </c>
      <c r="BG39">
        <v>15.95</v>
      </c>
      <c r="BH39" s="6">
        <v>16</v>
      </c>
      <c r="BI39" s="6">
        <v>15.97</v>
      </c>
      <c r="BJ39" s="6">
        <v>15.98</v>
      </c>
      <c r="BK39" s="6">
        <v>16</v>
      </c>
      <c r="BL39" s="6">
        <v>16</v>
      </c>
      <c r="BM39" s="6">
        <v>16.010000000000002</v>
      </c>
      <c r="BN39" s="6">
        <v>16.09</v>
      </c>
      <c r="BO39" s="6">
        <v>16.04</v>
      </c>
      <c r="BP39" s="6">
        <v>16.04</v>
      </c>
      <c r="BQ39" s="6">
        <v>16.04</v>
      </c>
      <c r="BR39" s="6">
        <v>16.04</v>
      </c>
      <c r="BS39" s="6">
        <v>16.04</v>
      </c>
      <c r="BT39" s="6">
        <v>16.03</v>
      </c>
      <c r="BU39" s="6">
        <v>16.010000000000002</v>
      </c>
      <c r="BV39" s="6">
        <v>16</v>
      </c>
      <c r="BW39" s="6">
        <v>16</v>
      </c>
      <c r="BX39" s="6">
        <v>15.99</v>
      </c>
      <c r="BY39" s="6">
        <v>15.99</v>
      </c>
      <c r="BZ39" s="6">
        <v>15.95</v>
      </c>
      <c r="CA39" s="6">
        <v>15.95</v>
      </c>
      <c r="CB39" s="8"/>
      <c r="CC39" s="6">
        <v>15.94</v>
      </c>
      <c r="CD39" s="6">
        <v>15.92</v>
      </c>
      <c r="CE39" s="6">
        <v>15.94</v>
      </c>
      <c r="CF39">
        <v>15.97</v>
      </c>
      <c r="CG39">
        <v>16.399999999999999</v>
      </c>
      <c r="CH39">
        <v>16.04</v>
      </c>
      <c r="CI39">
        <v>16.02</v>
      </c>
      <c r="CJ39">
        <v>16.010000000000002</v>
      </c>
      <c r="CK39">
        <v>16.05</v>
      </c>
      <c r="CL39">
        <v>16.05</v>
      </c>
      <c r="CM39">
        <v>16.079999999999998</v>
      </c>
      <c r="CN39">
        <v>16.07</v>
      </c>
      <c r="CO39">
        <v>16.100000000000001</v>
      </c>
      <c r="CP39">
        <v>16.09</v>
      </c>
      <c r="CQ39">
        <v>16.09</v>
      </c>
      <c r="CR39">
        <v>16.100000000000001</v>
      </c>
      <c r="CS39">
        <v>16.100000000000001</v>
      </c>
      <c r="CT39">
        <v>16.43</v>
      </c>
      <c r="CU39">
        <v>16.13</v>
      </c>
      <c r="CV39">
        <v>16.11</v>
      </c>
      <c r="CW39">
        <v>16.12</v>
      </c>
      <c r="CX39">
        <v>16.100000000000001</v>
      </c>
      <c r="CY39">
        <v>16.09</v>
      </c>
      <c r="CZ39">
        <v>16.079999999999998</v>
      </c>
      <c r="DA39">
        <v>16.05</v>
      </c>
      <c r="DB39">
        <v>16.03</v>
      </c>
      <c r="DC39">
        <v>16.001999999999999</v>
      </c>
      <c r="DD39">
        <v>16.010000000000002</v>
      </c>
      <c r="DE39">
        <v>15.99</v>
      </c>
      <c r="DF39">
        <v>15.97</v>
      </c>
      <c r="DG39">
        <v>15.98</v>
      </c>
      <c r="DH39">
        <v>15.94</v>
      </c>
      <c r="DI39">
        <v>15.95</v>
      </c>
      <c r="DJ39">
        <v>15.97</v>
      </c>
      <c r="DK39">
        <v>15.99</v>
      </c>
      <c r="DL39">
        <v>16.03</v>
      </c>
      <c r="DM39">
        <v>16.05</v>
      </c>
      <c r="DN39">
        <v>16.079999999999998</v>
      </c>
      <c r="DO39">
        <v>16.100000000000001</v>
      </c>
      <c r="DP39">
        <v>16.13</v>
      </c>
      <c r="DQ39">
        <v>16.13</v>
      </c>
      <c r="DR39">
        <v>16.14</v>
      </c>
      <c r="DS39">
        <v>16.14</v>
      </c>
      <c r="DT39">
        <v>16.149999999999999</v>
      </c>
      <c r="DU39">
        <v>16.16</v>
      </c>
      <c r="DV39">
        <v>16.14</v>
      </c>
      <c r="DW39">
        <v>16.13</v>
      </c>
      <c r="DX39">
        <v>16.100000000000001</v>
      </c>
      <c r="DY39">
        <v>16.04</v>
      </c>
      <c r="DZ39">
        <v>16</v>
      </c>
      <c r="EA39">
        <v>15.99</v>
      </c>
      <c r="EB39">
        <v>15.98</v>
      </c>
      <c r="EC39">
        <v>15.98</v>
      </c>
      <c r="ED39">
        <v>16.16</v>
      </c>
      <c r="EE39">
        <v>16.12</v>
      </c>
      <c r="EF39">
        <v>16.190000000000001</v>
      </c>
      <c r="EG39">
        <v>16.2</v>
      </c>
      <c r="EH39">
        <v>15.97</v>
      </c>
      <c r="EI39">
        <v>16.18</v>
      </c>
      <c r="EJ39">
        <v>16.21</v>
      </c>
      <c r="EK39">
        <v>16.23</v>
      </c>
      <c r="EL39">
        <v>16.13</v>
      </c>
      <c r="EM39">
        <v>16.03</v>
      </c>
      <c r="EN39">
        <v>16.14</v>
      </c>
      <c r="EO39">
        <v>16.329999999999998</v>
      </c>
      <c r="EP39">
        <v>16.13</v>
      </c>
      <c r="EQ39">
        <v>16.13</v>
      </c>
      <c r="ER39">
        <v>16.2</v>
      </c>
      <c r="EW39">
        <v>15.91</v>
      </c>
      <c r="EY39">
        <v>16.04</v>
      </c>
      <c r="EZ39">
        <v>16.12</v>
      </c>
      <c r="FA39">
        <v>16.11</v>
      </c>
      <c r="FB39">
        <v>16.11</v>
      </c>
      <c r="FC39">
        <v>15.92</v>
      </c>
      <c r="FD39">
        <v>15.87</v>
      </c>
      <c r="FE39">
        <v>15.79</v>
      </c>
      <c r="FF39">
        <v>15.87</v>
      </c>
      <c r="FG39">
        <v>15.93</v>
      </c>
    </row>
    <row r="40" spans="2:163" x14ac:dyDescent="0.2">
      <c r="B40">
        <v>-10.7</v>
      </c>
      <c r="C40" s="6">
        <v>16.37</v>
      </c>
      <c r="D40" s="6">
        <v>16.38</v>
      </c>
      <c r="E40" s="6">
        <v>16.39</v>
      </c>
      <c r="F40" s="6">
        <v>16.39</v>
      </c>
      <c r="G40" s="6">
        <v>16.399999999999999</v>
      </c>
      <c r="H40" s="6">
        <v>16.41</v>
      </c>
      <c r="I40" s="6">
        <v>16.41</v>
      </c>
      <c r="J40" s="6">
        <v>16.420000000000002</v>
      </c>
      <c r="K40" s="6">
        <v>16.45</v>
      </c>
      <c r="L40" s="6">
        <v>16.66</v>
      </c>
      <c r="M40" s="6">
        <v>16.43</v>
      </c>
      <c r="N40" s="6">
        <v>16.43</v>
      </c>
      <c r="O40" s="6">
        <v>16.43</v>
      </c>
      <c r="P40" s="6">
        <v>16.47</v>
      </c>
      <c r="Q40" s="6">
        <v>16.5</v>
      </c>
      <c r="R40" s="6">
        <v>16.53</v>
      </c>
      <c r="S40" s="6">
        <v>16.43</v>
      </c>
      <c r="T40" s="6">
        <v>16.43</v>
      </c>
      <c r="U40" s="6">
        <v>16.43</v>
      </c>
      <c r="V40" s="6">
        <v>16.5</v>
      </c>
      <c r="W40" s="6">
        <v>16.45</v>
      </c>
      <c r="X40" s="6">
        <v>16.43</v>
      </c>
      <c r="Y40" s="6">
        <v>16.43</v>
      </c>
      <c r="Z40" s="6">
        <v>16.43</v>
      </c>
      <c r="AA40" s="6">
        <v>16.45</v>
      </c>
      <c r="AB40" s="6">
        <v>16.45</v>
      </c>
      <c r="AC40" s="6">
        <v>16.43</v>
      </c>
      <c r="AD40" s="6">
        <v>16.420000000000002</v>
      </c>
      <c r="AE40" s="6">
        <v>16.420000000000002</v>
      </c>
      <c r="AF40" s="6">
        <v>16.420000000000002</v>
      </c>
      <c r="AG40" s="6">
        <v>16.43</v>
      </c>
      <c r="AH40" s="6">
        <v>16.43</v>
      </c>
      <c r="AI40" s="6">
        <v>16.420000000000002</v>
      </c>
      <c r="AJ40" s="6">
        <v>16.43</v>
      </c>
      <c r="AK40" s="6">
        <v>16.43</v>
      </c>
      <c r="AL40" s="6">
        <v>16.43</v>
      </c>
      <c r="AM40" s="6">
        <v>16.45</v>
      </c>
      <c r="AN40" s="6">
        <v>16.420000000000002</v>
      </c>
      <c r="AO40" s="6">
        <v>16.420000000000002</v>
      </c>
      <c r="AP40" s="6">
        <v>16.420000000000002</v>
      </c>
      <c r="AQ40" s="6"/>
      <c r="AR40" s="6">
        <v>16.43</v>
      </c>
      <c r="AS40" s="6">
        <v>16.43</v>
      </c>
      <c r="AT40" s="6">
        <v>16.420000000000002</v>
      </c>
      <c r="AU40" s="6">
        <v>16.420000000000002</v>
      </c>
      <c r="AV40" s="6">
        <v>16.43</v>
      </c>
      <c r="AW40" s="6">
        <v>16.43</v>
      </c>
      <c r="AX40" s="6">
        <v>16.43</v>
      </c>
      <c r="AY40" s="6">
        <v>16.43</v>
      </c>
      <c r="AZ40">
        <v>16.420000000000002</v>
      </c>
      <c r="BA40">
        <v>16.420000000000002</v>
      </c>
      <c r="BB40">
        <v>16.420000000000002</v>
      </c>
      <c r="BC40">
        <v>16.420000000000002</v>
      </c>
      <c r="BD40">
        <v>15.83</v>
      </c>
      <c r="BE40">
        <v>16.420000000000002</v>
      </c>
      <c r="BF40">
        <v>16.420000000000002</v>
      </c>
      <c r="BG40">
        <v>16.420000000000002</v>
      </c>
      <c r="BH40">
        <v>16.43</v>
      </c>
      <c r="BI40">
        <v>16.420000000000002</v>
      </c>
      <c r="BJ40">
        <v>16.46</v>
      </c>
      <c r="BK40">
        <v>16.420000000000002</v>
      </c>
      <c r="BL40">
        <v>16.420000000000002</v>
      </c>
      <c r="BM40">
        <v>16.420000000000002</v>
      </c>
      <c r="BN40" s="6">
        <v>16.5</v>
      </c>
      <c r="BO40" s="6">
        <v>16.440000000000001</v>
      </c>
      <c r="BP40" s="6">
        <v>16.420000000000002</v>
      </c>
      <c r="BQ40" s="6">
        <v>16.420000000000002</v>
      </c>
      <c r="BR40" s="6">
        <v>16.420000000000002</v>
      </c>
      <c r="BS40" s="6">
        <v>16.420000000000002</v>
      </c>
      <c r="BT40" s="6">
        <v>16.420000000000002</v>
      </c>
      <c r="BU40" s="6">
        <v>16.420000000000002</v>
      </c>
      <c r="BV40" s="6">
        <v>16.420000000000002</v>
      </c>
      <c r="BW40" s="6">
        <v>16.420000000000002</v>
      </c>
      <c r="BX40" s="6">
        <v>16.420000000000002</v>
      </c>
      <c r="BY40" s="6">
        <v>16.45</v>
      </c>
      <c r="BZ40" s="6">
        <v>16.420000000000002</v>
      </c>
      <c r="CA40" s="6">
        <v>16.420000000000002</v>
      </c>
      <c r="CB40" s="8"/>
      <c r="CC40" s="6">
        <v>16.43</v>
      </c>
      <c r="CD40" s="6">
        <v>16.420000000000002</v>
      </c>
      <c r="CE40" s="6">
        <v>16.420000000000002</v>
      </c>
      <c r="CF40">
        <v>16.420000000000002</v>
      </c>
      <c r="CG40">
        <v>16.47</v>
      </c>
      <c r="CI40">
        <v>16.43</v>
      </c>
      <c r="CJ40">
        <v>16.440000000000001</v>
      </c>
      <c r="CK40">
        <v>16.43</v>
      </c>
      <c r="CL40">
        <v>16.420000000000002</v>
      </c>
      <c r="CM40">
        <v>16.440000000000001</v>
      </c>
      <c r="CN40">
        <v>16.420000000000002</v>
      </c>
      <c r="CO40">
        <v>16.440000000000001</v>
      </c>
      <c r="CP40">
        <v>16.420000000000002</v>
      </c>
      <c r="CQ40">
        <v>16.420000000000002</v>
      </c>
      <c r="CR40">
        <v>16.420000000000002</v>
      </c>
      <c r="CS40">
        <v>16.420000000000002</v>
      </c>
      <c r="CT40">
        <v>16.46</v>
      </c>
      <c r="CU40">
        <v>16.440000000000001</v>
      </c>
      <c r="CV40">
        <v>16.43</v>
      </c>
      <c r="CW40">
        <v>16.46</v>
      </c>
      <c r="CX40">
        <v>16.41</v>
      </c>
      <c r="CY40">
        <v>16.420000000000002</v>
      </c>
      <c r="CZ40">
        <v>16.41</v>
      </c>
      <c r="DA40">
        <v>16.420000000000002</v>
      </c>
      <c r="DB40">
        <v>16.41</v>
      </c>
      <c r="DC40">
        <v>16.41</v>
      </c>
      <c r="DD40">
        <v>16.41</v>
      </c>
      <c r="DE40">
        <v>16.41</v>
      </c>
      <c r="DF40">
        <v>16.420000000000002</v>
      </c>
      <c r="DG40">
        <v>16.43</v>
      </c>
      <c r="DH40">
        <v>16.399999999999999</v>
      </c>
      <c r="DI40">
        <v>16.45</v>
      </c>
      <c r="DJ40">
        <v>16.45</v>
      </c>
      <c r="DK40">
        <v>16.440000000000001</v>
      </c>
      <c r="DL40">
        <v>16.45</v>
      </c>
      <c r="DM40">
        <v>16.440000000000001</v>
      </c>
      <c r="DN40">
        <v>16.440000000000001</v>
      </c>
      <c r="DO40">
        <v>16.440000000000001</v>
      </c>
      <c r="DP40">
        <v>16.45</v>
      </c>
      <c r="DQ40">
        <v>16.43</v>
      </c>
      <c r="DR40">
        <v>16.43</v>
      </c>
      <c r="DS40">
        <v>16.43</v>
      </c>
      <c r="DT40">
        <v>16.43</v>
      </c>
      <c r="DU40">
        <v>16.420000000000002</v>
      </c>
      <c r="DV40">
        <v>16.41</v>
      </c>
      <c r="DW40">
        <v>16.420000000000002</v>
      </c>
      <c r="DX40">
        <v>16.420000000000002</v>
      </c>
      <c r="DY40">
        <v>16.41</v>
      </c>
      <c r="DZ40">
        <v>16.399999999999999</v>
      </c>
      <c r="EA40">
        <v>16.420000000000002</v>
      </c>
      <c r="EB40">
        <v>16.420000000000002</v>
      </c>
      <c r="EC40">
        <v>16.43</v>
      </c>
      <c r="ED40">
        <v>16.420000000000002</v>
      </c>
      <c r="EE40">
        <v>16.420000000000002</v>
      </c>
      <c r="EF40">
        <v>16.420000000000002</v>
      </c>
      <c r="EG40">
        <v>16.41</v>
      </c>
      <c r="EH40">
        <v>16.420000000000002</v>
      </c>
      <c r="EI40">
        <v>16.45</v>
      </c>
      <c r="EJ40">
        <v>16.440000000000001</v>
      </c>
      <c r="EK40">
        <v>16.45</v>
      </c>
      <c r="EL40">
        <v>16.41</v>
      </c>
      <c r="EM40">
        <v>16.41</v>
      </c>
      <c r="EN40">
        <v>16.41</v>
      </c>
      <c r="EO40">
        <v>16.57</v>
      </c>
      <c r="EP40">
        <v>16.55</v>
      </c>
      <c r="EQ40">
        <v>16.39</v>
      </c>
      <c r="ER40">
        <v>16.39</v>
      </c>
      <c r="EW40">
        <v>16.36</v>
      </c>
      <c r="EY40">
        <v>16.38</v>
      </c>
      <c r="EZ40">
        <v>16.38</v>
      </c>
      <c r="FA40">
        <v>16.38</v>
      </c>
      <c r="FB40">
        <v>16.45</v>
      </c>
      <c r="FC40">
        <v>16.36</v>
      </c>
      <c r="FD40">
        <v>16.34</v>
      </c>
      <c r="FE40">
        <v>16.34</v>
      </c>
      <c r="FF40">
        <v>16.34</v>
      </c>
      <c r="FG40">
        <v>16.36</v>
      </c>
    </row>
    <row r="41" spans="2:163" x14ac:dyDescent="0.2">
      <c r="B41">
        <v>-11.7</v>
      </c>
      <c r="C41">
        <v>16.489999999999998</v>
      </c>
      <c r="D41">
        <v>16.489999999999998</v>
      </c>
      <c r="E41">
        <v>16.489999999999998</v>
      </c>
      <c r="F41">
        <v>16.489999999999998</v>
      </c>
      <c r="G41">
        <v>16.48</v>
      </c>
      <c r="H41">
        <v>16.489999999999998</v>
      </c>
      <c r="I41">
        <v>16.489999999999998</v>
      </c>
      <c r="J41">
        <v>16.489999999999998</v>
      </c>
      <c r="K41">
        <v>16.489999999999998</v>
      </c>
      <c r="L41">
        <v>17.309999999999999</v>
      </c>
      <c r="M41">
        <v>16.489999999999998</v>
      </c>
      <c r="N41">
        <v>16.48</v>
      </c>
      <c r="O41">
        <v>16.5</v>
      </c>
      <c r="P41">
        <v>16.53</v>
      </c>
      <c r="Q41">
        <v>16.55</v>
      </c>
      <c r="R41">
        <v>16.57</v>
      </c>
      <c r="S41">
        <v>16.48</v>
      </c>
      <c r="T41">
        <v>16.489999999999998</v>
      </c>
      <c r="U41">
        <v>16.48</v>
      </c>
      <c r="V41">
        <v>16.55</v>
      </c>
      <c r="W41">
        <v>16.510000000000002</v>
      </c>
      <c r="X41">
        <v>16.47</v>
      </c>
      <c r="Y41">
        <v>16.48</v>
      </c>
      <c r="Z41">
        <v>16.48</v>
      </c>
      <c r="AA41">
        <v>16.48</v>
      </c>
      <c r="AB41">
        <v>16.489999999999998</v>
      </c>
      <c r="AC41">
        <v>16.5</v>
      </c>
      <c r="AD41">
        <v>16.47</v>
      </c>
      <c r="AE41">
        <v>16.47</v>
      </c>
      <c r="AF41">
        <v>16.47</v>
      </c>
      <c r="AG41">
        <v>16.48</v>
      </c>
      <c r="AH41">
        <v>16.5</v>
      </c>
      <c r="AI41">
        <v>16.47</v>
      </c>
      <c r="AJ41">
        <v>16.47</v>
      </c>
      <c r="AK41">
        <v>16.47</v>
      </c>
      <c r="AL41">
        <v>16.47</v>
      </c>
      <c r="AM41">
        <v>16.5</v>
      </c>
      <c r="AN41">
        <v>16.47</v>
      </c>
      <c r="AO41">
        <v>16.46</v>
      </c>
      <c r="AP41">
        <v>16.46</v>
      </c>
      <c r="AR41">
        <v>16.47</v>
      </c>
      <c r="AS41">
        <v>16.47</v>
      </c>
      <c r="AT41">
        <v>16.47</v>
      </c>
      <c r="AU41">
        <v>16.46</v>
      </c>
      <c r="AV41">
        <v>16.47</v>
      </c>
      <c r="AW41">
        <v>16.47</v>
      </c>
      <c r="AX41">
        <v>16.47</v>
      </c>
      <c r="AY41">
        <v>16.46</v>
      </c>
      <c r="AZ41">
        <v>16.47</v>
      </c>
      <c r="BA41">
        <v>16.46</v>
      </c>
      <c r="BB41">
        <v>16.46</v>
      </c>
      <c r="BC41">
        <v>16.46</v>
      </c>
      <c r="BD41">
        <v>16.420000000000002</v>
      </c>
      <c r="BE41">
        <v>16.46</v>
      </c>
      <c r="BF41">
        <v>16.46</v>
      </c>
      <c r="BG41">
        <v>16.46</v>
      </c>
      <c r="BH41">
        <v>16.47</v>
      </c>
      <c r="BI41">
        <v>16.46</v>
      </c>
      <c r="BJ41">
        <v>16.48</v>
      </c>
      <c r="BK41">
        <v>16.46</v>
      </c>
      <c r="BL41">
        <v>16.46</v>
      </c>
      <c r="BM41">
        <v>16.46</v>
      </c>
      <c r="BN41">
        <v>16.510000000000002</v>
      </c>
      <c r="BO41">
        <v>16.47</v>
      </c>
      <c r="BP41">
        <v>16.46</v>
      </c>
      <c r="BQ41">
        <v>16.46</v>
      </c>
      <c r="BR41">
        <v>16.46</v>
      </c>
      <c r="BS41">
        <v>16.45</v>
      </c>
      <c r="BT41">
        <v>16.46</v>
      </c>
      <c r="BU41">
        <v>16.45</v>
      </c>
      <c r="BV41">
        <v>16.45</v>
      </c>
      <c r="BW41">
        <v>16.46</v>
      </c>
      <c r="BX41">
        <v>16.45</v>
      </c>
      <c r="BY41">
        <v>16.46</v>
      </c>
      <c r="BZ41">
        <v>16.45</v>
      </c>
      <c r="CA41">
        <v>16.45</v>
      </c>
      <c r="CB41" s="8"/>
      <c r="CC41">
        <v>16.46</v>
      </c>
      <c r="CD41">
        <v>16.45</v>
      </c>
      <c r="CE41">
        <v>16.46</v>
      </c>
      <c r="CF41">
        <v>16.45</v>
      </c>
      <c r="CG41">
        <v>16.48</v>
      </c>
      <c r="CI41">
        <v>16.46</v>
      </c>
      <c r="CJ41">
        <v>16.47</v>
      </c>
      <c r="CK41">
        <v>16.45</v>
      </c>
      <c r="CL41">
        <v>16.45</v>
      </c>
      <c r="CM41">
        <v>16.46</v>
      </c>
      <c r="CN41">
        <v>16.45</v>
      </c>
      <c r="CO41">
        <v>16.47</v>
      </c>
      <c r="CP41">
        <v>16.45</v>
      </c>
      <c r="CQ41">
        <v>16.440000000000001</v>
      </c>
      <c r="CR41">
        <v>16.45</v>
      </c>
      <c r="CS41">
        <v>16.45</v>
      </c>
      <c r="CT41">
        <v>16.440000000000001</v>
      </c>
      <c r="CU41">
        <v>16.47</v>
      </c>
      <c r="CV41">
        <v>16.45</v>
      </c>
      <c r="CW41">
        <v>16.48</v>
      </c>
      <c r="CX41">
        <v>16.43</v>
      </c>
      <c r="CY41">
        <v>16.440000000000001</v>
      </c>
      <c r="CZ41">
        <v>16.440000000000001</v>
      </c>
      <c r="DA41">
        <v>16.440000000000001</v>
      </c>
      <c r="DB41">
        <v>16.440000000000001</v>
      </c>
      <c r="DC41">
        <v>16.440000000000001</v>
      </c>
      <c r="DD41">
        <v>16.440000000000001</v>
      </c>
      <c r="DE41">
        <v>16.440000000000001</v>
      </c>
      <c r="DF41">
        <v>16.440000000000001</v>
      </c>
      <c r="DG41">
        <v>16.45</v>
      </c>
      <c r="DH41">
        <v>16.420000000000002</v>
      </c>
      <c r="DI41">
        <v>16.420000000000002</v>
      </c>
      <c r="DJ41">
        <v>16.440000000000001</v>
      </c>
      <c r="DK41">
        <v>16.420000000000002</v>
      </c>
      <c r="DL41">
        <v>16.440000000000001</v>
      </c>
      <c r="DM41">
        <v>16.45</v>
      </c>
      <c r="DN41">
        <v>16.45</v>
      </c>
      <c r="DO41">
        <v>16.45</v>
      </c>
      <c r="DP41">
        <v>16.47</v>
      </c>
      <c r="DQ41">
        <v>16.45</v>
      </c>
      <c r="DR41">
        <v>16.45</v>
      </c>
      <c r="DS41">
        <v>16.440000000000001</v>
      </c>
      <c r="DT41">
        <v>16.440000000000001</v>
      </c>
      <c r="DU41">
        <v>16.440000000000001</v>
      </c>
      <c r="DV41">
        <v>16.43</v>
      </c>
      <c r="DW41">
        <v>16.440000000000001</v>
      </c>
      <c r="DX41">
        <v>16.440000000000001</v>
      </c>
      <c r="DY41">
        <v>16.43</v>
      </c>
      <c r="DZ41">
        <v>16.43</v>
      </c>
      <c r="EA41">
        <v>16.440000000000001</v>
      </c>
      <c r="EB41">
        <v>16.45</v>
      </c>
      <c r="EC41">
        <v>16.45</v>
      </c>
      <c r="ED41">
        <v>16.440000000000001</v>
      </c>
      <c r="EE41">
        <v>16.440000000000001</v>
      </c>
      <c r="EF41">
        <v>16.440000000000001</v>
      </c>
      <c r="EG41">
        <v>16.43</v>
      </c>
      <c r="EH41">
        <v>16.440000000000001</v>
      </c>
      <c r="EI41">
        <v>16.47</v>
      </c>
      <c r="EJ41">
        <v>16.46</v>
      </c>
      <c r="EK41">
        <v>16.47</v>
      </c>
      <c r="EL41">
        <v>16.43</v>
      </c>
      <c r="EM41">
        <v>16.43</v>
      </c>
      <c r="EN41">
        <v>16.43</v>
      </c>
      <c r="EO41">
        <v>16.59</v>
      </c>
      <c r="EP41">
        <v>16.579999999999998</v>
      </c>
      <c r="EQ41">
        <v>16.420000000000002</v>
      </c>
      <c r="ER41">
        <v>16.41</v>
      </c>
      <c r="EW41">
        <v>16.41</v>
      </c>
      <c r="EY41">
        <v>16.420000000000002</v>
      </c>
      <c r="EZ41">
        <v>16.420000000000002</v>
      </c>
      <c r="FA41">
        <v>16.420000000000002</v>
      </c>
      <c r="FB41">
        <v>16.5</v>
      </c>
      <c r="FC41">
        <v>16.41</v>
      </c>
      <c r="FD41">
        <v>16.399999999999999</v>
      </c>
      <c r="FE41">
        <v>16.41</v>
      </c>
      <c r="FF41">
        <v>16.47</v>
      </c>
      <c r="FG41">
        <v>16.420000000000002</v>
      </c>
    </row>
    <row r="42" spans="2:163" x14ac:dyDescent="0.2">
      <c r="B42">
        <v>-12.7</v>
      </c>
      <c r="C42">
        <v>16.489999999999998</v>
      </c>
      <c r="D42">
        <v>16.489999999999998</v>
      </c>
      <c r="E42">
        <v>16.48</v>
      </c>
      <c r="F42">
        <v>16.48</v>
      </c>
      <c r="G42">
        <v>16.48</v>
      </c>
      <c r="H42">
        <v>16.48</v>
      </c>
      <c r="I42">
        <v>16.48</v>
      </c>
      <c r="J42">
        <v>16.48</v>
      </c>
      <c r="K42">
        <v>16.940000000000001</v>
      </c>
      <c r="L42">
        <v>17.38</v>
      </c>
      <c r="M42">
        <v>16.48</v>
      </c>
      <c r="N42">
        <v>16.48</v>
      </c>
      <c r="O42">
        <v>16.489999999999998</v>
      </c>
      <c r="P42">
        <v>16.87</v>
      </c>
      <c r="Q42">
        <v>16.899999999999999</v>
      </c>
      <c r="R42">
        <v>16.899999999999999</v>
      </c>
      <c r="S42">
        <v>16.48</v>
      </c>
      <c r="T42">
        <v>16.489999999999998</v>
      </c>
      <c r="U42">
        <v>16.48</v>
      </c>
      <c r="V42">
        <v>16.55</v>
      </c>
      <c r="W42">
        <v>16.510000000000002</v>
      </c>
      <c r="X42">
        <v>16.47</v>
      </c>
      <c r="Y42">
        <v>16.48</v>
      </c>
      <c r="Z42">
        <v>16.48</v>
      </c>
      <c r="AA42">
        <v>16.48</v>
      </c>
      <c r="AB42">
        <v>16.489999999999998</v>
      </c>
      <c r="AC42">
        <v>16.5</v>
      </c>
      <c r="AD42">
        <v>16.47</v>
      </c>
      <c r="AE42">
        <v>16.46</v>
      </c>
      <c r="AF42">
        <v>16.47</v>
      </c>
      <c r="AG42">
        <v>16.48</v>
      </c>
      <c r="AH42">
        <v>16.46</v>
      </c>
      <c r="AI42">
        <v>16.47</v>
      </c>
      <c r="AJ42">
        <v>16.46</v>
      </c>
      <c r="AK42">
        <v>16.46</v>
      </c>
      <c r="AL42">
        <v>16.46</v>
      </c>
      <c r="AM42">
        <v>16.48</v>
      </c>
      <c r="AN42">
        <v>16.45</v>
      </c>
      <c r="AO42">
        <v>16.45</v>
      </c>
      <c r="AP42">
        <v>16.46</v>
      </c>
      <c r="AR42">
        <v>16.46</v>
      </c>
      <c r="AS42">
        <v>16.46</v>
      </c>
      <c r="AT42">
        <v>16.47</v>
      </c>
      <c r="AU42">
        <v>16.45</v>
      </c>
      <c r="AV42">
        <v>16.47</v>
      </c>
      <c r="AW42">
        <v>16.46</v>
      </c>
      <c r="AX42">
        <v>16.47</v>
      </c>
      <c r="AY42">
        <v>16.46</v>
      </c>
      <c r="AZ42">
        <v>16.45</v>
      </c>
      <c r="BA42">
        <v>16.45</v>
      </c>
      <c r="BB42">
        <v>16.45</v>
      </c>
      <c r="BC42">
        <v>16.45</v>
      </c>
      <c r="BD42">
        <v>16.54</v>
      </c>
      <c r="BE42">
        <v>16.45</v>
      </c>
      <c r="BF42">
        <v>16.45</v>
      </c>
      <c r="BG42">
        <v>16.45</v>
      </c>
      <c r="BH42">
        <v>16.45</v>
      </c>
      <c r="BI42">
        <v>16.45</v>
      </c>
      <c r="BJ42">
        <v>16.45</v>
      </c>
      <c r="BK42">
        <v>16.45</v>
      </c>
      <c r="BL42">
        <v>16.45</v>
      </c>
      <c r="BM42">
        <v>16.45</v>
      </c>
      <c r="BN42">
        <v>16.510000000000002</v>
      </c>
      <c r="BO42">
        <v>16.46</v>
      </c>
      <c r="BP42">
        <v>16.45</v>
      </c>
      <c r="BQ42">
        <v>16.45</v>
      </c>
      <c r="BR42">
        <v>16.45</v>
      </c>
      <c r="BS42">
        <v>16.440000000000001</v>
      </c>
      <c r="BT42">
        <v>16.440000000000001</v>
      </c>
      <c r="BU42">
        <v>16.440000000000001</v>
      </c>
      <c r="BV42">
        <v>16.440000000000001</v>
      </c>
      <c r="BW42">
        <v>16.440000000000001</v>
      </c>
      <c r="BX42">
        <v>16.440000000000001</v>
      </c>
      <c r="BY42">
        <v>16.46</v>
      </c>
      <c r="BZ42">
        <v>16.43</v>
      </c>
      <c r="CA42">
        <v>16.440000000000001</v>
      </c>
      <c r="CB42" s="8"/>
      <c r="CC42">
        <v>16.440000000000001</v>
      </c>
      <c r="CD42">
        <v>16.440000000000001</v>
      </c>
      <c r="CE42">
        <v>16.440000000000001</v>
      </c>
      <c r="CF42">
        <v>16.45</v>
      </c>
      <c r="CG42">
        <v>16.46</v>
      </c>
      <c r="CI42">
        <v>16.440000000000001</v>
      </c>
      <c r="CJ42">
        <v>16.440000000000001</v>
      </c>
      <c r="CK42">
        <v>16.440000000000001</v>
      </c>
      <c r="CL42">
        <v>16.43</v>
      </c>
      <c r="CM42">
        <v>16.45</v>
      </c>
      <c r="CN42">
        <v>16.440000000000001</v>
      </c>
      <c r="CO42">
        <v>16.46</v>
      </c>
      <c r="CP42">
        <v>16.440000000000001</v>
      </c>
      <c r="CQ42">
        <v>16.440000000000001</v>
      </c>
      <c r="CR42">
        <v>16.43</v>
      </c>
      <c r="CS42">
        <v>16.440000000000001</v>
      </c>
      <c r="CT42">
        <v>16.510000000000002</v>
      </c>
      <c r="CU42">
        <v>16.5</v>
      </c>
      <c r="CV42">
        <v>16.440000000000001</v>
      </c>
      <c r="CW42">
        <v>16.47</v>
      </c>
      <c r="CX42">
        <v>16.43</v>
      </c>
      <c r="CY42">
        <v>16.43</v>
      </c>
      <c r="CZ42">
        <v>16.420000000000002</v>
      </c>
      <c r="DA42">
        <v>16.43</v>
      </c>
      <c r="DB42">
        <v>16.420000000000002</v>
      </c>
      <c r="DC42">
        <v>16.420000000000002</v>
      </c>
      <c r="DD42">
        <v>16.420000000000002</v>
      </c>
      <c r="DE42">
        <v>16.43</v>
      </c>
      <c r="DF42">
        <v>16.420000000000002</v>
      </c>
      <c r="DG42">
        <v>16.440000000000001</v>
      </c>
      <c r="DH42">
        <v>16.41</v>
      </c>
      <c r="DI42">
        <v>16.41</v>
      </c>
      <c r="DJ42">
        <v>16.420000000000002</v>
      </c>
      <c r="DK42">
        <v>16.41</v>
      </c>
      <c r="DL42">
        <v>16.43</v>
      </c>
      <c r="DM42">
        <v>16.43</v>
      </c>
      <c r="DN42">
        <v>169.43</v>
      </c>
      <c r="DO42">
        <v>16.43</v>
      </c>
      <c r="DP42">
        <v>16.45</v>
      </c>
      <c r="DQ42">
        <v>16.43</v>
      </c>
      <c r="DR42">
        <v>16.43</v>
      </c>
      <c r="DS42">
        <v>16.43</v>
      </c>
      <c r="DT42">
        <v>16.43</v>
      </c>
      <c r="DU42">
        <v>16.43</v>
      </c>
      <c r="DV42">
        <v>16.420000000000002</v>
      </c>
      <c r="DW42">
        <v>16.420000000000002</v>
      </c>
      <c r="DX42">
        <v>16.420000000000002</v>
      </c>
      <c r="DY42">
        <v>16.420000000000002</v>
      </c>
      <c r="DZ42">
        <v>16.41</v>
      </c>
      <c r="EA42">
        <v>16.43</v>
      </c>
      <c r="EB42">
        <v>16.43</v>
      </c>
      <c r="EC42">
        <v>16.440000000000001</v>
      </c>
      <c r="ED42">
        <v>16.43</v>
      </c>
      <c r="EE42">
        <v>16.43</v>
      </c>
      <c r="EF42">
        <v>16.43</v>
      </c>
      <c r="EG42">
        <v>16.420000000000002</v>
      </c>
      <c r="EH42">
        <v>16.43</v>
      </c>
      <c r="EI42">
        <v>16.46</v>
      </c>
      <c r="EJ42">
        <v>16.46</v>
      </c>
      <c r="EK42">
        <v>16.46</v>
      </c>
      <c r="EL42">
        <v>16.43</v>
      </c>
      <c r="EM42">
        <v>16.420000000000002</v>
      </c>
      <c r="EN42">
        <v>16.43</v>
      </c>
      <c r="EO42">
        <v>16.579999999999998</v>
      </c>
      <c r="EP42">
        <v>16.57</v>
      </c>
      <c r="EQ42">
        <v>16.43</v>
      </c>
      <c r="ER42">
        <v>16.420000000000002</v>
      </c>
      <c r="EW42">
        <v>16.43</v>
      </c>
      <c r="EY42">
        <v>16.440000000000001</v>
      </c>
      <c r="EZ42">
        <v>16.440000000000001</v>
      </c>
      <c r="FA42">
        <v>16.440000000000001</v>
      </c>
      <c r="FB42">
        <v>16.52</v>
      </c>
      <c r="FC42">
        <v>16.420000000000002</v>
      </c>
      <c r="FD42">
        <v>16.420000000000002</v>
      </c>
      <c r="FE42">
        <v>16.43</v>
      </c>
      <c r="FF42">
        <v>16.43</v>
      </c>
      <c r="FG42">
        <v>16.440000000000001</v>
      </c>
    </row>
    <row r="43" spans="2:163" x14ac:dyDescent="0.2">
      <c r="B43">
        <v>-13.7</v>
      </c>
      <c r="C43">
        <v>16.55</v>
      </c>
      <c r="D43">
        <v>16.55</v>
      </c>
      <c r="E43">
        <v>16.55</v>
      </c>
      <c r="F43">
        <v>16.55</v>
      </c>
      <c r="G43">
        <v>16.54</v>
      </c>
      <c r="H43">
        <v>16.54</v>
      </c>
      <c r="I43">
        <v>16.54</v>
      </c>
      <c r="J43">
        <v>16.54</v>
      </c>
      <c r="K43">
        <v>16.98</v>
      </c>
      <c r="L43">
        <v>17.38</v>
      </c>
      <c r="M43">
        <v>16.64</v>
      </c>
      <c r="N43">
        <v>16.55</v>
      </c>
      <c r="O43">
        <v>16.559999999999999</v>
      </c>
      <c r="P43">
        <v>16.93</v>
      </c>
      <c r="Q43">
        <v>16.93</v>
      </c>
      <c r="R43">
        <v>16.98</v>
      </c>
      <c r="S43">
        <v>16.54</v>
      </c>
      <c r="T43">
        <v>16.57</v>
      </c>
      <c r="U43">
        <v>16.54</v>
      </c>
      <c r="V43">
        <v>16.559999999999999</v>
      </c>
      <c r="W43">
        <v>16.57</v>
      </c>
      <c r="X43">
        <v>16.53</v>
      </c>
      <c r="Y43">
        <v>16.54</v>
      </c>
      <c r="Z43">
        <v>16.54</v>
      </c>
      <c r="AA43">
        <v>16.559999999999999</v>
      </c>
      <c r="AB43">
        <v>16.55</v>
      </c>
      <c r="AC43">
        <v>16.54</v>
      </c>
      <c r="AD43">
        <v>16.53</v>
      </c>
      <c r="AE43">
        <v>16.53</v>
      </c>
      <c r="AF43">
        <v>16.53</v>
      </c>
      <c r="AG43">
        <v>16.559999999999999</v>
      </c>
      <c r="AH43">
        <v>16.53</v>
      </c>
      <c r="AI43">
        <v>16.53</v>
      </c>
      <c r="AJ43">
        <v>16.53</v>
      </c>
      <c r="AK43">
        <v>16.53</v>
      </c>
      <c r="AL43">
        <v>16.53</v>
      </c>
      <c r="AM43">
        <v>16.559999999999999</v>
      </c>
      <c r="AN43">
        <v>16.53</v>
      </c>
      <c r="AO43">
        <v>16.52</v>
      </c>
      <c r="AP43">
        <v>16.52</v>
      </c>
      <c r="AR43">
        <v>16.53</v>
      </c>
      <c r="AS43">
        <v>16.53</v>
      </c>
      <c r="AT43">
        <v>16.52</v>
      </c>
      <c r="AU43">
        <v>16.52</v>
      </c>
      <c r="AV43">
        <v>16.53</v>
      </c>
      <c r="AW43">
        <v>16.52</v>
      </c>
      <c r="AX43">
        <v>16.53</v>
      </c>
      <c r="AY43">
        <v>16.52</v>
      </c>
      <c r="AZ43">
        <v>16.53</v>
      </c>
      <c r="BA43">
        <v>16.52</v>
      </c>
      <c r="BB43">
        <v>16.510000000000002</v>
      </c>
      <c r="BC43">
        <v>16.510000000000002</v>
      </c>
      <c r="BD43">
        <v>16.55</v>
      </c>
      <c r="BE43">
        <v>16.510000000000002</v>
      </c>
      <c r="BF43">
        <v>16.510000000000002</v>
      </c>
      <c r="BG43">
        <v>16.510000000000002</v>
      </c>
      <c r="BH43">
        <v>16.52</v>
      </c>
      <c r="BI43">
        <v>16.52</v>
      </c>
      <c r="BJ43">
        <v>16.52</v>
      </c>
      <c r="BK43">
        <v>16.510000000000002</v>
      </c>
      <c r="BL43">
        <v>16.510000000000002</v>
      </c>
      <c r="BM43">
        <v>16.510000000000002</v>
      </c>
      <c r="BN43">
        <v>16.72</v>
      </c>
      <c r="BO43">
        <v>16.52</v>
      </c>
      <c r="BP43">
        <v>16.510000000000002</v>
      </c>
      <c r="BQ43">
        <v>16.510000000000002</v>
      </c>
      <c r="BR43">
        <v>16.52</v>
      </c>
      <c r="BS43">
        <v>16.510000000000002</v>
      </c>
      <c r="BT43">
        <v>16.510000000000002</v>
      </c>
      <c r="BU43">
        <v>16.510000000000002</v>
      </c>
      <c r="BV43">
        <v>16.510000000000002</v>
      </c>
      <c r="BW43">
        <v>16.510000000000002</v>
      </c>
      <c r="BX43">
        <v>16.510000000000002</v>
      </c>
      <c r="BY43">
        <v>16.510000000000002</v>
      </c>
      <c r="BZ43">
        <v>16.5</v>
      </c>
      <c r="CA43" s="6">
        <v>16.5</v>
      </c>
      <c r="CB43" s="8"/>
      <c r="CC43" s="6">
        <v>16.510000000000002</v>
      </c>
      <c r="CD43" s="6">
        <v>16.5</v>
      </c>
      <c r="CE43" s="6">
        <v>16.5</v>
      </c>
      <c r="CF43">
        <v>16.510000000000002</v>
      </c>
      <c r="CG43">
        <v>16.559999999999999</v>
      </c>
      <c r="CI43">
        <v>16.510000000000002</v>
      </c>
      <c r="CJ43">
        <v>16.5</v>
      </c>
      <c r="CK43">
        <v>16.5</v>
      </c>
      <c r="CL43">
        <v>16.5</v>
      </c>
      <c r="CM43">
        <v>16.510000000000002</v>
      </c>
      <c r="CN43">
        <v>16.5</v>
      </c>
      <c r="CO43">
        <v>16.53</v>
      </c>
      <c r="CP43">
        <v>16.5</v>
      </c>
      <c r="CQ43">
        <v>16.5</v>
      </c>
      <c r="CR43">
        <v>16.5</v>
      </c>
      <c r="CS43">
        <v>16.5</v>
      </c>
      <c r="CT43">
        <v>16.52</v>
      </c>
      <c r="CU43">
        <v>16.52</v>
      </c>
      <c r="CV43">
        <v>16.510000000000002</v>
      </c>
      <c r="CW43">
        <v>16.53</v>
      </c>
      <c r="CX43">
        <v>16.489999999999998</v>
      </c>
      <c r="CY43">
        <v>16.489999999999998</v>
      </c>
      <c r="CZ43">
        <v>16.489999999999998</v>
      </c>
      <c r="DA43">
        <v>16.489999999999998</v>
      </c>
      <c r="DB43">
        <v>16.489999999999998</v>
      </c>
      <c r="DC43">
        <v>16.489999999999998</v>
      </c>
      <c r="DD43">
        <v>16.489999999999998</v>
      </c>
      <c r="DE43">
        <v>16.489999999999998</v>
      </c>
      <c r="DF43">
        <v>16.489999999999998</v>
      </c>
      <c r="DG43">
        <v>16.5</v>
      </c>
      <c r="DH43">
        <v>16.47</v>
      </c>
      <c r="DI43">
        <v>16.48</v>
      </c>
      <c r="DJ43">
        <v>16.48</v>
      </c>
      <c r="DK43">
        <v>16.47</v>
      </c>
      <c r="DL43">
        <v>16.489999999999998</v>
      </c>
      <c r="DM43">
        <v>16.489999999999998</v>
      </c>
      <c r="DN43">
        <v>16.489999999999998</v>
      </c>
      <c r="DO43">
        <v>16.5</v>
      </c>
      <c r="DP43">
        <v>16.510000000000002</v>
      </c>
      <c r="DQ43">
        <v>16.489999999999998</v>
      </c>
      <c r="DR43">
        <v>16.489999999999998</v>
      </c>
      <c r="DS43">
        <v>16.489999999999998</v>
      </c>
      <c r="DT43">
        <v>16.48</v>
      </c>
      <c r="DU43">
        <v>16.489999999999998</v>
      </c>
      <c r="DV43">
        <v>16.47</v>
      </c>
      <c r="DW43">
        <v>16.48</v>
      </c>
      <c r="DX43">
        <v>16.48</v>
      </c>
      <c r="DY43">
        <v>16.47</v>
      </c>
      <c r="DZ43">
        <v>16.47</v>
      </c>
      <c r="EA43">
        <v>16.48</v>
      </c>
      <c r="EB43">
        <v>16.489999999999998</v>
      </c>
      <c r="EC43">
        <v>16.489999999999998</v>
      </c>
      <c r="ED43">
        <v>16.48</v>
      </c>
      <c r="EE43">
        <v>16.47</v>
      </c>
      <c r="EF43">
        <v>16.48</v>
      </c>
      <c r="EG43">
        <v>16.47</v>
      </c>
      <c r="EH43">
        <v>16.48</v>
      </c>
      <c r="EI43" s="6">
        <v>16.5</v>
      </c>
      <c r="EJ43" s="6">
        <v>16.5</v>
      </c>
      <c r="EK43">
        <v>16.510000000000002</v>
      </c>
      <c r="EL43">
        <v>16.47</v>
      </c>
      <c r="EM43">
        <v>16.47</v>
      </c>
      <c r="EN43">
        <v>16.47</v>
      </c>
      <c r="EO43">
        <v>16.62</v>
      </c>
      <c r="EP43">
        <v>16.61</v>
      </c>
      <c r="EQ43">
        <v>16.46</v>
      </c>
      <c r="ER43">
        <v>16.45</v>
      </c>
      <c r="EW43">
        <v>16.45</v>
      </c>
      <c r="EY43">
        <v>16.45</v>
      </c>
      <c r="EZ43">
        <v>16.45</v>
      </c>
      <c r="FA43">
        <v>16.45</v>
      </c>
      <c r="FB43">
        <v>16.53</v>
      </c>
      <c r="FC43">
        <v>16.440000000000001</v>
      </c>
      <c r="FD43">
        <v>16.43</v>
      </c>
      <c r="FE43">
        <v>16.440000000000001</v>
      </c>
      <c r="FF43">
        <v>16.45</v>
      </c>
      <c r="FG43">
        <v>16.46</v>
      </c>
    </row>
    <row r="44" spans="2:163" x14ac:dyDescent="0.2">
      <c r="B44">
        <v>-14.7</v>
      </c>
      <c r="C44">
        <v>16.57</v>
      </c>
      <c r="D44">
        <v>16.57</v>
      </c>
      <c r="E44">
        <v>16.559999999999999</v>
      </c>
      <c r="F44">
        <v>16.559999999999999</v>
      </c>
      <c r="G44">
        <v>16.559999999999999</v>
      </c>
      <c r="H44">
        <v>16.559999999999999</v>
      </c>
      <c r="I44">
        <v>16.559999999999999</v>
      </c>
      <c r="J44">
        <v>16.559999999999999</v>
      </c>
      <c r="K44">
        <v>17.100000000000001</v>
      </c>
      <c r="L44">
        <v>17.39</v>
      </c>
      <c r="M44">
        <v>16.649999999999999</v>
      </c>
      <c r="N44">
        <v>16.559999999999999</v>
      </c>
      <c r="O44">
        <v>16.57</v>
      </c>
      <c r="P44">
        <v>16.98</v>
      </c>
      <c r="Q44">
        <v>17.010000000000002</v>
      </c>
      <c r="R44">
        <v>17.02</v>
      </c>
      <c r="S44">
        <v>16.559999999999999</v>
      </c>
      <c r="T44">
        <v>16.579999999999998</v>
      </c>
      <c r="U44">
        <v>16.559999999999999</v>
      </c>
      <c r="V44">
        <v>16.559999999999999</v>
      </c>
      <c r="W44">
        <v>16.600000000000001</v>
      </c>
      <c r="X44">
        <v>16.55</v>
      </c>
      <c r="Y44">
        <v>16.559999999999999</v>
      </c>
      <c r="Z44">
        <v>16.559999999999999</v>
      </c>
      <c r="AA44">
        <v>16.559999999999999</v>
      </c>
      <c r="AB44">
        <v>16.57</v>
      </c>
      <c r="AC44">
        <v>16.59</v>
      </c>
      <c r="AD44">
        <v>16.55</v>
      </c>
      <c r="AE44">
        <v>16.54</v>
      </c>
      <c r="AF44">
        <v>16.55</v>
      </c>
      <c r="AG44">
        <v>16.600000000000001</v>
      </c>
      <c r="AH44">
        <v>16.55</v>
      </c>
      <c r="AI44">
        <v>16.55</v>
      </c>
      <c r="AJ44">
        <v>16.54</v>
      </c>
      <c r="AK44">
        <v>16.54</v>
      </c>
      <c r="AL44">
        <v>16.54</v>
      </c>
      <c r="AM44">
        <v>16.600000000000001</v>
      </c>
      <c r="AN44">
        <v>16.54</v>
      </c>
      <c r="AO44">
        <v>16.54</v>
      </c>
      <c r="AP44">
        <v>16.54</v>
      </c>
      <c r="AR44">
        <v>16.54</v>
      </c>
      <c r="AS44">
        <v>16.559999999999999</v>
      </c>
      <c r="AT44">
        <v>16.54</v>
      </c>
      <c r="AU44">
        <v>16.54</v>
      </c>
      <c r="AV44">
        <v>16.54</v>
      </c>
      <c r="AW44">
        <v>16.55</v>
      </c>
      <c r="AX44">
        <v>16.54</v>
      </c>
      <c r="AY44">
        <v>16.54</v>
      </c>
      <c r="AZ44">
        <v>16.54</v>
      </c>
      <c r="BA44">
        <v>16.53</v>
      </c>
      <c r="BB44">
        <v>16.53</v>
      </c>
      <c r="BC44">
        <v>16.53</v>
      </c>
      <c r="BD44">
        <v>16.57</v>
      </c>
      <c r="BE44">
        <v>16.53</v>
      </c>
      <c r="BF44">
        <v>16.53</v>
      </c>
      <c r="BG44">
        <v>16.53</v>
      </c>
      <c r="BH44">
        <v>16.54</v>
      </c>
      <c r="BI44">
        <v>16.53</v>
      </c>
      <c r="BJ44">
        <v>16.54</v>
      </c>
      <c r="BK44">
        <v>16.54</v>
      </c>
      <c r="BL44">
        <v>16.53</v>
      </c>
      <c r="BM44">
        <v>16.53</v>
      </c>
      <c r="BN44">
        <v>16.600000000000001</v>
      </c>
      <c r="BO44">
        <v>16.54</v>
      </c>
      <c r="BP44">
        <v>16.54</v>
      </c>
      <c r="BQ44">
        <v>16.53</v>
      </c>
      <c r="BR44">
        <v>16.54</v>
      </c>
      <c r="BS44">
        <v>16.52</v>
      </c>
      <c r="BT44">
        <v>16.52</v>
      </c>
      <c r="BU44">
        <v>16.53</v>
      </c>
      <c r="BV44">
        <v>16.52</v>
      </c>
      <c r="BW44">
        <v>16.52</v>
      </c>
      <c r="BX44">
        <v>16.52</v>
      </c>
      <c r="BY44">
        <v>16.54</v>
      </c>
      <c r="BZ44">
        <v>16.510000000000002</v>
      </c>
      <c r="CA44">
        <v>16.52</v>
      </c>
      <c r="CB44" s="8"/>
      <c r="CC44">
        <v>16.52</v>
      </c>
      <c r="CD44">
        <v>16.52</v>
      </c>
      <c r="CE44">
        <v>16.52</v>
      </c>
      <c r="CF44">
        <v>16.600000000000001</v>
      </c>
      <c r="CG44">
        <v>16.53</v>
      </c>
      <c r="CI44">
        <v>16.52</v>
      </c>
      <c r="CJ44">
        <v>16.5</v>
      </c>
      <c r="CK44">
        <v>16.52</v>
      </c>
      <c r="CL44">
        <v>16.510000000000002</v>
      </c>
      <c r="CM44">
        <v>16.52</v>
      </c>
      <c r="CN44">
        <v>16.52</v>
      </c>
      <c r="CO44">
        <v>16.53</v>
      </c>
      <c r="CP44">
        <v>16.510000000000002</v>
      </c>
      <c r="CQ44">
        <v>16.510000000000002</v>
      </c>
      <c r="CR44">
        <v>16.510000000000002</v>
      </c>
      <c r="CS44">
        <v>16.510000000000002</v>
      </c>
      <c r="CT44">
        <v>16.54</v>
      </c>
      <c r="CU44">
        <v>16.52</v>
      </c>
      <c r="CV44">
        <v>16.510000000000002</v>
      </c>
      <c r="CW44">
        <v>16.54</v>
      </c>
      <c r="CX44">
        <v>16.5</v>
      </c>
      <c r="CY44">
        <v>16.5</v>
      </c>
      <c r="CZ44">
        <v>16.5</v>
      </c>
      <c r="DA44">
        <v>16.5</v>
      </c>
      <c r="DB44">
        <v>16.5</v>
      </c>
      <c r="DC44">
        <v>16.5</v>
      </c>
      <c r="DD44">
        <v>16.5</v>
      </c>
      <c r="DE44">
        <v>16.5</v>
      </c>
      <c r="DF44">
        <v>16.5</v>
      </c>
      <c r="DG44">
        <v>16.510000000000002</v>
      </c>
      <c r="DH44">
        <v>16.48</v>
      </c>
      <c r="DI44">
        <v>16.48</v>
      </c>
      <c r="DJ44">
        <v>16.489999999999998</v>
      </c>
      <c r="DK44">
        <v>16.48</v>
      </c>
      <c r="DL44">
        <v>16.5</v>
      </c>
      <c r="DM44">
        <v>16.5</v>
      </c>
      <c r="DN44">
        <v>16.5</v>
      </c>
      <c r="DO44">
        <v>16.5</v>
      </c>
      <c r="DP44">
        <v>16.52</v>
      </c>
      <c r="DQ44">
        <v>16.5</v>
      </c>
      <c r="DR44">
        <v>16.5</v>
      </c>
      <c r="DS44">
        <v>16.489999999999998</v>
      </c>
      <c r="DT44">
        <v>16.489999999999998</v>
      </c>
      <c r="DU44">
        <v>16.5</v>
      </c>
      <c r="DV44">
        <v>16.489999999999998</v>
      </c>
      <c r="DW44">
        <v>16.489999999999998</v>
      </c>
      <c r="DX44">
        <v>16.489999999999998</v>
      </c>
      <c r="DY44">
        <v>16.48</v>
      </c>
      <c r="DZ44">
        <v>16.48</v>
      </c>
      <c r="EA44">
        <v>16.489999999999998</v>
      </c>
      <c r="EB44">
        <v>16.5</v>
      </c>
      <c r="EC44">
        <v>16.5</v>
      </c>
      <c r="ED44">
        <v>16.5</v>
      </c>
      <c r="EE44">
        <v>16.489999999999998</v>
      </c>
      <c r="EF44">
        <v>16.489999999999998</v>
      </c>
      <c r="EG44">
        <v>16.48</v>
      </c>
      <c r="EH44">
        <v>16.489999999999998</v>
      </c>
      <c r="EI44">
        <v>16.510000000000002</v>
      </c>
      <c r="EJ44">
        <v>16.510000000000002</v>
      </c>
      <c r="EK44">
        <v>16.52</v>
      </c>
      <c r="EL44">
        <v>16.48</v>
      </c>
      <c r="EM44">
        <v>16.48</v>
      </c>
      <c r="EN44">
        <v>16.48</v>
      </c>
      <c r="EO44">
        <v>16.64</v>
      </c>
      <c r="EP44">
        <v>16.62</v>
      </c>
      <c r="EQ44">
        <v>16.46</v>
      </c>
      <c r="ER44">
        <v>16.46</v>
      </c>
      <c r="EW44">
        <v>16.45</v>
      </c>
      <c r="EY44">
        <v>16.46</v>
      </c>
      <c r="EZ44">
        <v>16.45</v>
      </c>
      <c r="FA44">
        <v>16.46</v>
      </c>
      <c r="FB44">
        <v>16.61</v>
      </c>
      <c r="FC44">
        <v>16.440000000000001</v>
      </c>
      <c r="FD44">
        <v>16.440000000000001</v>
      </c>
      <c r="FE44">
        <v>16.440000000000001</v>
      </c>
      <c r="FF44">
        <v>16.45</v>
      </c>
      <c r="FG44">
        <v>16.46</v>
      </c>
    </row>
    <row r="45" spans="2:163" x14ac:dyDescent="0.2">
      <c r="B45">
        <v>-16.7</v>
      </c>
      <c r="C45">
        <v>16.57</v>
      </c>
      <c r="D45">
        <v>16.57</v>
      </c>
      <c r="E45">
        <v>16.579999999999998</v>
      </c>
      <c r="F45">
        <v>16.579999999999998</v>
      </c>
      <c r="G45">
        <v>16.579999999999998</v>
      </c>
      <c r="H45">
        <v>16.579999999999998</v>
      </c>
      <c r="I45">
        <v>16.579999999999998</v>
      </c>
      <c r="J45">
        <v>16.579999999999998</v>
      </c>
      <c r="K45">
        <v>17.11</v>
      </c>
      <c r="L45">
        <v>17.38</v>
      </c>
      <c r="M45">
        <v>16.670000000000002</v>
      </c>
      <c r="N45">
        <v>16.579999999999998</v>
      </c>
      <c r="O45">
        <v>16.61</v>
      </c>
      <c r="P45">
        <v>17.02</v>
      </c>
      <c r="Q45">
        <v>17.02</v>
      </c>
      <c r="R45">
        <v>17.079999999999998</v>
      </c>
      <c r="S45">
        <v>16.579999999999998</v>
      </c>
      <c r="T45">
        <v>16.59</v>
      </c>
      <c r="U45">
        <v>16.579999999999998</v>
      </c>
      <c r="V45">
        <v>16.579999999999998</v>
      </c>
      <c r="W45">
        <v>16.61</v>
      </c>
      <c r="X45">
        <v>16.57</v>
      </c>
      <c r="Y45">
        <v>16.579999999999998</v>
      </c>
      <c r="Z45">
        <v>16.57</v>
      </c>
      <c r="AA45">
        <v>16.59</v>
      </c>
      <c r="AB45">
        <v>16.59</v>
      </c>
      <c r="AC45">
        <v>16.59</v>
      </c>
      <c r="AD45">
        <v>16.57</v>
      </c>
      <c r="AE45">
        <v>16.57</v>
      </c>
      <c r="AF45">
        <v>16.57</v>
      </c>
      <c r="AG45">
        <v>16.61</v>
      </c>
      <c r="AH45">
        <v>16.57</v>
      </c>
      <c r="AI45">
        <v>16.57</v>
      </c>
      <c r="AJ45">
        <v>16.57</v>
      </c>
      <c r="AK45">
        <v>16.57</v>
      </c>
      <c r="AL45">
        <v>16.57</v>
      </c>
      <c r="AM45">
        <v>16.600000000000001</v>
      </c>
      <c r="AN45">
        <v>16.57</v>
      </c>
      <c r="AO45">
        <v>16.54</v>
      </c>
      <c r="AP45">
        <v>16.57</v>
      </c>
      <c r="AR45">
        <v>16.57</v>
      </c>
      <c r="AS45">
        <v>16.59</v>
      </c>
      <c r="AT45">
        <v>16.57</v>
      </c>
      <c r="AU45">
        <v>16.559999999999999</v>
      </c>
      <c r="AV45">
        <v>16.57</v>
      </c>
      <c r="AW45">
        <v>16.559999999999999</v>
      </c>
      <c r="AX45">
        <v>16.57</v>
      </c>
      <c r="AY45">
        <v>16.559999999999999</v>
      </c>
      <c r="AZ45">
        <v>16.559999999999999</v>
      </c>
      <c r="BA45">
        <v>16.559999999999999</v>
      </c>
      <c r="BB45">
        <v>16.559999999999999</v>
      </c>
      <c r="BC45">
        <v>16.55</v>
      </c>
      <c r="BD45">
        <v>16.579999999999998</v>
      </c>
      <c r="BE45">
        <v>16.55</v>
      </c>
      <c r="BF45">
        <v>16.55</v>
      </c>
      <c r="BG45">
        <v>16.55</v>
      </c>
      <c r="BH45">
        <v>16.559999999999999</v>
      </c>
      <c r="BI45">
        <v>16.55</v>
      </c>
      <c r="BJ45">
        <v>16.559999999999999</v>
      </c>
      <c r="BK45">
        <v>16.55</v>
      </c>
      <c r="BL45">
        <v>16.55</v>
      </c>
      <c r="BM45">
        <v>16.55</v>
      </c>
      <c r="BN45">
        <v>16.559999999999999</v>
      </c>
      <c r="BO45">
        <v>16.55</v>
      </c>
      <c r="BP45">
        <v>16.55</v>
      </c>
      <c r="BQ45">
        <v>16.55</v>
      </c>
      <c r="BR45">
        <v>16.59</v>
      </c>
      <c r="BS45">
        <v>16.54</v>
      </c>
      <c r="BT45">
        <v>16.54</v>
      </c>
      <c r="BU45">
        <v>16.54</v>
      </c>
      <c r="BV45">
        <v>16.54</v>
      </c>
      <c r="BW45">
        <v>16.54</v>
      </c>
      <c r="BX45">
        <v>16.54</v>
      </c>
      <c r="BY45">
        <v>16.55</v>
      </c>
      <c r="BZ45">
        <v>16.53</v>
      </c>
      <c r="CA45">
        <v>16.54</v>
      </c>
      <c r="CB45" s="8"/>
      <c r="CC45">
        <v>16.55</v>
      </c>
      <c r="CD45">
        <v>16.54</v>
      </c>
      <c r="CE45">
        <v>16.54</v>
      </c>
      <c r="CF45">
        <v>16.559999999999999</v>
      </c>
      <c r="CG45">
        <v>16.55</v>
      </c>
      <c r="CI45">
        <v>16.54</v>
      </c>
      <c r="CJ45">
        <v>16.52</v>
      </c>
      <c r="CK45">
        <v>16.53</v>
      </c>
      <c r="CL45">
        <v>16.53</v>
      </c>
      <c r="CM45">
        <v>16.54</v>
      </c>
      <c r="CN45">
        <v>16.53</v>
      </c>
      <c r="CO45">
        <v>16.559999999999999</v>
      </c>
      <c r="CP45">
        <v>16.53</v>
      </c>
      <c r="CQ45">
        <v>16.53</v>
      </c>
      <c r="CR45">
        <v>16.52</v>
      </c>
      <c r="CS45">
        <v>16.53</v>
      </c>
      <c r="CU45">
        <v>16.559999999999999</v>
      </c>
      <c r="CV45">
        <v>16.53</v>
      </c>
      <c r="CW45">
        <v>16.559999999999999</v>
      </c>
      <c r="CX45">
        <v>16.52</v>
      </c>
      <c r="CY45">
        <v>16.53</v>
      </c>
      <c r="CZ45">
        <v>16.52</v>
      </c>
      <c r="DA45">
        <v>16.52</v>
      </c>
      <c r="DB45">
        <v>16.510000000000002</v>
      </c>
      <c r="DC45">
        <v>16.52</v>
      </c>
      <c r="DD45">
        <v>16.510000000000002</v>
      </c>
      <c r="DE45">
        <v>16.510000000000002</v>
      </c>
      <c r="DF45">
        <v>16.52</v>
      </c>
      <c r="DG45">
        <v>16.52</v>
      </c>
      <c r="DH45">
        <v>16.5</v>
      </c>
      <c r="DI45">
        <v>16.510000000000002</v>
      </c>
      <c r="DJ45">
        <v>16.510000000000002</v>
      </c>
      <c r="DK45">
        <v>16.5</v>
      </c>
      <c r="DL45">
        <v>16.52</v>
      </c>
      <c r="DM45">
        <v>16.52</v>
      </c>
      <c r="DN45">
        <v>16.52</v>
      </c>
      <c r="DO45">
        <v>16.52</v>
      </c>
      <c r="DP45">
        <v>16.54</v>
      </c>
      <c r="DQ45">
        <v>16.510000000000002</v>
      </c>
      <c r="DR45">
        <v>16.510000000000002</v>
      </c>
      <c r="DS45">
        <v>16.52</v>
      </c>
      <c r="DT45">
        <v>16.510000000000002</v>
      </c>
      <c r="DU45">
        <v>16.510000000000002</v>
      </c>
      <c r="DV45">
        <v>16.5</v>
      </c>
      <c r="DW45">
        <v>16.510000000000002</v>
      </c>
      <c r="DX45">
        <v>16.5</v>
      </c>
      <c r="DY45">
        <v>16.510000000000002</v>
      </c>
      <c r="DZ45">
        <v>16.5</v>
      </c>
      <c r="EA45">
        <v>16.510000000000002</v>
      </c>
      <c r="EB45">
        <v>16.510000000000002</v>
      </c>
      <c r="EC45">
        <v>16.52</v>
      </c>
      <c r="ED45">
        <v>16.510000000000002</v>
      </c>
      <c r="EE45">
        <v>16.5</v>
      </c>
      <c r="EF45">
        <v>16.510000000000002</v>
      </c>
      <c r="EG45">
        <v>16.5</v>
      </c>
      <c r="EH45">
        <v>16.510000000000002</v>
      </c>
      <c r="EI45">
        <v>16.53</v>
      </c>
      <c r="EJ45">
        <v>16.53</v>
      </c>
      <c r="EK45">
        <v>16.53</v>
      </c>
      <c r="EL45" s="6">
        <v>16.5</v>
      </c>
      <c r="EM45">
        <v>16.489999999999998</v>
      </c>
      <c r="EN45">
        <v>16.52</v>
      </c>
      <c r="EO45">
        <v>16.649999999999999</v>
      </c>
      <c r="EP45">
        <v>16.64</v>
      </c>
      <c r="EQ45">
        <v>16.48</v>
      </c>
      <c r="ER45">
        <v>16.47</v>
      </c>
      <c r="EW45">
        <v>16.47</v>
      </c>
      <c r="EY45">
        <v>16.48</v>
      </c>
      <c r="EZ45">
        <v>16.48</v>
      </c>
      <c r="FA45">
        <v>16.48</v>
      </c>
      <c r="FB45">
        <v>16.64</v>
      </c>
      <c r="FC45">
        <v>16.46</v>
      </c>
      <c r="FD45">
        <v>16.46</v>
      </c>
      <c r="FE45">
        <v>16.46</v>
      </c>
      <c r="FF45">
        <v>16.47</v>
      </c>
      <c r="FG45">
        <v>15.62</v>
      </c>
    </row>
    <row r="46" spans="2:163" x14ac:dyDescent="0.2">
      <c r="BB46"/>
      <c r="BD46"/>
      <c r="BP46"/>
      <c r="CB46" s="8"/>
    </row>
    <row r="47" spans="2:163" x14ac:dyDescent="0.2">
      <c r="BB47"/>
      <c r="BD47"/>
      <c r="BP47"/>
      <c r="CB47" s="8"/>
    </row>
    <row r="48" spans="2:163" x14ac:dyDescent="0.2">
      <c r="B48" s="11">
        <v>7</v>
      </c>
      <c r="C48" s="12">
        <v>35894</v>
      </c>
      <c r="D48" s="12">
        <v>35899</v>
      </c>
      <c r="E48" s="12">
        <v>35908</v>
      </c>
      <c r="F48" s="12">
        <v>35913</v>
      </c>
      <c r="G48" s="12">
        <v>35920</v>
      </c>
      <c r="H48" s="12">
        <v>35927</v>
      </c>
      <c r="I48" s="12">
        <v>35943</v>
      </c>
      <c r="J48" s="12">
        <v>35950</v>
      </c>
      <c r="K48" s="12">
        <v>35957</v>
      </c>
      <c r="L48" s="12">
        <v>35964</v>
      </c>
      <c r="M48" s="12">
        <f>M36</f>
        <v>35972</v>
      </c>
      <c r="N48" s="12">
        <f>N36</f>
        <v>35978</v>
      </c>
      <c r="O48" s="12">
        <v>35986</v>
      </c>
      <c r="P48" s="12">
        <v>35992</v>
      </c>
      <c r="Q48" s="12">
        <v>35998</v>
      </c>
      <c r="R48" s="12">
        <v>36006</v>
      </c>
      <c r="S48" s="12">
        <v>36012</v>
      </c>
      <c r="T48" s="12">
        <v>36019</v>
      </c>
      <c r="U48" s="12">
        <v>36026</v>
      </c>
      <c r="V48" s="12">
        <v>36034</v>
      </c>
      <c r="W48" s="12">
        <v>36040</v>
      </c>
      <c r="X48" s="12">
        <v>36048</v>
      </c>
      <c r="Y48" s="12">
        <v>36056</v>
      </c>
      <c r="Z48" s="12">
        <v>36061</v>
      </c>
      <c r="AA48" s="12">
        <v>36067</v>
      </c>
      <c r="AB48" s="12">
        <v>36075</v>
      </c>
      <c r="AC48" s="12">
        <v>36083</v>
      </c>
      <c r="AD48" s="12">
        <v>36090</v>
      </c>
      <c r="AE48" s="12">
        <v>36096</v>
      </c>
      <c r="AF48" s="12">
        <v>36103</v>
      </c>
      <c r="AG48" s="12">
        <v>36111</v>
      </c>
      <c r="AH48" s="12">
        <v>36118</v>
      </c>
      <c r="AI48" s="12">
        <v>36124</v>
      </c>
      <c r="AJ48" s="12">
        <v>36131</v>
      </c>
      <c r="AK48" s="12">
        <v>36138</v>
      </c>
      <c r="AL48" s="12">
        <v>36145</v>
      </c>
      <c r="AM48" s="12">
        <v>36159</v>
      </c>
      <c r="AN48" s="12">
        <v>36166</v>
      </c>
      <c r="AO48" s="12">
        <v>36173</v>
      </c>
      <c r="AP48" s="12">
        <v>36181</v>
      </c>
      <c r="AQ48" s="12">
        <v>36187</v>
      </c>
      <c r="AR48" s="12">
        <v>36194</v>
      </c>
      <c r="AS48" s="12">
        <v>36200</v>
      </c>
      <c r="AT48" s="12">
        <v>36206</v>
      </c>
      <c r="AU48" s="12">
        <v>36214</v>
      </c>
      <c r="AV48" s="12">
        <v>36224</v>
      </c>
      <c r="AW48" s="12">
        <v>36227</v>
      </c>
      <c r="AX48" s="12">
        <v>36234</v>
      </c>
      <c r="AY48" s="12">
        <v>36241</v>
      </c>
      <c r="AZ48" s="12">
        <v>36251</v>
      </c>
      <c r="BA48" s="12">
        <v>36271</v>
      </c>
      <c r="BB48" s="12">
        <v>36280</v>
      </c>
      <c r="BC48" s="12">
        <v>36285</v>
      </c>
      <c r="BD48" s="12">
        <v>36296</v>
      </c>
      <c r="BE48" s="12">
        <v>36302</v>
      </c>
      <c r="BF48" s="12">
        <v>36308</v>
      </c>
      <c r="BG48" s="12">
        <v>36315</v>
      </c>
      <c r="BH48" s="12">
        <v>36321</v>
      </c>
      <c r="BI48" s="12">
        <v>36327</v>
      </c>
      <c r="BJ48" s="12">
        <v>36334</v>
      </c>
      <c r="BK48" s="12">
        <v>36345</v>
      </c>
      <c r="BL48" s="12">
        <v>36350</v>
      </c>
      <c r="BM48" s="12">
        <v>36356</v>
      </c>
      <c r="BN48" s="12">
        <v>36376</v>
      </c>
      <c r="BO48" s="12">
        <v>36382</v>
      </c>
      <c r="BP48" s="12">
        <v>36390</v>
      </c>
      <c r="BQ48" s="12">
        <v>36399</v>
      </c>
      <c r="BR48" s="12">
        <v>36407</v>
      </c>
      <c r="BS48" s="12">
        <v>36414</v>
      </c>
      <c r="BT48" s="12">
        <v>36421</v>
      </c>
      <c r="BU48" s="12">
        <v>36434</v>
      </c>
      <c r="BV48" s="12">
        <v>36443</v>
      </c>
      <c r="BW48" s="12">
        <v>36449</v>
      </c>
      <c r="BX48" s="12">
        <v>36455</v>
      </c>
      <c r="BY48" s="12">
        <v>36467</v>
      </c>
      <c r="BZ48" s="12">
        <v>36477</v>
      </c>
      <c r="CA48" s="12">
        <v>36489</v>
      </c>
      <c r="CB48" s="8"/>
      <c r="CC48" s="12"/>
      <c r="CD48" s="12"/>
      <c r="CE48" s="12"/>
    </row>
    <row r="49" spans="2:163" x14ac:dyDescent="0.2">
      <c r="B49">
        <v>-4.0999999999999996</v>
      </c>
      <c r="C49" s="6">
        <v>17.72</v>
      </c>
      <c r="D49" s="6">
        <v>17.600000000000001</v>
      </c>
      <c r="E49" s="6">
        <v>17.329999999999998</v>
      </c>
      <c r="F49" s="6">
        <v>17.27</v>
      </c>
      <c r="G49" s="6">
        <v>16.809999999999999</v>
      </c>
      <c r="H49" s="6">
        <v>16.8</v>
      </c>
      <c r="I49" s="6">
        <v>16.72</v>
      </c>
      <c r="J49" s="6">
        <v>16.61</v>
      </c>
      <c r="K49" s="6">
        <v>16.690000000000001</v>
      </c>
      <c r="L49" s="6">
        <v>16.63</v>
      </c>
      <c r="M49" s="6">
        <v>16.54</v>
      </c>
      <c r="N49" s="6">
        <v>16.5</v>
      </c>
      <c r="O49" s="6">
        <v>17.07</v>
      </c>
      <c r="P49" s="6">
        <v>16.46</v>
      </c>
      <c r="Q49" s="6">
        <v>16.41</v>
      </c>
      <c r="R49" s="6">
        <v>16.45</v>
      </c>
      <c r="S49" s="6">
        <v>16.34</v>
      </c>
      <c r="T49" s="6">
        <v>16.190000000000001</v>
      </c>
      <c r="U49" s="6">
        <v>15.85</v>
      </c>
      <c r="V49" s="6">
        <v>15.95</v>
      </c>
      <c r="W49" s="6">
        <v>16.010000000000002</v>
      </c>
      <c r="X49" s="6">
        <v>15.04</v>
      </c>
      <c r="Y49" s="6">
        <v>14.7</v>
      </c>
      <c r="Z49" s="6">
        <v>14.41</v>
      </c>
      <c r="AA49" s="6">
        <v>14.55</v>
      </c>
      <c r="AB49" s="6">
        <v>13.99</v>
      </c>
      <c r="AC49" s="6">
        <v>13.9</v>
      </c>
      <c r="AD49" s="6">
        <v>13.9</v>
      </c>
      <c r="AE49" s="6">
        <v>13.94</v>
      </c>
      <c r="AF49" s="6">
        <v>14.04</v>
      </c>
      <c r="AG49" s="6">
        <v>14.2</v>
      </c>
      <c r="AH49" s="6">
        <v>14.32</v>
      </c>
      <c r="AI49" s="6">
        <v>14.39</v>
      </c>
      <c r="AJ49" s="6">
        <v>14.5</v>
      </c>
      <c r="AK49" s="6">
        <v>14.56</v>
      </c>
      <c r="AL49" s="6">
        <v>14.6</v>
      </c>
      <c r="AM49" s="6">
        <v>14.72</v>
      </c>
      <c r="AN49" s="6">
        <v>14.83</v>
      </c>
      <c r="AO49" s="6">
        <v>14.86</v>
      </c>
      <c r="AP49" s="6">
        <v>14.94</v>
      </c>
      <c r="AQ49" s="6">
        <v>14.98</v>
      </c>
      <c r="AR49" s="6">
        <v>14.99</v>
      </c>
      <c r="AS49" s="6">
        <v>15.17</v>
      </c>
      <c r="AT49" s="6">
        <v>15.3</v>
      </c>
      <c r="AU49" s="6"/>
      <c r="AV49" s="6">
        <v>15.54</v>
      </c>
      <c r="AW49" s="6">
        <v>15.56</v>
      </c>
      <c r="AX49" s="6">
        <v>15.57</v>
      </c>
      <c r="AY49" s="6">
        <v>15.75</v>
      </c>
      <c r="AZ49">
        <v>15.88</v>
      </c>
      <c r="BB49">
        <v>16.190000000000001</v>
      </c>
      <c r="BC49">
        <v>16.45</v>
      </c>
      <c r="BD49">
        <v>16.54</v>
      </c>
      <c r="BF49">
        <v>16.78</v>
      </c>
      <c r="BG49">
        <v>16.52</v>
      </c>
      <c r="BH49">
        <v>16.41</v>
      </c>
      <c r="BI49">
        <v>16.41</v>
      </c>
      <c r="BJ49">
        <v>16.41</v>
      </c>
      <c r="BK49">
        <v>16.38</v>
      </c>
      <c r="BL49">
        <v>16.399999999999999</v>
      </c>
      <c r="BM49" s="6">
        <v>16.38</v>
      </c>
      <c r="BN49" s="6">
        <v>16.350000000000001</v>
      </c>
      <c r="BO49" s="6">
        <v>16.28</v>
      </c>
      <c r="BP49" s="6">
        <v>16.23</v>
      </c>
      <c r="BQ49" s="6">
        <v>15.8</v>
      </c>
      <c r="BR49" s="6">
        <v>15.2</v>
      </c>
      <c r="BS49" s="6">
        <v>14.9</v>
      </c>
      <c r="BT49" s="6">
        <v>14.8</v>
      </c>
      <c r="BU49" s="6">
        <v>14.53</v>
      </c>
      <c r="BV49" s="6">
        <v>14.41</v>
      </c>
      <c r="BW49" s="6">
        <v>14.41</v>
      </c>
      <c r="BX49" s="6">
        <v>14.4</v>
      </c>
      <c r="BY49" s="6">
        <v>14.5</v>
      </c>
      <c r="BZ49" s="6">
        <v>14.53</v>
      </c>
      <c r="CA49" s="6">
        <v>14.89</v>
      </c>
      <c r="CB49" s="8"/>
      <c r="CC49" s="6">
        <v>14.83</v>
      </c>
      <c r="CD49" s="6">
        <v>15.31</v>
      </c>
      <c r="CE49" s="6">
        <v>15.65</v>
      </c>
      <c r="CF49">
        <v>16.27</v>
      </c>
      <c r="CG49">
        <v>16.600000000000001</v>
      </c>
      <c r="CH49">
        <v>16.36</v>
      </c>
      <c r="CI49">
        <v>16.13</v>
      </c>
      <c r="CJ49">
        <v>16.14</v>
      </c>
      <c r="CK49">
        <v>16.25</v>
      </c>
      <c r="CL49">
        <v>16.260000000000002</v>
      </c>
      <c r="CM49">
        <v>16.28</v>
      </c>
      <c r="CN49">
        <v>16.28</v>
      </c>
      <c r="CO49">
        <v>16.32</v>
      </c>
      <c r="CP49">
        <v>16.28</v>
      </c>
      <c r="CQ49">
        <v>16.27</v>
      </c>
      <c r="CR49">
        <v>16.3</v>
      </c>
      <c r="CS49">
        <v>16.309999999999999</v>
      </c>
      <c r="CT49">
        <v>16.34</v>
      </c>
      <c r="CU49">
        <v>16.239999999999998</v>
      </c>
      <c r="CV49">
        <v>16.28</v>
      </c>
      <c r="CW49">
        <v>16.23</v>
      </c>
      <c r="CX49">
        <v>15.58</v>
      </c>
      <c r="CY49">
        <v>15.48</v>
      </c>
      <c r="CZ49">
        <v>14.91</v>
      </c>
      <c r="DA49">
        <v>14.41</v>
      </c>
      <c r="DB49">
        <v>14.14</v>
      </c>
      <c r="DC49">
        <v>14.18</v>
      </c>
      <c r="DD49">
        <v>14.22</v>
      </c>
      <c r="DE49">
        <v>14.62</v>
      </c>
      <c r="DF49">
        <v>14.71</v>
      </c>
      <c r="DG49">
        <v>14.84</v>
      </c>
      <c r="DH49">
        <v>14.89</v>
      </c>
      <c r="DI49">
        <v>15.04</v>
      </c>
      <c r="DJ49">
        <v>15.18</v>
      </c>
      <c r="DK49">
        <v>15.58</v>
      </c>
      <c r="DL49">
        <v>16.02</v>
      </c>
      <c r="DM49">
        <v>16.11</v>
      </c>
      <c r="DN49">
        <v>17.690000000000001</v>
      </c>
      <c r="DO49">
        <v>16.260000000000002</v>
      </c>
      <c r="DP49">
        <v>16.309999999999999</v>
      </c>
      <c r="DQ49">
        <v>16.260000000000002</v>
      </c>
      <c r="DR49">
        <v>16.52</v>
      </c>
      <c r="DS49">
        <v>16.260000000000002</v>
      </c>
      <c r="DT49">
        <v>16.25</v>
      </c>
      <c r="DU49">
        <v>16.170000000000002</v>
      </c>
      <c r="DV49">
        <v>14.77</v>
      </c>
      <c r="DW49">
        <v>14.58</v>
      </c>
      <c r="DX49">
        <v>14.18</v>
      </c>
      <c r="DY49">
        <v>14.01</v>
      </c>
      <c r="DZ49">
        <v>14.15</v>
      </c>
      <c r="EA49">
        <v>14.46</v>
      </c>
      <c r="EB49">
        <v>14.68</v>
      </c>
      <c r="EC49">
        <v>15.72</v>
      </c>
      <c r="ED49">
        <v>16.350000000000001</v>
      </c>
      <c r="EE49">
        <v>16.649999999999999</v>
      </c>
      <c r="EF49">
        <v>16.37</v>
      </c>
      <c r="EG49">
        <v>14.59</v>
      </c>
      <c r="EH49">
        <v>15.06</v>
      </c>
      <c r="EI49">
        <v>16.739999999999998</v>
      </c>
      <c r="EJ49">
        <v>16.46</v>
      </c>
      <c r="EK49">
        <v>14.23</v>
      </c>
      <c r="EL49">
        <v>12.78</v>
      </c>
      <c r="EM49">
        <v>12.96</v>
      </c>
      <c r="EN49">
        <v>16.579999999999998</v>
      </c>
      <c r="EO49">
        <v>14.27</v>
      </c>
      <c r="EP49">
        <v>14.66</v>
      </c>
      <c r="EQ49">
        <v>17.07</v>
      </c>
      <c r="ER49">
        <v>14.64</v>
      </c>
      <c r="EW49">
        <v>16.18</v>
      </c>
      <c r="EX49">
        <v>16.28</v>
      </c>
      <c r="EY49">
        <v>16.329999999999998</v>
      </c>
      <c r="EZ49">
        <v>16.309999999999999</v>
      </c>
      <c r="FA49">
        <v>15.51</v>
      </c>
      <c r="FC49">
        <v>14.11</v>
      </c>
      <c r="FD49">
        <v>14.5</v>
      </c>
      <c r="FE49">
        <v>15.33</v>
      </c>
      <c r="FF49">
        <v>15.96</v>
      </c>
      <c r="FG49">
        <v>16.21</v>
      </c>
    </row>
    <row r="50" spans="2:163" x14ac:dyDescent="0.2">
      <c r="B50">
        <v>-6.1</v>
      </c>
      <c r="C50" s="6">
        <v>16.440000000000001</v>
      </c>
      <c r="D50" s="6">
        <v>16.46</v>
      </c>
      <c r="E50" s="6">
        <v>16.39</v>
      </c>
      <c r="F50" s="6">
        <v>16.46</v>
      </c>
      <c r="G50" s="6">
        <v>16.420000000000002</v>
      </c>
      <c r="H50" s="6">
        <v>16.399999999999999</v>
      </c>
      <c r="I50" s="6">
        <v>16.34</v>
      </c>
      <c r="J50" s="6">
        <v>16.309999999999999</v>
      </c>
      <c r="K50" s="6">
        <v>16.3</v>
      </c>
      <c r="L50" s="6">
        <v>16.29</v>
      </c>
      <c r="M50" s="6">
        <v>16.28</v>
      </c>
      <c r="N50" s="6">
        <v>16.3</v>
      </c>
      <c r="O50" s="6">
        <v>16.829999999999998</v>
      </c>
      <c r="P50" s="6">
        <v>16.3</v>
      </c>
      <c r="Q50" s="6">
        <v>16.3</v>
      </c>
      <c r="R50" s="6">
        <v>16.329999999999998</v>
      </c>
      <c r="S50" s="6">
        <v>16.27</v>
      </c>
      <c r="T50" s="6">
        <v>16.260000000000002</v>
      </c>
      <c r="U50" s="6">
        <v>16.14</v>
      </c>
      <c r="V50" s="6">
        <v>16.149999999999999</v>
      </c>
      <c r="W50" s="6">
        <v>16.25</v>
      </c>
      <c r="X50" s="6">
        <v>15.65</v>
      </c>
      <c r="Y50" s="6">
        <v>15.36</v>
      </c>
      <c r="Z50" s="6">
        <v>15.06</v>
      </c>
      <c r="AA50" s="6">
        <v>15.15</v>
      </c>
      <c r="AB50" s="6">
        <v>14.61</v>
      </c>
      <c r="AC50" s="6">
        <v>14.46</v>
      </c>
      <c r="AD50" s="6">
        <v>14.37</v>
      </c>
      <c r="AE50" s="6">
        <v>14.32</v>
      </c>
      <c r="AF50" s="6">
        <v>14.27</v>
      </c>
      <c r="AG50" s="6">
        <v>14.26</v>
      </c>
      <c r="AH50" s="6">
        <v>14.19</v>
      </c>
      <c r="AI50" s="6">
        <v>14.19</v>
      </c>
      <c r="AJ50" s="6">
        <v>14.17</v>
      </c>
      <c r="AK50" s="6">
        <v>14.18</v>
      </c>
      <c r="AL50" s="6">
        <v>14.24</v>
      </c>
      <c r="AM50" s="6">
        <v>14.33</v>
      </c>
      <c r="AN50" s="6">
        <v>14.4</v>
      </c>
      <c r="AO50" s="6">
        <v>14.45</v>
      </c>
      <c r="AP50" s="6">
        <v>14.6</v>
      </c>
      <c r="AQ50" s="6">
        <v>14.64</v>
      </c>
      <c r="AR50" s="6">
        <v>14.67</v>
      </c>
      <c r="AS50" s="6">
        <v>14.78</v>
      </c>
      <c r="AT50" s="6">
        <v>14.89</v>
      </c>
      <c r="AU50" s="6"/>
      <c r="AV50" s="6">
        <v>15.22</v>
      </c>
      <c r="AW50" s="6">
        <v>15.21</v>
      </c>
      <c r="AX50" s="6">
        <v>15.23</v>
      </c>
      <c r="AY50" s="6">
        <v>15.41</v>
      </c>
      <c r="AZ50">
        <v>15.54</v>
      </c>
      <c r="BB50">
        <v>15.86</v>
      </c>
      <c r="BC50">
        <v>15.68</v>
      </c>
      <c r="BD50">
        <v>15.55</v>
      </c>
      <c r="BF50">
        <v>16.54</v>
      </c>
      <c r="BG50">
        <v>16.38</v>
      </c>
      <c r="BH50">
        <v>16.38</v>
      </c>
      <c r="BI50">
        <v>16.11</v>
      </c>
      <c r="BJ50">
        <v>16.11</v>
      </c>
      <c r="BK50">
        <v>16.149999999999999</v>
      </c>
      <c r="BL50">
        <v>16.21</v>
      </c>
      <c r="BM50">
        <v>16.18</v>
      </c>
      <c r="BN50">
        <v>16.27</v>
      </c>
      <c r="BO50">
        <v>16.27</v>
      </c>
      <c r="BP50">
        <v>16.28</v>
      </c>
      <c r="BQ50">
        <v>16.34</v>
      </c>
      <c r="BR50" s="6">
        <v>16.2</v>
      </c>
      <c r="BS50" s="6">
        <v>15.89</v>
      </c>
      <c r="BT50" s="6">
        <v>15.96</v>
      </c>
      <c r="BU50" s="6">
        <v>15.75</v>
      </c>
      <c r="BV50" s="6">
        <v>15.46</v>
      </c>
      <c r="BW50" s="6">
        <v>15.31</v>
      </c>
      <c r="BX50" s="6">
        <v>15.06</v>
      </c>
      <c r="BY50" s="6">
        <v>14.79</v>
      </c>
      <c r="BZ50" s="6">
        <v>14.48</v>
      </c>
      <c r="CA50" s="6">
        <v>14.43</v>
      </c>
      <c r="CB50" s="8"/>
      <c r="CC50" s="6">
        <v>14.21</v>
      </c>
      <c r="CD50" s="6">
        <v>14.38</v>
      </c>
      <c r="CE50" s="6">
        <v>14.8</v>
      </c>
      <c r="CF50">
        <v>15.4</v>
      </c>
      <c r="CG50">
        <v>15.53</v>
      </c>
      <c r="CH50">
        <v>15.6</v>
      </c>
      <c r="CI50">
        <v>15.67</v>
      </c>
      <c r="CJ50">
        <v>15.69</v>
      </c>
      <c r="CK50">
        <v>15.86</v>
      </c>
      <c r="CL50">
        <v>15.87</v>
      </c>
      <c r="CM50">
        <v>15.91</v>
      </c>
      <c r="CN50">
        <v>15.93</v>
      </c>
      <c r="CO50">
        <v>16</v>
      </c>
      <c r="CP50">
        <v>16.010000000000002</v>
      </c>
      <c r="CQ50">
        <v>16.05</v>
      </c>
      <c r="CR50">
        <v>16.079999999999998</v>
      </c>
      <c r="CS50">
        <v>16.12</v>
      </c>
      <c r="CT50">
        <v>16.239999999999998</v>
      </c>
      <c r="CU50">
        <v>16.2</v>
      </c>
      <c r="CV50">
        <v>16.22</v>
      </c>
      <c r="CW50">
        <v>16.18</v>
      </c>
      <c r="CX50">
        <v>16.14</v>
      </c>
      <c r="CY50">
        <v>16.09</v>
      </c>
      <c r="CZ50">
        <v>15.89</v>
      </c>
      <c r="DA50">
        <v>15.44</v>
      </c>
      <c r="DB50">
        <v>15.25</v>
      </c>
      <c r="DC50">
        <v>15.14</v>
      </c>
      <c r="DD50">
        <v>14.82</v>
      </c>
      <c r="DE50">
        <v>14.82</v>
      </c>
      <c r="DF50">
        <v>14.58</v>
      </c>
      <c r="DG50">
        <v>14.38</v>
      </c>
      <c r="DH50">
        <v>14.28</v>
      </c>
      <c r="DI50">
        <v>14.38</v>
      </c>
      <c r="DJ50">
        <v>14.49</v>
      </c>
      <c r="DK50">
        <v>14.91</v>
      </c>
      <c r="DL50">
        <v>15.18</v>
      </c>
      <c r="DM50">
        <v>15.42</v>
      </c>
      <c r="DN50">
        <v>15.8</v>
      </c>
      <c r="DO50">
        <v>15.71</v>
      </c>
      <c r="DP50">
        <v>15.85</v>
      </c>
      <c r="DQ50">
        <v>15.88</v>
      </c>
      <c r="DR50">
        <v>15.96</v>
      </c>
      <c r="DS50">
        <v>16.010000000000002</v>
      </c>
      <c r="DT50">
        <v>16.07</v>
      </c>
      <c r="DU50">
        <v>16.12</v>
      </c>
      <c r="DV50">
        <v>16.04</v>
      </c>
      <c r="DW50">
        <v>15.97</v>
      </c>
      <c r="DX50">
        <v>15.76</v>
      </c>
      <c r="DY50">
        <v>15.42</v>
      </c>
      <c r="DZ50">
        <v>15.17</v>
      </c>
      <c r="EA50">
        <v>15.01</v>
      </c>
      <c r="EB50">
        <v>14.85</v>
      </c>
      <c r="EC50">
        <v>15.12</v>
      </c>
      <c r="ED50">
        <v>16.04</v>
      </c>
      <c r="EE50">
        <v>15.53</v>
      </c>
      <c r="EF50">
        <v>15.89</v>
      </c>
      <c r="EG50">
        <v>15.96</v>
      </c>
      <c r="EH50">
        <v>15.14</v>
      </c>
      <c r="EI50">
        <v>15.84</v>
      </c>
      <c r="EJ50" s="6">
        <v>15.9</v>
      </c>
      <c r="EK50">
        <v>15.95</v>
      </c>
      <c r="EL50">
        <v>15.26</v>
      </c>
      <c r="EM50">
        <v>14.89</v>
      </c>
      <c r="EN50">
        <v>15.95</v>
      </c>
      <c r="EO50">
        <v>16.07</v>
      </c>
      <c r="EP50">
        <v>15.12</v>
      </c>
      <c r="EQ50">
        <v>16.14</v>
      </c>
      <c r="ER50">
        <v>16.07</v>
      </c>
      <c r="EW50">
        <v>15.78</v>
      </c>
      <c r="EX50">
        <v>15.83</v>
      </c>
      <c r="EY50">
        <v>15.88</v>
      </c>
      <c r="EZ50">
        <v>15.52</v>
      </c>
      <c r="FA50">
        <v>15.93</v>
      </c>
      <c r="FC50">
        <v>15.28</v>
      </c>
      <c r="FD50">
        <v>15.33</v>
      </c>
      <c r="FE50">
        <v>15.58</v>
      </c>
      <c r="FF50">
        <v>15.76</v>
      </c>
      <c r="FG50">
        <v>15.82</v>
      </c>
    </row>
    <row r="51" spans="2:163" x14ac:dyDescent="0.2">
      <c r="B51">
        <v>-10.1</v>
      </c>
      <c r="C51">
        <v>16.329999999999998</v>
      </c>
      <c r="D51">
        <v>16.34</v>
      </c>
      <c r="E51">
        <v>16.34</v>
      </c>
      <c r="F51">
        <v>16.350000000000001</v>
      </c>
      <c r="G51">
        <v>16.350000000000001</v>
      </c>
      <c r="H51">
        <v>16.36</v>
      </c>
      <c r="I51">
        <v>16.36</v>
      </c>
      <c r="J51">
        <v>16.36</v>
      </c>
      <c r="K51">
        <v>16.37</v>
      </c>
      <c r="L51">
        <v>16.38</v>
      </c>
      <c r="M51">
        <v>16.37</v>
      </c>
      <c r="N51">
        <v>16.37</v>
      </c>
      <c r="O51">
        <v>16.82</v>
      </c>
      <c r="P51">
        <v>16.36</v>
      </c>
      <c r="Q51">
        <v>16.350000000000001</v>
      </c>
      <c r="R51">
        <v>16.37</v>
      </c>
      <c r="S51">
        <v>16.329999999999998</v>
      </c>
      <c r="T51">
        <v>16.32</v>
      </c>
      <c r="U51">
        <v>16.32</v>
      </c>
      <c r="V51">
        <v>16.350000000000001</v>
      </c>
      <c r="W51">
        <v>16.36</v>
      </c>
      <c r="X51">
        <v>16.27</v>
      </c>
      <c r="Y51">
        <v>16.260000000000002</v>
      </c>
      <c r="Z51">
        <v>16.25</v>
      </c>
      <c r="AA51">
        <v>16.27</v>
      </c>
      <c r="AB51">
        <v>16.22</v>
      </c>
      <c r="AC51">
        <v>16.2</v>
      </c>
      <c r="AD51">
        <v>16.899999999999999</v>
      </c>
      <c r="AE51">
        <v>16.170000000000002</v>
      </c>
      <c r="AF51">
        <v>16.14</v>
      </c>
      <c r="AG51">
        <v>16.100000000000001</v>
      </c>
      <c r="AH51">
        <v>16.11</v>
      </c>
      <c r="AI51">
        <v>16.05</v>
      </c>
      <c r="AJ51">
        <v>16.059999999999999</v>
      </c>
      <c r="AK51">
        <v>16.04</v>
      </c>
      <c r="AL51">
        <v>16.05</v>
      </c>
      <c r="AM51">
        <v>16.059999999999999</v>
      </c>
      <c r="AN51">
        <v>16.03</v>
      </c>
      <c r="AO51">
        <v>16.04</v>
      </c>
      <c r="AP51">
        <v>16.399999999999999</v>
      </c>
      <c r="AQ51">
        <v>16.21</v>
      </c>
      <c r="AR51">
        <v>16.25</v>
      </c>
      <c r="AS51">
        <v>16.18</v>
      </c>
      <c r="AT51">
        <v>16.190000000000001</v>
      </c>
      <c r="AV51">
        <v>16.239999999999998</v>
      </c>
      <c r="AW51">
        <v>16.22</v>
      </c>
      <c r="AX51">
        <v>16.239999999999998</v>
      </c>
      <c r="AY51">
        <v>16.239999999999998</v>
      </c>
      <c r="AZ51">
        <v>16.25</v>
      </c>
      <c r="BB51">
        <v>16.29</v>
      </c>
      <c r="BC51">
        <v>16.25</v>
      </c>
      <c r="BD51">
        <v>16.3</v>
      </c>
      <c r="BF51">
        <v>16.29</v>
      </c>
      <c r="BG51">
        <v>16.32</v>
      </c>
      <c r="BH51">
        <v>16.32</v>
      </c>
      <c r="BI51">
        <v>16.329999999999998</v>
      </c>
      <c r="BJ51">
        <v>16.329999999999998</v>
      </c>
      <c r="BK51">
        <v>16.34</v>
      </c>
      <c r="BL51">
        <v>16.350000000000001</v>
      </c>
      <c r="BM51">
        <v>16.350000000000001</v>
      </c>
      <c r="BN51">
        <v>16.440000000000001</v>
      </c>
      <c r="BO51">
        <v>16.34</v>
      </c>
      <c r="BP51">
        <v>16.350000000000001</v>
      </c>
      <c r="BQ51">
        <v>16.37</v>
      </c>
      <c r="BR51">
        <v>16.350000000000001</v>
      </c>
      <c r="BS51">
        <v>16.32</v>
      </c>
      <c r="BT51">
        <v>16.309999999999999</v>
      </c>
      <c r="BU51">
        <v>16.260000000000002</v>
      </c>
      <c r="BV51">
        <v>16.09</v>
      </c>
      <c r="BW51">
        <v>16.05</v>
      </c>
      <c r="BX51">
        <v>15.72</v>
      </c>
      <c r="BY51">
        <v>15.94</v>
      </c>
      <c r="BZ51">
        <v>15.81</v>
      </c>
      <c r="CA51">
        <v>14.69</v>
      </c>
      <c r="CB51" s="8"/>
      <c r="CC51">
        <v>15.45</v>
      </c>
      <c r="CD51">
        <v>15.22</v>
      </c>
      <c r="CE51">
        <v>15.78</v>
      </c>
      <c r="CF51">
        <v>15.58</v>
      </c>
      <c r="CG51">
        <v>15.78</v>
      </c>
      <c r="CH51">
        <v>15.87</v>
      </c>
      <c r="CI51">
        <v>16.22</v>
      </c>
      <c r="CJ51">
        <v>16.22</v>
      </c>
      <c r="CK51">
        <v>16.25</v>
      </c>
      <c r="CL51">
        <v>16.260000000000002</v>
      </c>
      <c r="CM51">
        <v>16.25</v>
      </c>
      <c r="CN51">
        <v>16.260000000000002</v>
      </c>
      <c r="CO51">
        <v>16.3</v>
      </c>
      <c r="CP51">
        <v>16.29</v>
      </c>
      <c r="CQ51">
        <v>16.3</v>
      </c>
      <c r="CR51">
        <v>16.309999999999999</v>
      </c>
      <c r="CS51">
        <v>16.260000000000002</v>
      </c>
      <c r="CT51">
        <v>16.38</v>
      </c>
      <c r="CU51">
        <v>16.329999999999998</v>
      </c>
      <c r="CV51">
        <v>16.329999999999998</v>
      </c>
      <c r="CW51">
        <v>16.32</v>
      </c>
      <c r="CX51">
        <v>16.309999999999999</v>
      </c>
      <c r="CY51">
        <v>16.309999999999999</v>
      </c>
      <c r="CZ51">
        <v>16.260000000000002</v>
      </c>
      <c r="DA51">
        <v>16.05</v>
      </c>
      <c r="DB51">
        <v>15.82</v>
      </c>
      <c r="DC51">
        <v>15.65</v>
      </c>
      <c r="DD51">
        <v>15.39</v>
      </c>
      <c r="DE51">
        <v>15.59</v>
      </c>
      <c r="DF51">
        <v>15.51</v>
      </c>
      <c r="DG51">
        <v>15.34</v>
      </c>
      <c r="DH51">
        <v>15.58</v>
      </c>
      <c r="DI51">
        <v>15.66</v>
      </c>
      <c r="DJ51">
        <v>15.73</v>
      </c>
      <c r="DK51">
        <v>15.78</v>
      </c>
      <c r="DL51">
        <v>15.93</v>
      </c>
      <c r="DM51">
        <v>15.88</v>
      </c>
      <c r="DN51">
        <v>15.92</v>
      </c>
      <c r="DO51">
        <v>16.09</v>
      </c>
      <c r="DP51">
        <v>16.149999999999999</v>
      </c>
      <c r="DQ51">
        <v>16.170000000000002</v>
      </c>
      <c r="DR51">
        <v>16.22</v>
      </c>
      <c r="DS51">
        <v>16.23</v>
      </c>
      <c r="DT51">
        <v>16.28</v>
      </c>
      <c r="DU51">
        <v>16.28</v>
      </c>
      <c r="DV51">
        <v>16.27</v>
      </c>
      <c r="DW51">
        <v>16.29</v>
      </c>
      <c r="DX51">
        <v>16.28</v>
      </c>
      <c r="DY51">
        <v>16.09</v>
      </c>
      <c r="DZ51">
        <v>15.87</v>
      </c>
      <c r="EA51">
        <v>15.81</v>
      </c>
      <c r="EB51">
        <v>15.64</v>
      </c>
      <c r="EC51">
        <v>15.91</v>
      </c>
      <c r="ED51">
        <v>16.260000000000002</v>
      </c>
      <c r="EE51">
        <v>15.69</v>
      </c>
      <c r="EF51">
        <v>16.04</v>
      </c>
      <c r="EG51">
        <v>16.170000000000002</v>
      </c>
      <c r="EH51">
        <v>15.81</v>
      </c>
      <c r="EI51">
        <v>15.8</v>
      </c>
      <c r="EJ51">
        <v>15.96</v>
      </c>
      <c r="EK51">
        <v>16.16</v>
      </c>
      <c r="EL51">
        <v>16.190000000000001</v>
      </c>
      <c r="EM51">
        <v>16.29</v>
      </c>
      <c r="EN51">
        <v>15.94</v>
      </c>
      <c r="EO51">
        <v>16.45</v>
      </c>
      <c r="EP51">
        <v>15.65</v>
      </c>
      <c r="EQ51">
        <v>15.99</v>
      </c>
      <c r="ER51">
        <v>16.05</v>
      </c>
      <c r="EW51">
        <v>15.92</v>
      </c>
      <c r="EX51">
        <v>15.85</v>
      </c>
      <c r="EY51">
        <v>15.85</v>
      </c>
      <c r="EZ51">
        <v>15.99</v>
      </c>
      <c r="FA51">
        <v>16.079999999999998</v>
      </c>
      <c r="FC51">
        <v>16.170000000000002</v>
      </c>
      <c r="FD51">
        <v>16.190000000000001</v>
      </c>
      <c r="FE51">
        <v>16.18</v>
      </c>
      <c r="FF51">
        <v>16.07</v>
      </c>
      <c r="FG51">
        <v>15.98</v>
      </c>
    </row>
    <row r="52" spans="2:163" x14ac:dyDescent="0.2">
      <c r="BB52"/>
      <c r="BD52"/>
      <c r="BP52"/>
      <c r="CB52" s="8"/>
    </row>
    <row r="53" spans="2:163" x14ac:dyDescent="0.2">
      <c r="BB53"/>
      <c r="BD53"/>
      <c r="BP53"/>
      <c r="CB53" s="8"/>
    </row>
    <row r="54" spans="2:163" x14ac:dyDescent="0.2">
      <c r="B54" s="11">
        <v>8</v>
      </c>
      <c r="C54" s="12">
        <v>35894</v>
      </c>
      <c r="D54" s="12">
        <v>35899</v>
      </c>
      <c r="E54" s="12">
        <v>35908</v>
      </c>
      <c r="F54" s="12">
        <v>35913</v>
      </c>
      <c r="G54" s="12">
        <v>35920</v>
      </c>
      <c r="H54" s="12">
        <v>35927</v>
      </c>
      <c r="I54" s="12">
        <v>35943</v>
      </c>
      <c r="J54" s="12">
        <v>35950</v>
      </c>
      <c r="K54" s="12">
        <v>35957</v>
      </c>
      <c r="L54" s="12">
        <v>35964</v>
      </c>
      <c r="M54" s="12">
        <f>M48</f>
        <v>35972</v>
      </c>
      <c r="N54" s="12">
        <f>N48</f>
        <v>35978</v>
      </c>
      <c r="O54" s="12">
        <v>35986</v>
      </c>
      <c r="P54" s="12">
        <v>35992</v>
      </c>
      <c r="Q54" s="12">
        <v>35998</v>
      </c>
      <c r="R54" s="12">
        <v>36006</v>
      </c>
      <c r="S54" s="12">
        <v>36012</v>
      </c>
      <c r="T54" s="12">
        <v>36019</v>
      </c>
      <c r="U54" s="12">
        <v>36026</v>
      </c>
      <c r="V54" s="12">
        <v>36034</v>
      </c>
      <c r="W54" s="12">
        <v>36040</v>
      </c>
      <c r="X54" s="12">
        <v>36048</v>
      </c>
      <c r="Y54" s="12">
        <v>36056</v>
      </c>
      <c r="Z54" s="12">
        <v>36061</v>
      </c>
      <c r="AA54" s="12">
        <v>36067</v>
      </c>
      <c r="AB54" s="12">
        <v>36075</v>
      </c>
      <c r="AC54" s="12">
        <v>36083</v>
      </c>
      <c r="AD54" s="12">
        <v>36090</v>
      </c>
      <c r="AE54" s="12">
        <v>36096</v>
      </c>
      <c r="AF54" s="12">
        <v>36103</v>
      </c>
      <c r="AG54" s="12">
        <v>36111</v>
      </c>
      <c r="AH54" s="12">
        <v>36118</v>
      </c>
      <c r="AI54" s="12">
        <v>36124</v>
      </c>
      <c r="AJ54" s="12">
        <v>36131</v>
      </c>
      <c r="AK54" s="12">
        <v>36138</v>
      </c>
      <c r="AL54" s="12">
        <v>36145</v>
      </c>
      <c r="AM54" s="12">
        <v>36159</v>
      </c>
      <c r="AN54" s="12">
        <v>36166</v>
      </c>
      <c r="AO54" s="12">
        <v>36173</v>
      </c>
      <c r="AP54" s="12">
        <v>36181</v>
      </c>
      <c r="AQ54" s="12">
        <v>36187</v>
      </c>
      <c r="AR54" s="12">
        <v>36194</v>
      </c>
      <c r="AS54" s="12">
        <v>36200</v>
      </c>
      <c r="AT54" s="12">
        <v>36206</v>
      </c>
      <c r="AU54" s="12">
        <v>36214</v>
      </c>
      <c r="AV54" s="12">
        <v>36224</v>
      </c>
      <c r="AW54" s="12">
        <v>36227</v>
      </c>
      <c r="AX54" s="12">
        <v>36234</v>
      </c>
      <c r="AY54" s="12">
        <v>36241</v>
      </c>
      <c r="AZ54" s="12">
        <v>36251</v>
      </c>
      <c r="BA54" s="12">
        <v>36271</v>
      </c>
      <c r="BB54" s="12">
        <v>36280</v>
      </c>
      <c r="BC54" s="12">
        <v>36285</v>
      </c>
      <c r="BD54" s="12">
        <v>36296</v>
      </c>
      <c r="BE54" s="12">
        <v>36302</v>
      </c>
      <c r="BF54" s="12">
        <v>36308</v>
      </c>
      <c r="BG54" s="12">
        <v>36315</v>
      </c>
      <c r="BH54" s="12">
        <v>36321</v>
      </c>
      <c r="BI54" s="12">
        <v>36327</v>
      </c>
      <c r="BJ54" s="12">
        <v>36334</v>
      </c>
      <c r="BK54" s="12">
        <v>36345</v>
      </c>
      <c r="BL54" s="12">
        <v>36350</v>
      </c>
      <c r="BM54" s="12">
        <v>36356</v>
      </c>
      <c r="BN54" s="12">
        <v>36376</v>
      </c>
      <c r="BO54" s="12">
        <v>36382</v>
      </c>
      <c r="BP54" s="12">
        <v>36390</v>
      </c>
      <c r="BQ54" s="12">
        <v>36399</v>
      </c>
      <c r="BR54" s="12">
        <v>36407</v>
      </c>
      <c r="BS54" s="12">
        <v>36414</v>
      </c>
      <c r="BT54" s="12">
        <v>36421</v>
      </c>
      <c r="BU54" s="12">
        <v>36434</v>
      </c>
      <c r="BV54" s="12">
        <v>36443</v>
      </c>
      <c r="BW54" s="12">
        <v>36449</v>
      </c>
      <c r="BX54" s="12">
        <v>36455</v>
      </c>
      <c r="BY54" s="12">
        <v>36467</v>
      </c>
      <c r="BZ54" s="12">
        <v>36477</v>
      </c>
      <c r="CA54" s="12">
        <v>36489</v>
      </c>
      <c r="CC54" s="12"/>
      <c r="CD54" s="12"/>
      <c r="CE54" s="12"/>
    </row>
    <row r="55" spans="2:163" x14ac:dyDescent="0.2">
      <c r="B55">
        <v>-0.6</v>
      </c>
      <c r="C55">
        <v>17.86</v>
      </c>
      <c r="D55">
        <v>17.77</v>
      </c>
      <c r="E55">
        <v>16.7</v>
      </c>
      <c r="F55">
        <v>16.57</v>
      </c>
      <c r="G55">
        <v>16.47</v>
      </c>
      <c r="H55">
        <v>16.39</v>
      </c>
      <c r="I55">
        <v>12.46</v>
      </c>
      <c r="J55">
        <v>11.9</v>
      </c>
      <c r="K55">
        <v>11.54</v>
      </c>
      <c r="L55">
        <v>11.6</v>
      </c>
      <c r="M55">
        <v>11.56</v>
      </c>
      <c r="N55">
        <v>9.5299999999999994</v>
      </c>
      <c r="O55">
        <v>9.68</v>
      </c>
      <c r="P55">
        <v>10.7</v>
      </c>
      <c r="Q55">
        <v>10.09</v>
      </c>
      <c r="R55">
        <v>10.75</v>
      </c>
      <c r="S55">
        <v>10.4</v>
      </c>
      <c r="T55">
        <v>11.34</v>
      </c>
      <c r="U55">
        <v>10.66</v>
      </c>
      <c r="V55">
        <v>10.95</v>
      </c>
      <c r="W55">
        <v>13.65</v>
      </c>
      <c r="X55">
        <v>13.36</v>
      </c>
      <c r="Y55">
        <v>14.16</v>
      </c>
      <c r="Z55">
        <v>13.22</v>
      </c>
      <c r="AA55">
        <v>15.07</v>
      </c>
      <c r="AB55">
        <v>15.06</v>
      </c>
      <c r="AC55">
        <v>16.71</v>
      </c>
      <c r="AD55">
        <v>16.989999999999998</v>
      </c>
      <c r="AE55">
        <v>18.420000000000002</v>
      </c>
      <c r="AF55">
        <v>19.399999999999999</v>
      </c>
      <c r="AG55">
        <v>20.5</v>
      </c>
      <c r="AH55">
        <v>32.4</v>
      </c>
      <c r="AI55">
        <v>26.4</v>
      </c>
      <c r="AJ55">
        <v>27.8</v>
      </c>
      <c r="AK55">
        <v>18.2</v>
      </c>
      <c r="AL55">
        <v>35</v>
      </c>
      <c r="AM55">
        <v>42</v>
      </c>
      <c r="AN55">
        <v>42.6</v>
      </c>
      <c r="AO55">
        <v>27.1</v>
      </c>
      <c r="AP55">
        <v>31.4</v>
      </c>
      <c r="AQ55">
        <v>25.4</v>
      </c>
      <c r="AR55">
        <v>43.2</v>
      </c>
      <c r="AS55">
        <v>25.4</v>
      </c>
      <c r="AT55">
        <v>23.2</v>
      </c>
      <c r="AU55">
        <v>23.3</v>
      </c>
      <c r="AV55">
        <v>32.1</v>
      </c>
      <c r="AW55">
        <v>18.440000000000001</v>
      </c>
      <c r="AX55">
        <v>18.39</v>
      </c>
      <c r="AY55">
        <v>16.940000000000001</v>
      </c>
      <c r="AZ55">
        <v>17.010000000000002</v>
      </c>
      <c r="BA55">
        <v>16.61</v>
      </c>
      <c r="BB55">
        <v>16.559999999999999</v>
      </c>
      <c r="BC55">
        <v>16.55</v>
      </c>
      <c r="BD55">
        <v>16.43</v>
      </c>
      <c r="BE55">
        <v>16.38</v>
      </c>
      <c r="BF55">
        <v>16.27</v>
      </c>
      <c r="BG55">
        <v>15.48</v>
      </c>
      <c r="BH55">
        <v>13.73</v>
      </c>
      <c r="BI55">
        <v>12.14</v>
      </c>
      <c r="BJ55">
        <v>12.52</v>
      </c>
      <c r="BK55">
        <v>11.5</v>
      </c>
      <c r="BL55">
        <v>10.79</v>
      </c>
      <c r="BM55">
        <v>10.68</v>
      </c>
      <c r="BN55">
        <v>9.84</v>
      </c>
      <c r="BO55">
        <v>9.7200000000000006</v>
      </c>
      <c r="BP55">
        <v>10.75</v>
      </c>
      <c r="BQ55">
        <v>12.23</v>
      </c>
      <c r="BR55">
        <v>12.38</v>
      </c>
      <c r="BS55">
        <v>13.38</v>
      </c>
      <c r="BT55">
        <v>13.04</v>
      </c>
      <c r="BU55">
        <v>15.88</v>
      </c>
      <c r="BV55">
        <v>16.23</v>
      </c>
      <c r="BW55">
        <v>16.440000000000001</v>
      </c>
      <c r="BX55">
        <v>16.75</v>
      </c>
      <c r="BY55">
        <v>19.899999999999999</v>
      </c>
      <c r="BZ55">
        <v>20</v>
      </c>
      <c r="CA55" s="6">
        <v>20</v>
      </c>
      <c r="CC55" s="6">
        <v>21.1</v>
      </c>
      <c r="CD55" s="6">
        <v>19.7</v>
      </c>
      <c r="CE55" s="6">
        <v>18.899999999999999</v>
      </c>
      <c r="CF55">
        <v>17.260000000000002</v>
      </c>
      <c r="CG55">
        <v>17.850000000000001</v>
      </c>
      <c r="CH55">
        <v>17.39</v>
      </c>
      <c r="CI55">
        <v>16.809999999999999</v>
      </c>
      <c r="CJ55">
        <v>16.850000000000001</v>
      </c>
      <c r="CK55">
        <v>16.39</v>
      </c>
      <c r="CL55">
        <v>16.32</v>
      </c>
      <c r="CM55">
        <v>15.95</v>
      </c>
      <c r="CN55">
        <v>13.22</v>
      </c>
      <c r="CO55">
        <v>12.33</v>
      </c>
      <c r="CP55">
        <v>12.73</v>
      </c>
      <c r="CQ55">
        <v>11.03</v>
      </c>
      <c r="CR55">
        <v>10.44</v>
      </c>
      <c r="CS55">
        <v>10.38</v>
      </c>
      <c r="CT55">
        <v>11.46</v>
      </c>
      <c r="CU55">
        <v>10.7</v>
      </c>
      <c r="CV55">
        <v>10.8</v>
      </c>
      <c r="CW55">
        <v>10.94</v>
      </c>
      <c r="CX55">
        <v>12.11</v>
      </c>
      <c r="CY55">
        <v>12.91</v>
      </c>
      <c r="CZ55">
        <v>13.73</v>
      </c>
      <c r="DA55">
        <v>14.69</v>
      </c>
      <c r="DB55">
        <v>16.38</v>
      </c>
      <c r="DC55">
        <v>16.809999999999999</v>
      </c>
      <c r="DD55">
        <v>17.850000000000001</v>
      </c>
      <c r="DE55">
        <v>18.899999999999999</v>
      </c>
      <c r="DF55">
        <v>18.71</v>
      </c>
      <c r="DG55">
        <v>20</v>
      </c>
      <c r="DH55">
        <v>21.7</v>
      </c>
      <c r="DI55">
        <v>19.8</v>
      </c>
      <c r="DJ55">
        <v>20.7</v>
      </c>
      <c r="DK55">
        <v>17.329999999999998</v>
      </c>
      <c r="DL55">
        <v>16.98</v>
      </c>
      <c r="DN55">
        <v>16.809999999999999</v>
      </c>
      <c r="DO55">
        <v>16.41</v>
      </c>
      <c r="DP55">
        <v>14.1</v>
      </c>
      <c r="DQ55">
        <v>11.76</v>
      </c>
      <c r="DR55">
        <v>10.91</v>
      </c>
      <c r="DS55">
        <v>11.54</v>
      </c>
      <c r="DT55">
        <v>10.44</v>
      </c>
      <c r="DU55">
        <v>9.92</v>
      </c>
      <c r="DV55">
        <v>11.24</v>
      </c>
      <c r="DW55">
        <v>13.23</v>
      </c>
      <c r="DX55">
        <v>13.37</v>
      </c>
      <c r="DY55">
        <v>16.84</v>
      </c>
      <c r="DZ55">
        <v>18.5</v>
      </c>
      <c r="EA55">
        <v>19.8</v>
      </c>
      <c r="EB55">
        <v>21.5</v>
      </c>
      <c r="EC55">
        <v>21</v>
      </c>
      <c r="ED55">
        <v>10.23</v>
      </c>
      <c r="EE55">
        <v>16.43</v>
      </c>
      <c r="EF55">
        <v>10.3</v>
      </c>
      <c r="EG55">
        <v>10.44</v>
      </c>
      <c r="EH55">
        <v>20.2</v>
      </c>
      <c r="EI55">
        <v>13.3</v>
      </c>
      <c r="EJ55">
        <v>9.19</v>
      </c>
      <c r="EK55">
        <v>9.52</v>
      </c>
      <c r="EL55">
        <v>13.53</v>
      </c>
      <c r="EM55">
        <v>14.94</v>
      </c>
      <c r="EN55">
        <v>13.01</v>
      </c>
      <c r="EO55">
        <v>10.56</v>
      </c>
      <c r="EP55">
        <v>18.52</v>
      </c>
      <c r="EQ55">
        <v>14.96</v>
      </c>
      <c r="ER55">
        <v>12.17</v>
      </c>
      <c r="EW55">
        <v>17.48</v>
      </c>
    </row>
    <row r="56" spans="2:163" x14ac:dyDescent="0.2">
      <c r="B56">
        <v>-1.1000000000000001</v>
      </c>
      <c r="C56" s="6">
        <v>16.66</v>
      </c>
      <c r="D56" s="6">
        <v>16.87</v>
      </c>
      <c r="E56" s="6">
        <v>16.8</v>
      </c>
      <c r="F56" s="6">
        <v>16.7</v>
      </c>
      <c r="G56" s="6">
        <v>16.61</v>
      </c>
      <c r="H56" s="6">
        <v>16.53</v>
      </c>
      <c r="I56" s="6">
        <v>16.29</v>
      </c>
      <c r="J56" s="6">
        <v>14.11</v>
      </c>
      <c r="K56" s="6">
        <v>13.22</v>
      </c>
      <c r="L56" s="6">
        <v>13.59</v>
      </c>
      <c r="M56" s="6">
        <v>13.29</v>
      </c>
      <c r="N56" s="6">
        <v>11.82</v>
      </c>
      <c r="O56" s="6">
        <v>11.11</v>
      </c>
      <c r="P56" s="6">
        <v>11.75</v>
      </c>
      <c r="Q56" s="6">
        <v>11.54</v>
      </c>
      <c r="R56" s="6">
        <v>11.83</v>
      </c>
      <c r="S56" s="6">
        <v>11.41</v>
      </c>
      <c r="T56" s="6">
        <v>11.76</v>
      </c>
      <c r="U56" s="6">
        <v>11.23</v>
      </c>
      <c r="V56" s="6">
        <v>11.3</v>
      </c>
      <c r="W56" s="6">
        <v>13.73</v>
      </c>
      <c r="X56" s="6">
        <v>13.38</v>
      </c>
      <c r="Y56" s="6">
        <v>14.06</v>
      </c>
      <c r="Z56" s="6">
        <v>13.62</v>
      </c>
      <c r="AA56" s="6">
        <v>14.37</v>
      </c>
      <c r="AB56" s="6">
        <v>14.39</v>
      </c>
      <c r="AC56" s="6">
        <v>15.97</v>
      </c>
      <c r="AD56" s="6">
        <v>16.23</v>
      </c>
      <c r="AE56" s="6">
        <v>16.32</v>
      </c>
      <c r="AF56" s="6">
        <v>17.5</v>
      </c>
      <c r="AG56" s="6">
        <v>18.239999999999998</v>
      </c>
      <c r="AH56" s="6">
        <v>19.3</v>
      </c>
      <c r="AI56" s="6">
        <v>21.3</v>
      </c>
      <c r="AJ56" s="6">
        <v>22.4</v>
      </c>
      <c r="AK56" s="6">
        <v>18.059999999999999</v>
      </c>
      <c r="AL56" s="6">
        <v>21</v>
      </c>
      <c r="AM56" s="6">
        <v>29.3</v>
      </c>
      <c r="AN56" s="6">
        <v>31.2</v>
      </c>
      <c r="AO56" s="6">
        <v>23.4</v>
      </c>
      <c r="AP56" s="6">
        <v>24.4</v>
      </c>
      <c r="AQ56" s="6">
        <v>22.1</v>
      </c>
      <c r="AR56" s="6">
        <v>30.4</v>
      </c>
      <c r="AS56" s="6">
        <v>21.6</v>
      </c>
      <c r="AT56" s="6">
        <v>21</v>
      </c>
      <c r="AU56" s="6">
        <v>21.1</v>
      </c>
      <c r="AV56" s="6">
        <v>23.2</v>
      </c>
      <c r="AW56" s="6">
        <v>16.5</v>
      </c>
      <c r="AX56" s="6">
        <v>16.55</v>
      </c>
      <c r="AY56" s="6">
        <v>16.559999999999999</v>
      </c>
      <c r="AZ56">
        <v>16.59</v>
      </c>
      <c r="BA56">
        <v>16.59</v>
      </c>
      <c r="BB56">
        <v>16.55</v>
      </c>
      <c r="BC56">
        <v>16.55</v>
      </c>
      <c r="BD56">
        <v>16.55</v>
      </c>
      <c r="BE56">
        <v>16.53</v>
      </c>
      <c r="BF56">
        <v>16.45</v>
      </c>
      <c r="BG56" s="6">
        <v>15.5</v>
      </c>
      <c r="BH56" s="6">
        <v>15.5</v>
      </c>
      <c r="BI56" s="6">
        <v>16.11</v>
      </c>
      <c r="BJ56" s="6">
        <v>15.96</v>
      </c>
      <c r="BK56" s="6">
        <v>14.38</v>
      </c>
      <c r="BL56" s="6">
        <v>13.46</v>
      </c>
      <c r="BM56" s="6">
        <v>13.02</v>
      </c>
      <c r="BN56" s="6">
        <v>11.89</v>
      </c>
      <c r="BO56" s="6">
        <v>11.13</v>
      </c>
      <c r="BP56" s="6">
        <v>11.65</v>
      </c>
      <c r="BQ56" s="6">
        <v>12.65</v>
      </c>
      <c r="BR56" s="6">
        <v>13.12</v>
      </c>
      <c r="BS56" s="6">
        <v>13.5</v>
      </c>
      <c r="BT56" s="6">
        <v>13.7</v>
      </c>
      <c r="BU56" s="6">
        <v>15.19</v>
      </c>
      <c r="BV56" s="6">
        <v>15.89</v>
      </c>
      <c r="BW56" s="6">
        <v>16.14</v>
      </c>
      <c r="BX56" s="6">
        <v>16.27</v>
      </c>
      <c r="BY56" s="6">
        <v>16.920000000000002</v>
      </c>
      <c r="BZ56" s="6">
        <v>18.22</v>
      </c>
      <c r="CA56" s="6">
        <v>18.07</v>
      </c>
      <c r="CC56" s="6">
        <v>18.89</v>
      </c>
      <c r="CD56" s="6">
        <v>18.399999999999999</v>
      </c>
      <c r="CE56" s="6">
        <v>17.21</v>
      </c>
      <c r="CF56">
        <v>16.96</v>
      </c>
      <c r="CG56">
        <v>17.12</v>
      </c>
      <c r="CH56">
        <v>17.05</v>
      </c>
      <c r="CI56">
        <v>16.760000000000002</v>
      </c>
      <c r="CJ56">
        <v>16.77</v>
      </c>
      <c r="CK56">
        <v>16.440000000000001</v>
      </c>
      <c r="CL56">
        <v>16.43</v>
      </c>
      <c r="CM56">
        <v>16.43</v>
      </c>
      <c r="CN56">
        <v>16.3</v>
      </c>
      <c r="CO56">
        <v>14.3</v>
      </c>
      <c r="CP56">
        <v>14.29</v>
      </c>
      <c r="CQ56">
        <v>12.99</v>
      </c>
      <c r="CR56">
        <v>12.55</v>
      </c>
      <c r="CS56">
        <v>12.22</v>
      </c>
      <c r="CT56">
        <v>12.3</v>
      </c>
      <c r="CU56">
        <v>11.84</v>
      </c>
      <c r="CV56">
        <v>11.02</v>
      </c>
      <c r="CW56">
        <v>11.54</v>
      </c>
      <c r="CX56">
        <v>12.17</v>
      </c>
      <c r="CY56">
        <v>12.89</v>
      </c>
      <c r="CZ56">
        <v>13.49</v>
      </c>
      <c r="DA56">
        <v>14.55</v>
      </c>
      <c r="DB56">
        <v>15.88</v>
      </c>
      <c r="DC56">
        <v>16.600000000000001</v>
      </c>
      <c r="DD56">
        <v>16.27</v>
      </c>
      <c r="DE56">
        <v>17.399999999999999</v>
      </c>
      <c r="DF56">
        <v>17.600000000000001</v>
      </c>
      <c r="DG56">
        <v>18.2</v>
      </c>
      <c r="DH56">
        <v>19.2</v>
      </c>
      <c r="DI56">
        <v>18.5</v>
      </c>
      <c r="DJ56">
        <v>18.5</v>
      </c>
      <c r="DK56">
        <v>17.16</v>
      </c>
      <c r="DL56">
        <v>16.68</v>
      </c>
      <c r="DM56">
        <v>16.82</v>
      </c>
      <c r="DN56">
        <v>16.579999999999998</v>
      </c>
      <c r="DO56">
        <v>16.45</v>
      </c>
      <c r="DP56">
        <v>16.350000000000001</v>
      </c>
      <c r="DQ56">
        <v>13.68</v>
      </c>
      <c r="DR56">
        <v>12.69</v>
      </c>
      <c r="DS56">
        <v>12.86</v>
      </c>
      <c r="DT56">
        <v>11.36</v>
      </c>
      <c r="DU56">
        <v>10.78</v>
      </c>
      <c r="DV56">
        <v>11.68</v>
      </c>
      <c r="DW56">
        <v>12.78</v>
      </c>
      <c r="DX56">
        <v>13.13</v>
      </c>
      <c r="DY56">
        <v>15.67</v>
      </c>
      <c r="DZ56">
        <v>16.440000000000001</v>
      </c>
      <c r="EA56">
        <v>17.72</v>
      </c>
      <c r="EB56">
        <v>18.2</v>
      </c>
      <c r="EC56">
        <v>18.7</v>
      </c>
      <c r="ED56">
        <v>11.23</v>
      </c>
      <c r="EE56">
        <v>16.559999999999999</v>
      </c>
      <c r="EF56">
        <v>12.15</v>
      </c>
      <c r="EG56">
        <v>11.08</v>
      </c>
      <c r="EH56">
        <v>18.100000000000001</v>
      </c>
      <c r="EI56">
        <v>15.31</v>
      </c>
      <c r="EJ56" s="6">
        <v>10.5</v>
      </c>
      <c r="EK56">
        <v>10.35</v>
      </c>
      <c r="EL56">
        <v>12.66</v>
      </c>
      <c r="EM56">
        <v>15.06</v>
      </c>
      <c r="EN56">
        <v>14.93</v>
      </c>
      <c r="EO56">
        <v>10.87</v>
      </c>
      <c r="EP56" s="6">
        <v>21.7</v>
      </c>
      <c r="EQ56">
        <v>16.48</v>
      </c>
      <c r="ER56">
        <v>12.45</v>
      </c>
      <c r="EW56">
        <v>16.95</v>
      </c>
    </row>
    <row r="57" spans="2:163" x14ac:dyDescent="0.2">
      <c r="B57">
        <v>-2.1</v>
      </c>
      <c r="C57" s="6">
        <v>16.45</v>
      </c>
      <c r="D57" s="6">
        <v>16.53</v>
      </c>
      <c r="E57" s="6">
        <v>16.57</v>
      </c>
      <c r="F57" s="6">
        <v>16.54</v>
      </c>
      <c r="G57" s="6">
        <v>16.510000000000002</v>
      </c>
      <c r="H57" s="6">
        <v>16.489999999999998</v>
      </c>
      <c r="I57" s="6">
        <v>16.46</v>
      </c>
      <c r="J57" s="6">
        <v>16.45</v>
      </c>
      <c r="K57" s="6">
        <v>16.440000000000001</v>
      </c>
      <c r="L57" s="6">
        <v>16.43</v>
      </c>
      <c r="M57" s="6">
        <v>16.41</v>
      </c>
      <c r="N57" s="6">
        <v>16.41</v>
      </c>
      <c r="O57" s="6">
        <v>16.38</v>
      </c>
      <c r="P57" s="6">
        <v>16.55</v>
      </c>
      <c r="Q57" s="6">
        <v>16.2</v>
      </c>
      <c r="R57" s="6">
        <v>16.55</v>
      </c>
      <c r="S57" s="6">
        <v>15.26</v>
      </c>
      <c r="T57" s="6">
        <v>14.53</v>
      </c>
      <c r="U57" s="6">
        <v>14.77</v>
      </c>
      <c r="V57" s="6">
        <v>14.85</v>
      </c>
      <c r="W57" s="6">
        <v>14.96</v>
      </c>
      <c r="X57" s="6">
        <v>14.55</v>
      </c>
      <c r="Y57" s="6">
        <v>14.63</v>
      </c>
      <c r="Z57" s="6">
        <v>14.72</v>
      </c>
      <c r="AA57" s="6">
        <v>14.72</v>
      </c>
      <c r="AB57" s="6">
        <v>14.75</v>
      </c>
      <c r="AC57" s="6">
        <v>15.45</v>
      </c>
      <c r="AD57" s="6">
        <v>15.72</v>
      </c>
      <c r="AE57" s="6">
        <v>15.84</v>
      </c>
      <c r="AF57" s="6">
        <v>16</v>
      </c>
      <c r="AG57" s="6">
        <v>16.559999999999999</v>
      </c>
      <c r="AH57" s="6">
        <v>16.399999999999999</v>
      </c>
      <c r="AI57" s="6">
        <v>16.55</v>
      </c>
      <c r="AJ57" s="6">
        <v>16.57</v>
      </c>
      <c r="AK57" s="6">
        <v>16.57</v>
      </c>
      <c r="AL57" s="6">
        <v>16.579999999999998</v>
      </c>
      <c r="AM57" s="6">
        <v>16.59</v>
      </c>
      <c r="AN57" s="6">
        <v>16.600000000000001</v>
      </c>
      <c r="AO57" s="6">
        <v>16.96</v>
      </c>
      <c r="AP57" s="6">
        <v>16.96</v>
      </c>
      <c r="AQ57" s="6">
        <v>16.809999999999999</v>
      </c>
      <c r="AR57" s="6">
        <v>16.850000000000001</v>
      </c>
      <c r="AS57" s="6">
        <v>16.72</v>
      </c>
      <c r="AT57" s="6">
        <v>16.71</v>
      </c>
      <c r="AU57" s="6">
        <v>16.7</v>
      </c>
      <c r="AV57" s="6">
        <v>16.71</v>
      </c>
      <c r="AW57" s="6">
        <v>16.34</v>
      </c>
      <c r="AX57" s="6">
        <v>16.55</v>
      </c>
      <c r="AY57" s="6">
        <v>16.510000000000002</v>
      </c>
      <c r="AZ57" s="6">
        <v>16.5</v>
      </c>
      <c r="BA57" s="6">
        <v>16.510000000000002</v>
      </c>
      <c r="BB57" s="6">
        <v>16.489999999999998</v>
      </c>
      <c r="BC57" s="6">
        <v>16.48</v>
      </c>
      <c r="BD57" s="6">
        <v>16.48</v>
      </c>
      <c r="BE57" s="6">
        <v>16.48</v>
      </c>
      <c r="BF57" s="6">
        <v>16.489999999999998</v>
      </c>
      <c r="BG57" s="6">
        <v>16.489999999999998</v>
      </c>
      <c r="BH57" s="6">
        <v>16.489999999999998</v>
      </c>
      <c r="BI57" s="6">
        <v>16.489999999999998</v>
      </c>
      <c r="BJ57" s="6">
        <v>16.48</v>
      </c>
      <c r="BK57" s="6">
        <v>16.489999999999998</v>
      </c>
      <c r="BL57" s="6">
        <v>16.48</v>
      </c>
      <c r="BM57" s="6">
        <v>16.489999999999998</v>
      </c>
      <c r="BN57" s="6">
        <v>16.47</v>
      </c>
      <c r="BO57" s="6">
        <v>16.420000000000002</v>
      </c>
      <c r="BP57" s="6">
        <v>15.92</v>
      </c>
      <c r="BQ57" s="6">
        <v>15.09</v>
      </c>
      <c r="BR57" s="6">
        <v>15.07</v>
      </c>
      <c r="BS57" s="6">
        <v>15.01</v>
      </c>
      <c r="BT57" s="6">
        <v>15.18</v>
      </c>
      <c r="BU57" s="6">
        <v>15.3</v>
      </c>
      <c r="BV57" s="6">
        <v>15.81</v>
      </c>
      <c r="BW57" s="6">
        <v>15.97</v>
      </c>
      <c r="BX57" s="6">
        <v>16.09</v>
      </c>
      <c r="BY57" s="6">
        <v>16.23</v>
      </c>
      <c r="BZ57" s="6">
        <v>16.32</v>
      </c>
      <c r="CA57" s="6">
        <v>16.38</v>
      </c>
      <c r="CC57" s="6">
        <v>16.43</v>
      </c>
      <c r="CD57" s="6">
        <v>16.48</v>
      </c>
      <c r="CE57" s="6">
        <v>16.5</v>
      </c>
      <c r="CF57">
        <v>16.48</v>
      </c>
      <c r="CG57">
        <v>16.46</v>
      </c>
      <c r="CH57">
        <v>16.47</v>
      </c>
      <c r="CI57">
        <v>16.47</v>
      </c>
      <c r="CJ57">
        <v>16.46</v>
      </c>
      <c r="CK57">
        <v>16.46</v>
      </c>
      <c r="CL57">
        <v>16.45</v>
      </c>
      <c r="CM57">
        <v>16.46</v>
      </c>
      <c r="CN57">
        <v>16.46</v>
      </c>
      <c r="CO57">
        <v>16.47</v>
      </c>
      <c r="CP57">
        <v>16.46</v>
      </c>
      <c r="CQ57">
        <v>16.46</v>
      </c>
      <c r="CR57">
        <v>16.440000000000001</v>
      </c>
      <c r="CS57">
        <v>16.43</v>
      </c>
      <c r="CT57">
        <v>15.2</v>
      </c>
      <c r="CU57">
        <v>14.85</v>
      </c>
      <c r="CV57">
        <v>13.84</v>
      </c>
      <c r="CW57">
        <v>13.91</v>
      </c>
      <c r="CX57">
        <v>13.86</v>
      </c>
      <c r="CY57">
        <v>13.99</v>
      </c>
      <c r="CZ57">
        <v>14.25</v>
      </c>
      <c r="DA57">
        <v>14.5</v>
      </c>
      <c r="DB57">
        <v>15.07</v>
      </c>
      <c r="DC57">
        <v>16.5</v>
      </c>
      <c r="DD57">
        <v>15.41</v>
      </c>
      <c r="DE57">
        <v>15.78</v>
      </c>
      <c r="DF57">
        <v>16.010000000000002</v>
      </c>
      <c r="DG57">
        <v>16.25</v>
      </c>
      <c r="DH57">
        <v>16.37</v>
      </c>
      <c r="DI57">
        <v>16.489999999999998</v>
      </c>
      <c r="DJ57">
        <v>16.48</v>
      </c>
      <c r="DK57">
        <v>16.47</v>
      </c>
      <c r="DL57">
        <v>16.47</v>
      </c>
      <c r="DM57">
        <v>16.48</v>
      </c>
      <c r="DN57">
        <v>16.45</v>
      </c>
      <c r="DO57">
        <v>16.46</v>
      </c>
      <c r="DP57">
        <v>16.43</v>
      </c>
      <c r="DQ57">
        <v>16.43</v>
      </c>
      <c r="DR57">
        <v>16.440000000000001</v>
      </c>
      <c r="DS57">
        <v>16.420000000000002</v>
      </c>
      <c r="DT57">
        <v>14.65</v>
      </c>
      <c r="DU57">
        <v>13.73</v>
      </c>
      <c r="DV57">
        <v>13.37</v>
      </c>
      <c r="DW57">
        <v>13.52</v>
      </c>
      <c r="DX57">
        <v>13.91</v>
      </c>
      <c r="DY57">
        <v>15.29</v>
      </c>
      <c r="DZ57">
        <v>15.59</v>
      </c>
      <c r="EA57">
        <v>15.94</v>
      </c>
      <c r="EB57">
        <v>16.21</v>
      </c>
      <c r="EC57">
        <v>16.579999999999998</v>
      </c>
      <c r="ED57">
        <v>15.64</v>
      </c>
      <c r="EE57">
        <v>16.48</v>
      </c>
      <c r="EF57">
        <v>16.46</v>
      </c>
      <c r="EG57">
        <v>13.76</v>
      </c>
      <c r="EH57">
        <v>16.43</v>
      </c>
      <c r="EI57">
        <v>16.47</v>
      </c>
      <c r="EJ57">
        <v>16.29</v>
      </c>
      <c r="EK57">
        <v>13.21</v>
      </c>
      <c r="EL57">
        <v>13.47</v>
      </c>
      <c r="EM57">
        <v>14.99</v>
      </c>
      <c r="EN57" s="6">
        <v>17.100000000000001</v>
      </c>
      <c r="EO57">
        <v>13.31</v>
      </c>
      <c r="EP57" s="6">
        <v>20.7</v>
      </c>
      <c r="EQ57">
        <v>16.48</v>
      </c>
      <c r="ER57" s="6">
        <v>14.3</v>
      </c>
      <c r="EW57">
        <v>16.489999999999998</v>
      </c>
    </row>
    <row r="58" spans="2:163" x14ac:dyDescent="0.2">
      <c r="B58">
        <v>-4.0999999999999996</v>
      </c>
      <c r="C58" s="6">
        <v>16.46</v>
      </c>
      <c r="D58" s="6">
        <v>16.47</v>
      </c>
      <c r="E58" s="6">
        <v>16.48</v>
      </c>
      <c r="F58" s="6">
        <v>16.48</v>
      </c>
      <c r="G58" s="6">
        <v>16.48</v>
      </c>
      <c r="H58" s="6">
        <v>16.489999999999998</v>
      </c>
      <c r="I58" s="6">
        <v>16.5</v>
      </c>
      <c r="J58" s="6">
        <v>16.510000000000002</v>
      </c>
      <c r="K58" s="6">
        <v>16.510000000000002</v>
      </c>
      <c r="L58" s="6">
        <v>16.52</v>
      </c>
      <c r="M58" s="6">
        <v>16.52</v>
      </c>
      <c r="N58" s="6">
        <v>16.52</v>
      </c>
      <c r="O58" s="6">
        <v>16.52</v>
      </c>
      <c r="P58" s="6">
        <v>16.55</v>
      </c>
      <c r="Q58" s="6">
        <v>16.52</v>
      </c>
      <c r="R58" s="6">
        <v>16.559999999999999</v>
      </c>
      <c r="S58" s="6">
        <v>16.52</v>
      </c>
      <c r="T58" s="6">
        <v>16.66</v>
      </c>
      <c r="U58" s="6">
        <v>16.54</v>
      </c>
      <c r="V58" s="6">
        <v>16.55</v>
      </c>
      <c r="W58" s="6">
        <v>17.03</v>
      </c>
      <c r="X58" s="6">
        <v>16.53</v>
      </c>
      <c r="Y58" s="6">
        <v>16.52</v>
      </c>
      <c r="Z58" s="6">
        <v>16.52</v>
      </c>
      <c r="AA58" s="6">
        <v>16.52</v>
      </c>
      <c r="AB58" s="6">
        <v>16.559999999999999</v>
      </c>
      <c r="AC58" s="6">
        <v>16.52</v>
      </c>
      <c r="AD58" s="6">
        <v>16.510000000000002</v>
      </c>
      <c r="AE58" s="6">
        <v>16.510000000000002</v>
      </c>
      <c r="AF58" s="6">
        <v>16.52</v>
      </c>
      <c r="AG58" s="6">
        <v>16.559999999999999</v>
      </c>
      <c r="AH58" s="6">
        <v>16.510000000000002</v>
      </c>
      <c r="AI58" s="6">
        <v>16.510000000000002</v>
      </c>
      <c r="AJ58" s="6">
        <v>16.57</v>
      </c>
      <c r="AK58" s="6">
        <v>16.510000000000002</v>
      </c>
      <c r="AL58" s="6">
        <v>16.57</v>
      </c>
      <c r="AM58" s="6">
        <v>16.559999999999999</v>
      </c>
      <c r="AN58" s="6">
        <v>16.57</v>
      </c>
      <c r="AO58" s="6">
        <v>16.670000000000002</v>
      </c>
      <c r="AP58" s="6">
        <v>16.68</v>
      </c>
      <c r="AQ58" s="6">
        <v>16.5</v>
      </c>
      <c r="AR58" s="6">
        <v>16.52</v>
      </c>
      <c r="AS58" s="6">
        <v>16.559999999999999</v>
      </c>
      <c r="AT58" s="6">
        <v>16.52</v>
      </c>
      <c r="AU58" s="6">
        <v>16.5</v>
      </c>
      <c r="AV58" s="6">
        <v>16.52</v>
      </c>
      <c r="AW58" s="6">
        <v>16.53</v>
      </c>
      <c r="AX58" s="6">
        <v>16.53</v>
      </c>
      <c r="AY58" s="6">
        <v>16.559999999999999</v>
      </c>
      <c r="AZ58" s="6">
        <v>16.59</v>
      </c>
      <c r="BA58" s="6">
        <v>16.62</v>
      </c>
      <c r="BB58" s="6">
        <v>16.63</v>
      </c>
      <c r="BC58" s="6">
        <v>16.63</v>
      </c>
      <c r="BD58" s="6">
        <v>16.64</v>
      </c>
      <c r="BE58" s="6">
        <v>16.64</v>
      </c>
      <c r="BF58" s="6">
        <v>16.649999999999999</v>
      </c>
      <c r="BG58" s="6">
        <v>16.64</v>
      </c>
      <c r="BH58" s="6">
        <v>16.64</v>
      </c>
      <c r="BI58" s="6">
        <v>16.64</v>
      </c>
      <c r="BJ58" s="6">
        <v>16.64</v>
      </c>
      <c r="BK58" s="6">
        <v>16.64</v>
      </c>
      <c r="BL58" s="6">
        <v>16.64</v>
      </c>
      <c r="BM58" s="6">
        <v>16.649999999999999</v>
      </c>
      <c r="BN58" s="6">
        <v>16.63</v>
      </c>
      <c r="BO58" s="6">
        <v>16.649999999999999</v>
      </c>
      <c r="BP58" s="6">
        <v>16.62</v>
      </c>
      <c r="BQ58" s="6">
        <v>16.61</v>
      </c>
      <c r="BR58" s="6">
        <v>16.670000000000002</v>
      </c>
      <c r="BS58" s="6">
        <v>16.600000000000001</v>
      </c>
      <c r="BT58" s="6">
        <v>16.600000000000001</v>
      </c>
      <c r="BU58" s="6">
        <v>16.59</v>
      </c>
      <c r="BV58" s="6">
        <v>16.579999999999998</v>
      </c>
      <c r="BW58" s="6">
        <v>16.579999999999998</v>
      </c>
      <c r="BX58" s="6">
        <v>16.57</v>
      </c>
      <c r="BY58" s="6">
        <v>16.559999999999999</v>
      </c>
      <c r="BZ58" s="6">
        <v>16.55</v>
      </c>
      <c r="CA58" s="6">
        <v>16.55</v>
      </c>
      <c r="CC58" s="6">
        <v>16.55</v>
      </c>
      <c r="CD58" s="6">
        <v>16.53</v>
      </c>
      <c r="CE58" s="6">
        <v>16.559999999999999</v>
      </c>
      <c r="CF58">
        <v>16.559999999999999</v>
      </c>
      <c r="CG58">
        <v>16.59</v>
      </c>
      <c r="CH58">
        <v>16.59</v>
      </c>
      <c r="CI58">
        <v>16.600000000000001</v>
      </c>
      <c r="CJ58">
        <v>16.59</v>
      </c>
      <c r="CK58">
        <v>16.62</v>
      </c>
      <c r="CL58">
        <v>16.600000000000001</v>
      </c>
      <c r="CM58">
        <v>16.600000000000001</v>
      </c>
      <c r="CN58">
        <v>16.61</v>
      </c>
      <c r="CO58">
        <v>16.61</v>
      </c>
      <c r="CP58">
        <v>16.600000000000001</v>
      </c>
      <c r="CQ58">
        <v>16.61</v>
      </c>
      <c r="CR58">
        <v>16.600000000000001</v>
      </c>
      <c r="CS58">
        <v>16.600000000000001</v>
      </c>
      <c r="CT58">
        <v>16.62</v>
      </c>
      <c r="CU58">
        <v>16.59</v>
      </c>
      <c r="CV58">
        <v>16.190000000000001</v>
      </c>
      <c r="CW58">
        <v>16.46</v>
      </c>
      <c r="CX58">
        <v>16.5</v>
      </c>
      <c r="CY58">
        <v>16.489999999999998</v>
      </c>
      <c r="CZ58">
        <v>16.559999999999999</v>
      </c>
      <c r="DA58">
        <v>16.55</v>
      </c>
      <c r="DB58">
        <v>16.54</v>
      </c>
      <c r="DC58">
        <v>16.54</v>
      </c>
      <c r="DD58">
        <v>16.53</v>
      </c>
      <c r="DE58">
        <v>16.52</v>
      </c>
      <c r="DF58">
        <v>16.52</v>
      </c>
      <c r="DG58">
        <v>16.57</v>
      </c>
      <c r="DH58">
        <v>16.489999999999998</v>
      </c>
      <c r="DI58">
        <v>16.5</v>
      </c>
      <c r="DJ58">
        <v>16.5</v>
      </c>
      <c r="DK58">
        <v>16.5</v>
      </c>
      <c r="DL58">
        <v>16.52</v>
      </c>
      <c r="DN58">
        <v>16.670000000000002</v>
      </c>
      <c r="DO58">
        <v>16.55</v>
      </c>
      <c r="DP58">
        <v>16.559999999999999</v>
      </c>
      <c r="DQ58">
        <v>16.559999999999999</v>
      </c>
      <c r="DR58">
        <v>16.559999999999999</v>
      </c>
      <c r="DS58">
        <v>16.559999999999999</v>
      </c>
      <c r="DT58">
        <v>16.55</v>
      </c>
      <c r="DU58">
        <v>16.55</v>
      </c>
      <c r="DV58">
        <v>16.54</v>
      </c>
      <c r="DW58">
        <v>16.53</v>
      </c>
      <c r="DX58">
        <v>16.52</v>
      </c>
      <c r="DY58">
        <v>16.510000000000002</v>
      </c>
      <c r="DZ58">
        <v>16.5</v>
      </c>
      <c r="EA58">
        <v>16.510000000000002</v>
      </c>
      <c r="EB58">
        <v>16.5</v>
      </c>
      <c r="EC58">
        <v>16.510000000000002</v>
      </c>
      <c r="ED58">
        <v>16.55</v>
      </c>
      <c r="EE58">
        <v>16.489999999999998</v>
      </c>
      <c r="EF58">
        <v>16.510000000000002</v>
      </c>
      <c r="EG58">
        <v>16.52</v>
      </c>
      <c r="EH58">
        <v>16.48</v>
      </c>
      <c r="EI58">
        <v>16.489999999999998</v>
      </c>
      <c r="EJ58">
        <v>16.72</v>
      </c>
      <c r="EK58">
        <v>16.510000000000002</v>
      </c>
      <c r="EL58">
        <v>16.48</v>
      </c>
      <c r="EM58">
        <v>16.48</v>
      </c>
      <c r="EN58" s="6">
        <v>17.2</v>
      </c>
      <c r="EO58">
        <v>16.8</v>
      </c>
      <c r="EP58" s="6">
        <v>21.2</v>
      </c>
      <c r="EQ58">
        <v>16.52</v>
      </c>
      <c r="ER58" s="6">
        <v>16.309999999999999</v>
      </c>
      <c r="EW58">
        <v>16.53</v>
      </c>
    </row>
    <row r="59" spans="2:163" x14ac:dyDescent="0.2">
      <c r="B59">
        <v>-8.1</v>
      </c>
      <c r="C59" s="6">
        <v>16.7</v>
      </c>
      <c r="D59" s="6">
        <v>16.8</v>
      </c>
      <c r="E59" s="6">
        <v>16.84</v>
      </c>
      <c r="F59" s="6">
        <v>16.86</v>
      </c>
      <c r="G59" s="6">
        <v>16.86</v>
      </c>
      <c r="H59" s="6">
        <v>16.88</v>
      </c>
      <c r="I59" s="6">
        <v>16.88</v>
      </c>
      <c r="J59" s="6">
        <v>16.88</v>
      </c>
      <c r="K59" s="6">
        <v>16.91</v>
      </c>
      <c r="L59" s="6">
        <v>16.91</v>
      </c>
      <c r="M59" s="6">
        <v>16.89</v>
      </c>
      <c r="N59" s="6">
        <v>16.88</v>
      </c>
      <c r="O59" s="6">
        <v>16.88</v>
      </c>
      <c r="P59" s="6">
        <v>16.920000000000002</v>
      </c>
      <c r="Q59" s="6">
        <v>16.88</v>
      </c>
      <c r="R59" s="6">
        <v>16.899999999999999</v>
      </c>
      <c r="S59" s="6">
        <v>16.87</v>
      </c>
      <c r="T59" s="6">
        <v>16.98</v>
      </c>
      <c r="U59" s="6">
        <v>16.89</v>
      </c>
      <c r="V59" s="6">
        <v>16.95</v>
      </c>
      <c r="W59" s="6">
        <v>17.809999999999999</v>
      </c>
      <c r="X59" s="6">
        <v>16.86</v>
      </c>
      <c r="Y59" s="6">
        <v>16.850000000000001</v>
      </c>
      <c r="Z59" s="6">
        <v>16.850000000000001</v>
      </c>
      <c r="AA59" s="6">
        <v>16.84</v>
      </c>
      <c r="AB59" s="6">
        <v>16.850000000000001</v>
      </c>
      <c r="AC59" s="6">
        <v>16.84</v>
      </c>
      <c r="AD59" s="6">
        <v>16.84</v>
      </c>
      <c r="AE59" s="6">
        <v>16.829999999999998</v>
      </c>
      <c r="AF59" s="6">
        <v>16.829999999999998</v>
      </c>
      <c r="AG59" s="6">
        <v>16.850000000000001</v>
      </c>
      <c r="AH59" s="6">
        <v>16.78</v>
      </c>
      <c r="AI59" s="6">
        <v>16.82</v>
      </c>
      <c r="AJ59" s="6">
        <v>16.850000000000001</v>
      </c>
      <c r="AK59" s="6">
        <v>16.82</v>
      </c>
      <c r="AL59" s="6">
        <v>16.86</v>
      </c>
      <c r="AM59" s="6">
        <v>16.850000000000001</v>
      </c>
      <c r="AN59" s="6">
        <v>16.850000000000001</v>
      </c>
      <c r="AO59" s="6">
        <v>16.82</v>
      </c>
      <c r="AP59" s="6">
        <v>16.86</v>
      </c>
      <c r="AQ59" s="6">
        <v>16.8</v>
      </c>
      <c r="AR59" s="6">
        <v>16.850000000000001</v>
      </c>
      <c r="AS59" s="6">
        <v>16.8</v>
      </c>
      <c r="AT59" s="6">
        <v>16.8</v>
      </c>
      <c r="AU59" s="6">
        <v>16.79</v>
      </c>
      <c r="AV59" s="6">
        <v>16.82</v>
      </c>
      <c r="AW59" s="6">
        <v>16.850000000000001</v>
      </c>
      <c r="AX59" s="6">
        <v>16.850000000000001</v>
      </c>
      <c r="AY59" s="6">
        <v>16.89</v>
      </c>
      <c r="AZ59" s="6">
        <v>16.920000000000002</v>
      </c>
      <c r="BA59" s="6">
        <v>16.989999999999998</v>
      </c>
      <c r="BB59" s="6">
        <v>16.989999999999998</v>
      </c>
      <c r="BC59" s="6">
        <v>17</v>
      </c>
      <c r="BD59" s="6">
        <v>17.010000000000002</v>
      </c>
      <c r="BE59" s="6">
        <v>17.010000000000002</v>
      </c>
      <c r="BF59" s="6">
        <v>17.02</v>
      </c>
      <c r="BG59" s="6">
        <v>17.03</v>
      </c>
      <c r="BH59" s="6">
        <v>17.03</v>
      </c>
      <c r="BI59" s="6">
        <v>17.02</v>
      </c>
      <c r="BJ59" s="6">
        <v>17.02</v>
      </c>
      <c r="BK59" s="6">
        <v>17.03</v>
      </c>
      <c r="BL59" s="6">
        <v>17.010000000000002</v>
      </c>
      <c r="BM59" s="6">
        <v>17.010000000000002</v>
      </c>
      <c r="BN59" s="6">
        <v>16.989999999999998</v>
      </c>
      <c r="BO59" s="6">
        <v>17</v>
      </c>
      <c r="BP59" s="6">
        <v>16.97</v>
      </c>
      <c r="BQ59" s="6">
        <v>16.97</v>
      </c>
      <c r="BR59" s="6">
        <v>16.98</v>
      </c>
      <c r="BS59" s="6">
        <v>16.95</v>
      </c>
      <c r="BT59" s="6">
        <v>16.940000000000001</v>
      </c>
      <c r="BU59" s="6">
        <v>16.96</v>
      </c>
      <c r="BV59" s="6">
        <v>16.920000000000002</v>
      </c>
      <c r="BW59" s="6">
        <v>16.920000000000002</v>
      </c>
      <c r="BX59" s="6">
        <v>16.91</v>
      </c>
      <c r="BY59" s="6">
        <v>16.89</v>
      </c>
      <c r="BZ59" s="6">
        <v>16.88</v>
      </c>
      <c r="CA59" s="6">
        <v>16.87</v>
      </c>
      <c r="CC59" s="6">
        <v>16.86</v>
      </c>
      <c r="CD59" s="6">
        <v>16.850000000000001</v>
      </c>
      <c r="CE59" s="6">
        <v>16.850000000000001</v>
      </c>
      <c r="CF59">
        <v>16.84</v>
      </c>
      <c r="CG59">
        <v>16.86</v>
      </c>
      <c r="CH59">
        <v>16.87</v>
      </c>
      <c r="CI59">
        <v>16.88</v>
      </c>
      <c r="CJ59">
        <v>16.88</v>
      </c>
      <c r="CK59">
        <v>16.89</v>
      </c>
      <c r="CL59">
        <v>16.88</v>
      </c>
      <c r="CM59">
        <v>16.89</v>
      </c>
      <c r="CN59">
        <v>16.899999999999999</v>
      </c>
      <c r="CO59">
        <v>16.899999999999999</v>
      </c>
      <c r="CP59">
        <v>16.96</v>
      </c>
      <c r="CQ59">
        <v>16.899999999999999</v>
      </c>
      <c r="CR59">
        <v>16.88</v>
      </c>
      <c r="CS59">
        <v>16.89</v>
      </c>
      <c r="CT59">
        <v>16.899999999999999</v>
      </c>
      <c r="CU59">
        <v>16.88</v>
      </c>
      <c r="CV59">
        <v>16.77</v>
      </c>
      <c r="CW59">
        <v>16.78</v>
      </c>
      <c r="CX59">
        <v>16.739999999999998</v>
      </c>
      <c r="CY59">
        <v>16.72</v>
      </c>
      <c r="CZ59">
        <v>16.84</v>
      </c>
      <c r="DA59">
        <v>16.829999999999998</v>
      </c>
      <c r="DB59">
        <v>16.829999999999998</v>
      </c>
      <c r="DC59">
        <v>16.82</v>
      </c>
      <c r="DD59">
        <v>16.82</v>
      </c>
      <c r="DE59">
        <v>16.809999999999999</v>
      </c>
      <c r="DF59">
        <v>16.809999999999999</v>
      </c>
      <c r="DG59">
        <v>16.79</v>
      </c>
      <c r="DH59">
        <v>16.77</v>
      </c>
      <c r="DI59">
        <v>16.78</v>
      </c>
      <c r="DJ59">
        <v>16.77</v>
      </c>
      <c r="DK59">
        <v>16.77</v>
      </c>
      <c r="DL59">
        <v>16.78</v>
      </c>
      <c r="DM59">
        <v>16.86</v>
      </c>
      <c r="DN59">
        <v>16.809999999999999</v>
      </c>
      <c r="DO59">
        <v>16.82</v>
      </c>
      <c r="DP59">
        <v>16.829999999999998</v>
      </c>
      <c r="DQ59">
        <v>16.829999999999998</v>
      </c>
      <c r="DR59">
        <v>16.84</v>
      </c>
      <c r="DS59">
        <v>16.84</v>
      </c>
      <c r="DT59">
        <v>16.829999999999998</v>
      </c>
      <c r="DU59">
        <v>16.82</v>
      </c>
      <c r="DV59">
        <v>16.809999999999999</v>
      </c>
      <c r="DW59">
        <v>16.809999999999999</v>
      </c>
      <c r="DX59">
        <v>16.8</v>
      </c>
      <c r="DY59">
        <v>16.79</v>
      </c>
      <c r="DZ59">
        <v>16.77</v>
      </c>
      <c r="EA59">
        <v>16.78</v>
      </c>
      <c r="EB59">
        <v>16.77</v>
      </c>
      <c r="EC59">
        <v>16.77</v>
      </c>
      <c r="ED59">
        <v>16.850000000000001</v>
      </c>
      <c r="EE59">
        <v>16.760000000000002</v>
      </c>
      <c r="EF59">
        <v>16.79</v>
      </c>
      <c r="EG59">
        <v>16.79</v>
      </c>
      <c r="EH59">
        <v>16.739999999999998</v>
      </c>
      <c r="EI59">
        <v>16.739999999999998</v>
      </c>
      <c r="EJ59">
        <v>16.97</v>
      </c>
      <c r="EK59">
        <v>16.760000000000002</v>
      </c>
      <c r="EL59">
        <v>16.73</v>
      </c>
      <c r="EM59">
        <v>16.73</v>
      </c>
      <c r="EN59">
        <v>17.239999999999998</v>
      </c>
      <c r="EO59">
        <v>17.010000000000002</v>
      </c>
      <c r="EP59" s="6">
        <v>21.3</v>
      </c>
      <c r="EQ59">
        <v>16.760000000000002</v>
      </c>
      <c r="ER59">
        <v>16.559999999999999</v>
      </c>
      <c r="EW59">
        <v>16.78</v>
      </c>
    </row>
    <row r="60" spans="2:163" x14ac:dyDescent="0.2">
      <c r="B60">
        <v>-12.1</v>
      </c>
      <c r="C60" s="6">
        <v>16.989999999999998</v>
      </c>
      <c r="D60" s="6">
        <v>17.02</v>
      </c>
      <c r="E60" s="6">
        <v>17.04</v>
      </c>
      <c r="F60" s="6">
        <v>17.04</v>
      </c>
      <c r="G60" s="6">
        <v>17.04</v>
      </c>
      <c r="H60" s="6">
        <v>17.04</v>
      </c>
      <c r="I60" s="6">
        <v>17.04</v>
      </c>
      <c r="J60" s="6">
        <v>17.03</v>
      </c>
      <c r="K60" s="6">
        <v>17.05</v>
      </c>
      <c r="L60" s="6">
        <v>17.05</v>
      </c>
      <c r="M60" s="6">
        <v>17.03</v>
      </c>
      <c r="N60" s="6">
        <v>17.03</v>
      </c>
      <c r="O60" s="6">
        <v>17.03</v>
      </c>
      <c r="P60" s="6">
        <v>17.059999999999999</v>
      </c>
      <c r="Q60" s="6">
        <v>17.02</v>
      </c>
      <c r="R60" s="6">
        <v>17.100000000000001</v>
      </c>
      <c r="S60" s="6">
        <v>17.02</v>
      </c>
      <c r="T60" s="6">
        <v>17.13</v>
      </c>
      <c r="U60" s="6">
        <v>17.02</v>
      </c>
      <c r="V60" s="6">
        <v>16.95</v>
      </c>
      <c r="W60" s="6">
        <v>18.05</v>
      </c>
      <c r="X60" s="6">
        <v>17.010000000000002</v>
      </c>
      <c r="Y60" s="6">
        <v>17.010000000000002</v>
      </c>
      <c r="Z60" s="6">
        <v>17</v>
      </c>
      <c r="AA60" s="6">
        <v>17</v>
      </c>
      <c r="AB60" s="6">
        <v>17.02</v>
      </c>
      <c r="AC60" s="6">
        <v>16.989999999999998</v>
      </c>
      <c r="AD60" s="6">
        <v>16.989999999999998</v>
      </c>
      <c r="AE60" s="6">
        <v>16.989999999999998</v>
      </c>
      <c r="AF60" s="6">
        <v>16.989999999999998</v>
      </c>
      <c r="AG60" s="6">
        <v>17</v>
      </c>
      <c r="AH60" s="6">
        <v>16.98</v>
      </c>
      <c r="AI60" s="6">
        <v>16.77</v>
      </c>
      <c r="AJ60" s="6">
        <v>17</v>
      </c>
      <c r="AK60" s="6">
        <v>16.97</v>
      </c>
      <c r="AL60" s="6">
        <v>17</v>
      </c>
      <c r="AM60" s="6">
        <v>16.98</v>
      </c>
      <c r="AN60" s="6">
        <v>17</v>
      </c>
      <c r="AO60" s="6">
        <v>17.02</v>
      </c>
      <c r="AP60" s="6">
        <v>17</v>
      </c>
      <c r="AQ60" s="6">
        <v>16.95</v>
      </c>
      <c r="AR60" s="6">
        <v>16.95</v>
      </c>
      <c r="AS60" s="6">
        <v>16.940000000000001</v>
      </c>
      <c r="AT60" s="6">
        <v>16.940000000000001</v>
      </c>
      <c r="AU60" s="6">
        <v>16.91</v>
      </c>
      <c r="AV60" s="6">
        <v>16.91</v>
      </c>
      <c r="AW60" s="6">
        <v>16.96</v>
      </c>
      <c r="AX60" s="6">
        <v>16.95</v>
      </c>
      <c r="AY60" s="6">
        <v>16.940000000000001</v>
      </c>
      <c r="AZ60" s="6">
        <v>16.940000000000001</v>
      </c>
      <c r="BA60" s="6">
        <v>16.97</v>
      </c>
      <c r="BB60" s="6">
        <v>16.96</v>
      </c>
      <c r="BC60" s="6">
        <v>16.97</v>
      </c>
      <c r="BD60" s="6">
        <v>16.98</v>
      </c>
      <c r="BE60" s="6">
        <v>16.98</v>
      </c>
      <c r="BF60" s="6">
        <v>16.989999999999998</v>
      </c>
      <c r="BG60" s="6">
        <v>17.04</v>
      </c>
      <c r="BH60" s="6">
        <v>17</v>
      </c>
      <c r="BI60" s="6">
        <v>17</v>
      </c>
      <c r="BJ60" s="6">
        <v>17</v>
      </c>
      <c r="BK60" s="6">
        <v>17.02</v>
      </c>
      <c r="BL60" s="6">
        <v>17.010000000000002</v>
      </c>
      <c r="BM60" s="6">
        <v>17.010000000000002</v>
      </c>
      <c r="BN60" s="6">
        <v>17.02</v>
      </c>
      <c r="BO60" s="6">
        <v>17.02</v>
      </c>
      <c r="BP60" s="6">
        <v>17.010000000000002</v>
      </c>
      <c r="BQ60" s="6">
        <v>17.010000000000002</v>
      </c>
      <c r="BR60" s="6">
        <v>17.02</v>
      </c>
      <c r="BS60" s="6">
        <v>17</v>
      </c>
      <c r="BT60" s="6">
        <v>17</v>
      </c>
      <c r="BU60" s="6">
        <v>17</v>
      </c>
      <c r="BV60" s="6">
        <v>16.989999999999998</v>
      </c>
      <c r="BW60" s="6">
        <v>16.989999999999998</v>
      </c>
      <c r="BX60" s="6">
        <v>16.98</v>
      </c>
      <c r="BY60" s="6">
        <v>16.97</v>
      </c>
      <c r="BZ60" s="6">
        <v>16.96</v>
      </c>
      <c r="CA60" s="6">
        <v>16.96</v>
      </c>
      <c r="CC60" s="6">
        <v>16.95</v>
      </c>
      <c r="CD60" s="6">
        <v>16.95</v>
      </c>
      <c r="CE60" s="6">
        <v>16.940000000000001</v>
      </c>
      <c r="CF60">
        <v>16.920000000000002</v>
      </c>
      <c r="CG60">
        <v>16.920000000000002</v>
      </c>
      <c r="CH60">
        <v>16.920000000000002</v>
      </c>
      <c r="CI60">
        <v>16.920000000000002</v>
      </c>
      <c r="CJ60">
        <v>16.91</v>
      </c>
      <c r="CK60">
        <v>16.920000000000002</v>
      </c>
      <c r="CL60">
        <v>16.920000000000002</v>
      </c>
      <c r="CM60">
        <v>16.920000000000002</v>
      </c>
      <c r="CN60">
        <v>16.93</v>
      </c>
      <c r="CO60">
        <v>16.95</v>
      </c>
      <c r="CP60">
        <v>16.93</v>
      </c>
      <c r="CQ60">
        <v>16.920000000000002</v>
      </c>
      <c r="CR60">
        <v>16.920000000000002</v>
      </c>
      <c r="CS60">
        <v>16.93</v>
      </c>
      <c r="CT60">
        <v>16.95</v>
      </c>
      <c r="CU60">
        <v>16.920000000000002</v>
      </c>
      <c r="CV60">
        <v>16.54</v>
      </c>
      <c r="CW60">
        <v>16.850000000000001</v>
      </c>
      <c r="CX60">
        <v>16.87</v>
      </c>
      <c r="CY60">
        <v>16.89</v>
      </c>
      <c r="CZ60">
        <v>16.899999999999999</v>
      </c>
      <c r="DA60">
        <v>16.89</v>
      </c>
      <c r="DB60">
        <v>16.89</v>
      </c>
      <c r="DC60">
        <v>16.89</v>
      </c>
      <c r="DD60">
        <v>16.89</v>
      </c>
      <c r="DE60">
        <v>16.88</v>
      </c>
      <c r="DF60">
        <v>16.88</v>
      </c>
      <c r="DG60">
        <v>16.87</v>
      </c>
      <c r="DH60">
        <v>16.850000000000001</v>
      </c>
      <c r="DI60">
        <v>16.850000000000001</v>
      </c>
      <c r="DJ60">
        <v>16.850000000000001</v>
      </c>
      <c r="DK60">
        <v>16.850000000000001</v>
      </c>
      <c r="DL60">
        <v>16.850000000000001</v>
      </c>
      <c r="DN60">
        <v>16.850000000000001</v>
      </c>
      <c r="DO60">
        <v>16.850000000000001</v>
      </c>
      <c r="DP60">
        <v>16.86</v>
      </c>
      <c r="DQ60">
        <v>16.850000000000001</v>
      </c>
      <c r="DR60">
        <v>16.850000000000001</v>
      </c>
      <c r="DS60">
        <v>16.86</v>
      </c>
      <c r="DT60">
        <v>16.850000000000001</v>
      </c>
      <c r="DU60">
        <v>16.86</v>
      </c>
      <c r="DV60">
        <v>16.850000000000001</v>
      </c>
      <c r="DW60">
        <v>16.850000000000001</v>
      </c>
      <c r="DX60">
        <v>16.84</v>
      </c>
      <c r="DY60">
        <v>16.829999999999998</v>
      </c>
      <c r="DZ60">
        <v>16.829999999999998</v>
      </c>
      <c r="EA60">
        <v>16.84</v>
      </c>
      <c r="EB60">
        <v>16.829999999999998</v>
      </c>
      <c r="EC60">
        <v>16.829999999999998</v>
      </c>
      <c r="ED60">
        <v>16.84</v>
      </c>
      <c r="EE60">
        <v>16.79</v>
      </c>
      <c r="EF60">
        <v>16.79</v>
      </c>
      <c r="EG60">
        <v>16.8</v>
      </c>
      <c r="EH60">
        <v>16.77</v>
      </c>
      <c r="EI60">
        <v>16.77</v>
      </c>
      <c r="EJ60">
        <v>16.989999999999998</v>
      </c>
      <c r="EK60">
        <v>16.78</v>
      </c>
      <c r="EL60">
        <v>16.75</v>
      </c>
      <c r="EM60">
        <v>16.75</v>
      </c>
      <c r="EN60">
        <v>16.329999999999998</v>
      </c>
      <c r="EO60">
        <v>17.04</v>
      </c>
      <c r="EP60" s="6">
        <v>21.4</v>
      </c>
      <c r="EQ60">
        <v>16.7</v>
      </c>
      <c r="ER60">
        <v>16.559999999999999</v>
      </c>
      <c r="EW60">
        <v>16.66</v>
      </c>
    </row>
    <row r="61" spans="2:163" x14ac:dyDescent="0.2">
      <c r="B61">
        <v>-15.1</v>
      </c>
      <c r="C61" s="6">
        <v>17.05</v>
      </c>
      <c r="D61" s="6">
        <v>17.059999999999999</v>
      </c>
      <c r="E61" s="6">
        <v>17.059999999999999</v>
      </c>
      <c r="F61" s="6">
        <v>17.059999999999999</v>
      </c>
      <c r="G61" s="6">
        <v>17.059999999999999</v>
      </c>
      <c r="H61" s="6">
        <v>17.05</v>
      </c>
      <c r="I61" s="6">
        <v>17.05</v>
      </c>
      <c r="J61" s="6">
        <v>17.05</v>
      </c>
      <c r="K61" s="6">
        <v>17.059999999999999</v>
      </c>
      <c r="L61" s="6">
        <v>17.059999999999999</v>
      </c>
      <c r="M61" s="6">
        <v>17.04</v>
      </c>
      <c r="N61" s="6">
        <v>17.04</v>
      </c>
      <c r="O61" s="6">
        <v>17.05</v>
      </c>
      <c r="P61" s="6">
        <v>17.079999999999998</v>
      </c>
      <c r="Q61" s="6">
        <v>17.03</v>
      </c>
      <c r="R61" s="6">
        <v>17.100000000000001</v>
      </c>
      <c r="S61" s="6">
        <v>17.03</v>
      </c>
      <c r="T61" s="6">
        <v>17.14</v>
      </c>
      <c r="U61" s="6">
        <v>17.04</v>
      </c>
      <c r="V61" s="6">
        <v>17.04</v>
      </c>
      <c r="W61" s="6">
        <v>18.14</v>
      </c>
      <c r="X61" s="6">
        <v>17.03</v>
      </c>
      <c r="Y61" s="6">
        <v>17.02</v>
      </c>
      <c r="Z61" s="6">
        <v>17.02</v>
      </c>
      <c r="AA61" s="6">
        <v>17.02</v>
      </c>
      <c r="AB61" s="6">
        <v>17.05</v>
      </c>
      <c r="AC61" s="6">
        <v>17.02</v>
      </c>
      <c r="AD61" s="6">
        <v>17.010000000000002</v>
      </c>
      <c r="AE61" s="6">
        <v>17.02</v>
      </c>
      <c r="AF61" s="6">
        <v>17.010000000000002</v>
      </c>
      <c r="AG61" s="6">
        <v>17.010000000000002</v>
      </c>
      <c r="AH61" s="6">
        <v>17</v>
      </c>
      <c r="AI61" s="6">
        <v>17</v>
      </c>
      <c r="AJ61" s="6">
        <v>17</v>
      </c>
      <c r="AK61" s="6">
        <v>16.989999999999998</v>
      </c>
      <c r="AL61" s="6">
        <v>17</v>
      </c>
      <c r="AM61" s="6">
        <v>17</v>
      </c>
      <c r="AN61" s="6">
        <v>17</v>
      </c>
      <c r="AO61" s="6">
        <v>16.98</v>
      </c>
      <c r="AP61" s="6">
        <v>17</v>
      </c>
      <c r="AQ61" s="6">
        <v>16.98</v>
      </c>
      <c r="AR61" s="6">
        <v>16.98</v>
      </c>
      <c r="AS61" s="6">
        <v>16.98</v>
      </c>
      <c r="AT61" s="6">
        <v>16.96</v>
      </c>
      <c r="AU61" s="6">
        <v>16.940000000000001</v>
      </c>
      <c r="AV61" s="6">
        <v>16.95</v>
      </c>
      <c r="AW61" s="6">
        <v>16.97</v>
      </c>
      <c r="AX61" s="6">
        <v>16.98</v>
      </c>
      <c r="AY61" s="6">
        <v>16.96</v>
      </c>
      <c r="AZ61" s="6">
        <v>16.899999999999999</v>
      </c>
      <c r="BA61" s="6">
        <v>16.96</v>
      </c>
      <c r="BB61" s="6">
        <v>16.96</v>
      </c>
      <c r="BC61" s="6">
        <v>16.95</v>
      </c>
      <c r="BD61" s="6">
        <v>16.96</v>
      </c>
      <c r="BE61" s="6">
        <v>16.96</v>
      </c>
      <c r="BF61" s="6">
        <v>16.96</v>
      </c>
      <c r="BG61" s="6">
        <v>16.98</v>
      </c>
      <c r="BH61" s="6">
        <v>16.97</v>
      </c>
      <c r="BI61" s="6">
        <v>16.97</v>
      </c>
      <c r="BJ61" s="6">
        <v>16.97</v>
      </c>
      <c r="BK61" s="6">
        <v>16.98</v>
      </c>
      <c r="BL61" s="6">
        <v>17.190000000000001</v>
      </c>
      <c r="BM61" s="6">
        <v>16.98</v>
      </c>
      <c r="BN61" s="6">
        <v>16.98</v>
      </c>
      <c r="BO61" s="6">
        <v>16.989999999999998</v>
      </c>
      <c r="BP61" s="6">
        <v>16.989999999999998</v>
      </c>
      <c r="BQ61" s="6">
        <v>16.98</v>
      </c>
      <c r="BR61" s="6">
        <v>16.98</v>
      </c>
      <c r="BS61" s="6">
        <v>16.98</v>
      </c>
      <c r="BT61" s="6">
        <v>16.989999999999998</v>
      </c>
      <c r="BU61" s="6">
        <v>17.100000000000001</v>
      </c>
      <c r="BV61" s="6">
        <v>16.98</v>
      </c>
      <c r="BW61" s="6">
        <v>16.98</v>
      </c>
      <c r="BX61" s="6">
        <v>16.97</v>
      </c>
      <c r="BY61" s="6">
        <v>16.97</v>
      </c>
      <c r="BZ61" s="6">
        <v>16.96</v>
      </c>
      <c r="CA61" s="6">
        <v>16.96</v>
      </c>
      <c r="CC61" s="6">
        <v>16.96</v>
      </c>
      <c r="CD61" s="6">
        <v>16.96</v>
      </c>
      <c r="CE61" s="6">
        <v>16.98</v>
      </c>
      <c r="CF61">
        <v>16.940000000000001</v>
      </c>
      <c r="CG61">
        <v>16.940000000000001</v>
      </c>
      <c r="CH61">
        <v>16.940000000000001</v>
      </c>
      <c r="CI61">
        <v>16.940000000000001</v>
      </c>
      <c r="CJ61">
        <v>16.95</v>
      </c>
      <c r="CL61">
        <v>16.93</v>
      </c>
      <c r="CM61">
        <v>16.93</v>
      </c>
      <c r="CN61">
        <v>16.940000000000001</v>
      </c>
      <c r="CO61">
        <v>16.97</v>
      </c>
      <c r="CP61">
        <v>16.96</v>
      </c>
      <c r="CQ61">
        <v>16.93</v>
      </c>
      <c r="CR61">
        <v>16.93</v>
      </c>
      <c r="CS61">
        <v>16.940000000000001</v>
      </c>
      <c r="CT61">
        <v>16.96</v>
      </c>
      <c r="CU61">
        <v>16.93</v>
      </c>
      <c r="CV61">
        <v>15.88</v>
      </c>
      <c r="CW61">
        <v>16.82</v>
      </c>
      <c r="CX61">
        <v>16.89</v>
      </c>
      <c r="CY61">
        <v>16.899999999999999</v>
      </c>
      <c r="CZ61">
        <v>16.91</v>
      </c>
      <c r="DA61">
        <v>16.91</v>
      </c>
      <c r="DB61">
        <v>16.91</v>
      </c>
      <c r="DC61">
        <v>16.989999999999998</v>
      </c>
      <c r="DD61">
        <v>16.91</v>
      </c>
      <c r="DE61">
        <v>16.899999999999999</v>
      </c>
      <c r="DF61">
        <v>16.899999999999999</v>
      </c>
      <c r="DG61">
        <v>16.89</v>
      </c>
      <c r="DH61">
        <v>16.87</v>
      </c>
      <c r="DI61">
        <v>16.88</v>
      </c>
      <c r="DJ61">
        <v>16.88</v>
      </c>
      <c r="DK61">
        <v>16.88</v>
      </c>
      <c r="DL61">
        <v>16.88</v>
      </c>
      <c r="DO61">
        <v>16.88</v>
      </c>
      <c r="DP61">
        <v>16.87</v>
      </c>
      <c r="DQ61">
        <v>16.87</v>
      </c>
      <c r="DR61">
        <v>16.87</v>
      </c>
      <c r="DS61">
        <v>16.86</v>
      </c>
      <c r="DT61">
        <v>16.86</v>
      </c>
      <c r="DU61">
        <v>16.87</v>
      </c>
      <c r="DV61">
        <v>16.86</v>
      </c>
      <c r="DW61">
        <v>16.829999999999998</v>
      </c>
      <c r="DX61">
        <v>16.86</v>
      </c>
      <c r="DY61">
        <v>16.850000000000001</v>
      </c>
      <c r="DZ61">
        <v>16.84</v>
      </c>
      <c r="EA61">
        <v>16.86</v>
      </c>
      <c r="EB61">
        <v>16.850000000000001</v>
      </c>
      <c r="EC61">
        <v>16.86</v>
      </c>
      <c r="ED61">
        <v>16.84</v>
      </c>
      <c r="EE61">
        <v>16.809999999999999</v>
      </c>
      <c r="EF61">
        <v>16.809999999999999</v>
      </c>
      <c r="EG61">
        <v>16.809999999999999</v>
      </c>
      <c r="EH61">
        <v>16.79</v>
      </c>
      <c r="EI61">
        <v>16.79</v>
      </c>
      <c r="EJ61">
        <v>17.010000000000002</v>
      </c>
      <c r="EK61">
        <v>16.8</v>
      </c>
      <c r="EL61">
        <v>16.77</v>
      </c>
      <c r="EM61">
        <v>16.78</v>
      </c>
      <c r="EN61">
        <v>14.66</v>
      </c>
      <c r="EO61">
        <v>17.07</v>
      </c>
      <c r="EP61" s="6">
        <v>21.5</v>
      </c>
      <c r="EQ61">
        <v>16.73</v>
      </c>
      <c r="ER61">
        <v>16.53</v>
      </c>
      <c r="EW61">
        <v>16.68</v>
      </c>
    </row>
    <row r="62" spans="2:163" x14ac:dyDescent="0.2">
      <c r="BB62"/>
      <c r="BD62"/>
      <c r="BP62"/>
    </row>
    <row r="63" spans="2:163" x14ac:dyDescent="0.2">
      <c r="B63" s="11">
        <v>10</v>
      </c>
      <c r="C63" s="12">
        <v>35894</v>
      </c>
      <c r="D63" s="12">
        <v>35899</v>
      </c>
      <c r="E63" s="12">
        <v>35908</v>
      </c>
      <c r="F63" s="12">
        <v>35913</v>
      </c>
      <c r="G63" s="12">
        <v>35920</v>
      </c>
      <c r="H63" s="12">
        <v>35927</v>
      </c>
      <c r="I63" s="12">
        <v>35943</v>
      </c>
      <c r="J63" s="12">
        <v>35950</v>
      </c>
      <c r="K63" s="12">
        <v>35957</v>
      </c>
      <c r="L63" s="12">
        <v>35964</v>
      </c>
      <c r="M63" s="12">
        <f>M54</f>
        <v>35972</v>
      </c>
      <c r="N63" s="12">
        <f>N54</f>
        <v>35978</v>
      </c>
      <c r="O63" s="12">
        <v>35986</v>
      </c>
      <c r="P63" s="12">
        <v>35992</v>
      </c>
      <c r="Q63" s="12">
        <v>35998</v>
      </c>
      <c r="R63" s="12">
        <v>36006</v>
      </c>
      <c r="S63" s="12">
        <v>36012</v>
      </c>
      <c r="T63" s="12">
        <v>36019</v>
      </c>
      <c r="U63" s="12">
        <v>36026</v>
      </c>
      <c r="V63" s="12">
        <v>36034</v>
      </c>
      <c r="W63" s="12">
        <v>36040</v>
      </c>
      <c r="X63" s="12">
        <v>36048</v>
      </c>
      <c r="Y63" s="12">
        <v>36056</v>
      </c>
      <c r="Z63" s="12">
        <v>36061</v>
      </c>
      <c r="AA63" s="12">
        <v>36067</v>
      </c>
      <c r="AB63" s="12">
        <v>36075</v>
      </c>
      <c r="AC63" s="12">
        <v>36083</v>
      </c>
      <c r="AD63" s="12">
        <v>36090</v>
      </c>
      <c r="AE63" s="12">
        <v>36096</v>
      </c>
      <c r="AF63" s="12">
        <v>36103</v>
      </c>
      <c r="AG63" s="12">
        <v>36111</v>
      </c>
      <c r="AH63" s="12">
        <v>36118</v>
      </c>
      <c r="AI63" s="12">
        <v>36124</v>
      </c>
      <c r="AJ63" s="12">
        <v>36131</v>
      </c>
      <c r="AK63" s="12">
        <v>36138</v>
      </c>
      <c r="AL63" s="12">
        <v>36145</v>
      </c>
      <c r="AM63" s="12">
        <v>36159</v>
      </c>
      <c r="AN63" s="12">
        <v>36166</v>
      </c>
      <c r="AO63" s="12">
        <v>36173</v>
      </c>
      <c r="AP63" s="12">
        <v>36181</v>
      </c>
      <c r="AQ63" s="12">
        <v>36187</v>
      </c>
      <c r="AR63" s="12">
        <v>36194</v>
      </c>
      <c r="AS63" s="12">
        <v>36200</v>
      </c>
      <c r="AT63" s="12">
        <v>36206</v>
      </c>
      <c r="AU63" s="12">
        <v>36214</v>
      </c>
      <c r="AV63" s="12">
        <v>36224</v>
      </c>
      <c r="AW63" s="12">
        <v>36227</v>
      </c>
      <c r="AX63" s="12">
        <v>36234</v>
      </c>
      <c r="AY63" s="12">
        <v>36241</v>
      </c>
      <c r="AZ63" s="12">
        <v>36251</v>
      </c>
      <c r="BA63" s="12">
        <v>36271</v>
      </c>
      <c r="BB63" s="12">
        <v>36280</v>
      </c>
      <c r="BC63" s="12">
        <v>36285</v>
      </c>
      <c r="BD63" s="12">
        <v>36296</v>
      </c>
      <c r="BE63" s="12">
        <v>36302</v>
      </c>
      <c r="BF63" s="12">
        <v>36308</v>
      </c>
      <c r="BG63" s="12">
        <v>36315</v>
      </c>
      <c r="BH63" s="12">
        <v>36321</v>
      </c>
      <c r="BI63" s="12">
        <v>36327</v>
      </c>
      <c r="BJ63" s="12">
        <v>36334</v>
      </c>
      <c r="BK63" s="12">
        <v>36345</v>
      </c>
      <c r="BL63" s="12">
        <v>36350</v>
      </c>
      <c r="BM63" s="12">
        <v>36356</v>
      </c>
      <c r="BN63" s="12">
        <v>36376</v>
      </c>
      <c r="BO63" s="12">
        <v>36382</v>
      </c>
      <c r="BP63" s="12">
        <v>36390</v>
      </c>
      <c r="BQ63" s="12">
        <v>36399</v>
      </c>
      <c r="BR63" s="12">
        <v>36407</v>
      </c>
      <c r="BS63" s="12">
        <v>36414</v>
      </c>
      <c r="BT63" s="12">
        <v>36421</v>
      </c>
      <c r="BU63" s="12">
        <v>36434</v>
      </c>
      <c r="BV63" s="12">
        <v>36443</v>
      </c>
      <c r="BW63" s="12">
        <v>36449</v>
      </c>
      <c r="BX63" s="12">
        <v>36455</v>
      </c>
      <c r="BY63" s="12">
        <v>36467</v>
      </c>
      <c r="BZ63" s="12">
        <v>36477</v>
      </c>
      <c r="CA63" s="12">
        <v>36489</v>
      </c>
      <c r="CC63" s="12">
        <v>36504</v>
      </c>
      <c r="CD63" s="12">
        <v>36524</v>
      </c>
      <c r="CE63" s="12">
        <v>36568</v>
      </c>
      <c r="CF63" s="1">
        <v>36590</v>
      </c>
      <c r="CG63" s="1">
        <v>36615</v>
      </c>
      <c r="CH63" s="1">
        <v>36626</v>
      </c>
      <c r="CI63" s="1">
        <v>36641</v>
      </c>
      <c r="CJ63" s="1">
        <v>36659</v>
      </c>
      <c r="CK63" s="1">
        <v>36671</v>
      </c>
      <c r="CL63" s="1">
        <v>36674</v>
      </c>
      <c r="CM63" s="1">
        <v>36678</v>
      </c>
      <c r="CN63" s="1">
        <v>36684</v>
      </c>
      <c r="CO63" s="1">
        <v>36693</v>
      </c>
      <c r="CP63" s="1">
        <v>36698</v>
      </c>
      <c r="CQ63" s="1">
        <v>36707</v>
      </c>
      <c r="CR63" s="1">
        <v>36713</v>
      </c>
      <c r="CS63" s="1">
        <v>36718</v>
      </c>
      <c r="CT63" s="1">
        <v>36735</v>
      </c>
      <c r="CU63" s="1">
        <v>36740</v>
      </c>
      <c r="CV63" s="1">
        <v>36748</v>
      </c>
      <c r="CW63" s="1">
        <v>36753</v>
      </c>
      <c r="CX63" s="1">
        <v>36762</v>
      </c>
      <c r="CY63" s="1">
        <v>36767</v>
      </c>
      <c r="CZ63" s="1">
        <v>36779</v>
      </c>
      <c r="DA63" s="1">
        <v>36798</v>
      </c>
      <c r="DB63" s="1">
        <v>36809</v>
      </c>
      <c r="DC63" s="1">
        <v>36816</v>
      </c>
      <c r="DD63" s="1"/>
      <c r="DE63" s="1"/>
      <c r="DF63" s="1"/>
      <c r="DG63" s="1"/>
      <c r="DH63" s="1"/>
      <c r="DI63" s="1"/>
      <c r="DJ63" s="1"/>
      <c r="DK63" s="1"/>
      <c r="DL63" s="1"/>
      <c r="DM63" s="1"/>
    </row>
    <row r="64" spans="2:163" x14ac:dyDescent="0.2">
      <c r="B64">
        <v>-2</v>
      </c>
      <c r="C64" s="6">
        <v>16.32</v>
      </c>
      <c r="D64" s="6">
        <v>16.32</v>
      </c>
      <c r="E64" s="6">
        <v>16.32</v>
      </c>
      <c r="F64" s="6">
        <v>16.32</v>
      </c>
      <c r="G64" s="6">
        <v>16.32</v>
      </c>
      <c r="H64" s="6">
        <v>16.32</v>
      </c>
      <c r="I64" s="6">
        <v>16.329999999999998</v>
      </c>
      <c r="J64" s="6">
        <v>16.32</v>
      </c>
      <c r="K64" s="6">
        <v>16.32</v>
      </c>
      <c r="L64" s="6">
        <v>16.32</v>
      </c>
      <c r="M64" s="6">
        <v>16.32</v>
      </c>
      <c r="N64" s="6">
        <v>16.43</v>
      </c>
      <c r="O64" s="6">
        <v>15.99</v>
      </c>
      <c r="P64" s="6">
        <v>15.58</v>
      </c>
      <c r="Q64" s="6">
        <v>14.45</v>
      </c>
      <c r="R64" s="6">
        <v>14.65</v>
      </c>
      <c r="S64" s="6">
        <v>12.91</v>
      </c>
      <c r="T64" s="6">
        <v>12.55</v>
      </c>
      <c r="U64" s="6">
        <v>12.33</v>
      </c>
      <c r="V64" s="6">
        <v>13.16</v>
      </c>
      <c r="W64" s="6">
        <v>13.25</v>
      </c>
      <c r="X64" s="6">
        <v>12.7</v>
      </c>
      <c r="Y64" s="6">
        <v>13.14</v>
      </c>
      <c r="Z64" s="6">
        <v>13.42</v>
      </c>
      <c r="AA64" s="6">
        <v>13.69</v>
      </c>
      <c r="AB64" s="6">
        <v>13.95</v>
      </c>
      <c r="AC64" s="6">
        <v>14.71</v>
      </c>
      <c r="AD64" s="6">
        <v>15.14</v>
      </c>
      <c r="AE64" s="6">
        <v>15.41</v>
      </c>
      <c r="AF64" s="6">
        <v>15.76</v>
      </c>
      <c r="AG64" s="6">
        <v>15.95</v>
      </c>
      <c r="AH64" s="6">
        <v>16.170000000000002</v>
      </c>
      <c r="AI64" s="6">
        <v>16.28</v>
      </c>
      <c r="AJ64" s="6">
        <v>16.350000000000001</v>
      </c>
      <c r="AK64" s="6">
        <v>16.350000000000001</v>
      </c>
      <c r="AL64" s="6">
        <v>16.41</v>
      </c>
      <c r="AM64" s="6">
        <v>16.399999999999999</v>
      </c>
      <c r="AN64" s="6">
        <v>16.45</v>
      </c>
      <c r="AO64" s="6">
        <v>16.37</v>
      </c>
      <c r="AP64" s="6">
        <v>16.41</v>
      </c>
      <c r="AQ64" s="6">
        <v>16.36</v>
      </c>
      <c r="AR64" s="6">
        <v>16.38</v>
      </c>
      <c r="AS64" s="6">
        <v>16.440000000000001</v>
      </c>
      <c r="AT64" s="6">
        <v>16.45</v>
      </c>
      <c r="AU64" s="6">
        <v>16.41</v>
      </c>
      <c r="AV64" s="6">
        <v>16.45</v>
      </c>
      <c r="AW64" s="6">
        <v>16.57</v>
      </c>
      <c r="AX64" s="6">
        <v>16.559999999999999</v>
      </c>
      <c r="AY64" s="6">
        <v>16.600000000000001</v>
      </c>
      <c r="AZ64">
        <v>16.61</v>
      </c>
      <c r="BA64">
        <v>16.600000000000001</v>
      </c>
      <c r="BB64">
        <v>16.57</v>
      </c>
      <c r="BC64">
        <v>16.55</v>
      </c>
      <c r="BD64">
        <v>16.52</v>
      </c>
      <c r="BE64">
        <v>16.54</v>
      </c>
      <c r="BF64">
        <v>16.510000000000002</v>
      </c>
      <c r="BG64" s="6">
        <v>16.5</v>
      </c>
      <c r="BH64" s="6">
        <v>16.54</v>
      </c>
      <c r="BI64" s="6">
        <v>16.489999999999998</v>
      </c>
      <c r="BJ64" s="6">
        <v>16.48</v>
      </c>
      <c r="BK64" s="6">
        <v>16.48</v>
      </c>
      <c r="BL64" s="6">
        <v>16.45</v>
      </c>
      <c r="BM64" s="6">
        <v>16.43</v>
      </c>
      <c r="BN64" s="6">
        <v>15.82</v>
      </c>
      <c r="BO64" s="6">
        <v>15.56</v>
      </c>
      <c r="BP64" s="6">
        <v>14.94</v>
      </c>
      <c r="BQ64" s="6">
        <v>14.51</v>
      </c>
      <c r="BR64" s="6">
        <v>13.71</v>
      </c>
      <c r="BS64" s="6">
        <v>13.48</v>
      </c>
      <c r="BT64" s="6">
        <v>13.51</v>
      </c>
      <c r="BU64" s="6">
        <v>13.89</v>
      </c>
      <c r="BV64" s="6">
        <v>14.56</v>
      </c>
      <c r="BW64" s="6">
        <v>14.98</v>
      </c>
      <c r="BX64" s="6">
        <v>15.35</v>
      </c>
      <c r="BY64" s="6">
        <v>15.93</v>
      </c>
      <c r="BZ64" s="6">
        <v>16.2</v>
      </c>
      <c r="CA64" s="6">
        <v>16.309999999999999</v>
      </c>
      <c r="CC64" s="6">
        <v>16.600000000000001</v>
      </c>
      <c r="CD64" s="6"/>
      <c r="CE64" s="6">
        <v>16.440000000000001</v>
      </c>
      <c r="CF64">
        <v>16.489999999999998</v>
      </c>
      <c r="CG64">
        <v>16.46</v>
      </c>
      <c r="CH64">
        <v>16.489999999999998</v>
      </c>
      <c r="CI64">
        <v>16.48</v>
      </c>
      <c r="CJ64">
        <v>16.47</v>
      </c>
      <c r="CK64">
        <v>16.46</v>
      </c>
      <c r="CL64">
        <v>16.46</v>
      </c>
      <c r="CM64">
        <v>16.47</v>
      </c>
      <c r="CN64">
        <v>16.46</v>
      </c>
      <c r="CO64">
        <v>16.45</v>
      </c>
      <c r="CP64">
        <v>16.46</v>
      </c>
      <c r="CQ64">
        <v>16.46</v>
      </c>
      <c r="CR64">
        <v>16.440000000000001</v>
      </c>
      <c r="CS64">
        <v>16.45</v>
      </c>
      <c r="CT64">
        <v>16.02</v>
      </c>
      <c r="CU64">
        <v>14.98</v>
      </c>
      <c r="CV64">
        <v>11.91</v>
      </c>
      <c r="CW64">
        <v>11.34</v>
      </c>
      <c r="CX64">
        <v>11.66</v>
      </c>
      <c r="CY64">
        <v>11.88</v>
      </c>
      <c r="CZ64">
        <v>12.62</v>
      </c>
      <c r="DA64">
        <v>13.82</v>
      </c>
      <c r="DB64">
        <v>14.63</v>
      </c>
      <c r="DC64">
        <v>15.05</v>
      </c>
    </row>
    <row r="65" spans="1:163" x14ac:dyDescent="0.2">
      <c r="B65">
        <v>-2.5</v>
      </c>
      <c r="C65">
        <v>16.32</v>
      </c>
      <c r="D65">
        <v>16.32</v>
      </c>
      <c r="E65">
        <v>16.32</v>
      </c>
      <c r="F65">
        <v>16.329999999999998</v>
      </c>
      <c r="G65">
        <v>16.329999999999998</v>
      </c>
      <c r="H65">
        <v>16.329999999999998</v>
      </c>
      <c r="I65">
        <v>16.34</v>
      </c>
      <c r="J65">
        <v>16.329999999999998</v>
      </c>
      <c r="K65">
        <v>16.329999999999998</v>
      </c>
      <c r="L65">
        <v>16.34</v>
      </c>
      <c r="M65">
        <v>16.350000000000001</v>
      </c>
      <c r="N65">
        <v>16.34</v>
      </c>
      <c r="O65">
        <v>16.34</v>
      </c>
      <c r="P65">
        <v>16.28</v>
      </c>
      <c r="Q65">
        <v>15.69</v>
      </c>
      <c r="R65">
        <v>15.95</v>
      </c>
      <c r="S65">
        <v>13.79</v>
      </c>
      <c r="T65">
        <v>13.4</v>
      </c>
      <c r="U65">
        <v>13.22</v>
      </c>
      <c r="V65">
        <v>14.08</v>
      </c>
      <c r="W65">
        <v>14.1</v>
      </c>
      <c r="X65">
        <v>13.25</v>
      </c>
      <c r="Y65">
        <v>13.62</v>
      </c>
      <c r="Z65">
        <v>13.56</v>
      </c>
      <c r="AA65">
        <v>14.12</v>
      </c>
      <c r="AB65">
        <v>14.25</v>
      </c>
      <c r="AC65">
        <v>14.85</v>
      </c>
      <c r="AD65">
        <v>15.26</v>
      </c>
      <c r="AE65">
        <v>15.54</v>
      </c>
      <c r="AF65">
        <v>15.8</v>
      </c>
      <c r="AG65">
        <v>16.059999999999999</v>
      </c>
      <c r="AH65">
        <v>16.16</v>
      </c>
      <c r="AI65">
        <v>16.27</v>
      </c>
      <c r="AJ65">
        <v>16.329999999999998</v>
      </c>
      <c r="AK65">
        <v>16.350000000000001</v>
      </c>
      <c r="AL65">
        <v>16.350000000000001</v>
      </c>
      <c r="AM65">
        <v>16.350000000000001</v>
      </c>
      <c r="AN65">
        <v>16.39</v>
      </c>
      <c r="AO65">
        <v>16.28</v>
      </c>
      <c r="AP65">
        <v>16.309999999999999</v>
      </c>
      <c r="AQ65">
        <v>16.29</v>
      </c>
      <c r="AR65">
        <v>16.309999999999999</v>
      </c>
      <c r="AS65">
        <v>16.36</v>
      </c>
      <c r="AT65">
        <v>16.37</v>
      </c>
      <c r="AU65">
        <v>16.350000000000001</v>
      </c>
      <c r="AV65">
        <v>16.36</v>
      </c>
      <c r="AW65">
        <v>16.350000000000001</v>
      </c>
      <c r="AX65">
        <v>16.350000000000001</v>
      </c>
      <c r="AY65">
        <v>16.36</v>
      </c>
      <c r="AZ65">
        <v>16.36</v>
      </c>
      <c r="BA65">
        <v>16.36</v>
      </c>
      <c r="BB65">
        <v>16.36</v>
      </c>
      <c r="BC65">
        <v>16.36</v>
      </c>
      <c r="BD65">
        <v>16.36</v>
      </c>
      <c r="BE65">
        <v>16.48</v>
      </c>
      <c r="BF65">
        <v>16.489999999999998</v>
      </c>
      <c r="BG65">
        <v>16.47</v>
      </c>
      <c r="BH65">
        <v>16.47</v>
      </c>
      <c r="BI65">
        <v>16.36</v>
      </c>
      <c r="BJ65">
        <v>16.36</v>
      </c>
      <c r="BK65">
        <v>16.37</v>
      </c>
      <c r="BL65">
        <v>16.36</v>
      </c>
      <c r="BM65">
        <v>16.37</v>
      </c>
      <c r="BN65">
        <v>16.36</v>
      </c>
      <c r="BO65">
        <v>16.36</v>
      </c>
      <c r="BP65">
        <v>16.36</v>
      </c>
      <c r="BQ65">
        <v>16.28</v>
      </c>
      <c r="BR65">
        <v>14.53</v>
      </c>
      <c r="BS65">
        <v>14.17</v>
      </c>
      <c r="BT65">
        <v>14.09</v>
      </c>
      <c r="BU65">
        <v>14.38</v>
      </c>
      <c r="BV65">
        <v>14.8</v>
      </c>
      <c r="BW65">
        <v>15.15</v>
      </c>
      <c r="BX65">
        <v>15.47</v>
      </c>
      <c r="BY65">
        <v>15.98</v>
      </c>
      <c r="BZ65">
        <v>16.22</v>
      </c>
      <c r="CA65">
        <v>16.32</v>
      </c>
      <c r="CC65">
        <v>16.36</v>
      </c>
      <c r="CE65">
        <v>16.420000000000002</v>
      </c>
      <c r="CF65">
        <v>16.43</v>
      </c>
      <c r="CG65">
        <v>16.41</v>
      </c>
      <c r="CH65">
        <v>16.440000000000001</v>
      </c>
      <c r="CI65">
        <v>16.399999999999999</v>
      </c>
      <c r="CJ65">
        <v>16.41</v>
      </c>
      <c r="CK65">
        <v>16.399999999999999</v>
      </c>
      <c r="CL65">
        <v>16.399999999999999</v>
      </c>
      <c r="CM65">
        <v>16.420000000000002</v>
      </c>
      <c r="CN65">
        <v>16.399999999999999</v>
      </c>
      <c r="CO65">
        <v>16.39</v>
      </c>
      <c r="CP65">
        <v>16.75</v>
      </c>
      <c r="CQ65">
        <v>16.46</v>
      </c>
      <c r="CR65">
        <v>16.41</v>
      </c>
      <c r="CS65">
        <v>16.46</v>
      </c>
      <c r="CT65">
        <v>16.38</v>
      </c>
      <c r="CU65">
        <v>16.25</v>
      </c>
      <c r="CV65">
        <v>13.04</v>
      </c>
      <c r="CW65">
        <v>11.84</v>
      </c>
      <c r="CX65">
        <v>12.48</v>
      </c>
      <c r="CY65">
        <v>12.57</v>
      </c>
      <c r="CZ65">
        <v>13.26</v>
      </c>
      <c r="DA65">
        <v>14.26</v>
      </c>
      <c r="DB65">
        <v>14.89</v>
      </c>
      <c r="DC65">
        <v>15.22</v>
      </c>
    </row>
    <row r="66" spans="1:163" x14ac:dyDescent="0.2">
      <c r="B66">
        <v>-3.5</v>
      </c>
      <c r="C66" s="6">
        <v>16.36</v>
      </c>
      <c r="D66" s="6">
        <v>16.36</v>
      </c>
      <c r="E66" s="6">
        <v>16.37</v>
      </c>
      <c r="F66" s="6">
        <v>16.37</v>
      </c>
      <c r="G66" s="6">
        <v>16.37</v>
      </c>
      <c r="H66" s="6">
        <v>16.37</v>
      </c>
      <c r="I66" s="6">
        <v>16.39</v>
      </c>
      <c r="J66" s="6">
        <v>16.39</v>
      </c>
      <c r="K66" s="6">
        <v>16.39</v>
      </c>
      <c r="L66" s="6">
        <v>16.399999999999999</v>
      </c>
      <c r="M66" s="6">
        <v>16.399999999999999</v>
      </c>
      <c r="N66" s="6">
        <v>16.399999999999999</v>
      </c>
      <c r="O66" s="6">
        <v>16.399999999999999</v>
      </c>
      <c r="P66" s="6">
        <v>16.399999999999999</v>
      </c>
      <c r="Q66" s="6">
        <v>16.72</v>
      </c>
      <c r="R66" s="6">
        <v>16.75</v>
      </c>
      <c r="S66" s="6">
        <v>16.350000000000001</v>
      </c>
      <c r="T66" s="6">
        <v>16.29</v>
      </c>
      <c r="U66" s="6">
        <v>16.170000000000002</v>
      </c>
      <c r="V66" s="6">
        <v>16.07</v>
      </c>
      <c r="W66" s="6">
        <v>16.100000000000001</v>
      </c>
      <c r="X66" s="6">
        <v>15.85</v>
      </c>
      <c r="Y66" s="6">
        <v>15.84</v>
      </c>
      <c r="Z66" s="6">
        <v>15.85</v>
      </c>
      <c r="AA66" s="6">
        <v>15.81</v>
      </c>
      <c r="AB66" s="6">
        <v>16.100000000000001</v>
      </c>
      <c r="AC66" s="6">
        <v>16.010000000000002</v>
      </c>
      <c r="AD66" s="6">
        <v>16.09</v>
      </c>
      <c r="AE66" s="6">
        <v>16.170000000000002</v>
      </c>
      <c r="AF66" s="6">
        <v>16.239999999999998</v>
      </c>
      <c r="AG66" s="6">
        <v>16.309999999999999</v>
      </c>
      <c r="AH66" s="6">
        <v>16.350000000000001</v>
      </c>
      <c r="AI66" s="6">
        <v>16.38</v>
      </c>
      <c r="AJ66" s="6">
        <v>16.41</v>
      </c>
      <c r="AK66" s="6">
        <v>16.399999999999999</v>
      </c>
      <c r="AL66" s="6">
        <v>16.43</v>
      </c>
      <c r="AM66" s="6">
        <v>16.41</v>
      </c>
      <c r="AN66" s="6">
        <v>16.420000000000002</v>
      </c>
      <c r="AO66" s="6">
        <v>16.420000000000002</v>
      </c>
      <c r="AP66" s="6">
        <v>16.43</v>
      </c>
      <c r="AQ66" s="6">
        <v>16.41</v>
      </c>
      <c r="AR66" s="6">
        <v>16.41</v>
      </c>
      <c r="AS66" s="6">
        <v>16.399999999999999</v>
      </c>
      <c r="AT66" s="6">
        <v>16.41</v>
      </c>
      <c r="AU66" s="6">
        <v>16.399999999999999</v>
      </c>
      <c r="AV66" s="6">
        <v>16.41</v>
      </c>
      <c r="AW66" s="6">
        <v>16.399999999999999</v>
      </c>
      <c r="AX66" s="6">
        <v>16.41</v>
      </c>
      <c r="AY66" s="6">
        <v>16.399999999999999</v>
      </c>
      <c r="AZ66" s="6">
        <v>16.399999999999999</v>
      </c>
      <c r="BA66" s="6">
        <v>16.399999999999999</v>
      </c>
      <c r="BB66" s="6">
        <v>16.399999999999999</v>
      </c>
      <c r="BC66" s="6">
        <v>16.399999999999999</v>
      </c>
      <c r="BD66" s="6">
        <v>16.399999999999999</v>
      </c>
      <c r="BE66" s="6">
        <v>16.399999999999999</v>
      </c>
      <c r="BF66" s="6">
        <v>16.46</v>
      </c>
      <c r="BG66" s="6">
        <v>16.41</v>
      </c>
      <c r="BH66" s="6">
        <v>16.41</v>
      </c>
      <c r="BI66" s="6">
        <v>16.399999999999999</v>
      </c>
      <c r="BJ66" s="6">
        <v>16.399999999999999</v>
      </c>
      <c r="BK66" s="6">
        <v>16.41</v>
      </c>
      <c r="BL66" s="6">
        <v>16.399999999999999</v>
      </c>
      <c r="BM66" s="6">
        <v>16.399999999999999</v>
      </c>
      <c r="BN66" s="6">
        <v>16.41</v>
      </c>
      <c r="BO66" s="6">
        <v>16.41</v>
      </c>
      <c r="BP66" s="6">
        <v>16.399999999999999</v>
      </c>
      <c r="BQ66" s="6">
        <v>16.420000000000002</v>
      </c>
      <c r="BR66" s="6">
        <v>16.32</v>
      </c>
      <c r="BS66" s="6">
        <v>16.16</v>
      </c>
      <c r="BT66" s="6">
        <v>16.03</v>
      </c>
      <c r="BU66" s="6">
        <v>16.03</v>
      </c>
      <c r="BV66" s="6">
        <v>16.02</v>
      </c>
      <c r="BW66" s="6">
        <v>16.079999999999998</v>
      </c>
      <c r="BX66" s="6">
        <v>16.16</v>
      </c>
      <c r="BY66" s="6">
        <v>16.28</v>
      </c>
      <c r="BZ66" s="6">
        <v>16.350000000000001</v>
      </c>
      <c r="CA66" s="6">
        <v>16.39</v>
      </c>
      <c r="CC66" s="6">
        <v>16.440000000000001</v>
      </c>
      <c r="CD66" s="6"/>
      <c r="CE66" s="6">
        <v>16.75</v>
      </c>
      <c r="CF66">
        <v>16.489999999999998</v>
      </c>
      <c r="CG66">
        <v>16.440000000000001</v>
      </c>
      <c r="CH66">
        <v>16.45</v>
      </c>
      <c r="CI66">
        <v>16.45</v>
      </c>
      <c r="CJ66">
        <v>16.45</v>
      </c>
      <c r="CK66">
        <v>16.43</v>
      </c>
      <c r="CL66">
        <v>16.45</v>
      </c>
      <c r="CM66">
        <v>16.440000000000001</v>
      </c>
      <c r="CN66">
        <v>16.440000000000001</v>
      </c>
      <c r="CO66">
        <v>16.43</v>
      </c>
      <c r="CP66">
        <v>16.47</v>
      </c>
      <c r="CQ66">
        <v>16.440000000000001</v>
      </c>
      <c r="CR66">
        <v>16.440000000000001</v>
      </c>
      <c r="CS66">
        <v>16.45</v>
      </c>
      <c r="CT66">
        <v>16.440000000000001</v>
      </c>
      <c r="CU66">
        <v>16.45</v>
      </c>
      <c r="CV66">
        <v>15.88</v>
      </c>
      <c r="CW66">
        <v>15.14</v>
      </c>
      <c r="CX66">
        <v>15.3</v>
      </c>
      <c r="CY66">
        <v>15.34</v>
      </c>
      <c r="CZ66">
        <v>15.49</v>
      </c>
      <c r="DA66">
        <v>15.74</v>
      </c>
      <c r="DB66">
        <v>15.93</v>
      </c>
      <c r="DC66">
        <v>15.99</v>
      </c>
    </row>
    <row r="67" spans="1:163" x14ac:dyDescent="0.2">
      <c r="B67">
        <v>-5.5</v>
      </c>
      <c r="C67">
        <v>16.36</v>
      </c>
      <c r="D67">
        <v>16.45</v>
      </c>
      <c r="E67">
        <v>16.52</v>
      </c>
      <c r="F67">
        <v>16.53</v>
      </c>
      <c r="G67">
        <v>16.54</v>
      </c>
      <c r="H67">
        <v>16.55</v>
      </c>
      <c r="I67">
        <v>16.559999999999999</v>
      </c>
      <c r="J67">
        <v>16.559999999999999</v>
      </c>
      <c r="K67">
        <v>16.559999999999999</v>
      </c>
      <c r="L67">
        <v>16.559999999999999</v>
      </c>
      <c r="M67">
        <v>16.559999999999999</v>
      </c>
      <c r="N67">
        <v>16.579999999999998</v>
      </c>
      <c r="O67">
        <v>16.57</v>
      </c>
      <c r="P67">
        <v>16.559999999999999</v>
      </c>
      <c r="Q67">
        <v>16.829999999999998</v>
      </c>
      <c r="R67">
        <v>16.88</v>
      </c>
      <c r="S67">
        <v>16.559999999999999</v>
      </c>
      <c r="T67">
        <v>16.579999999999998</v>
      </c>
      <c r="U67">
        <v>16.559999999999999</v>
      </c>
      <c r="V67">
        <v>16.77</v>
      </c>
      <c r="W67">
        <v>16.75</v>
      </c>
      <c r="X67">
        <v>16.559999999999999</v>
      </c>
      <c r="Y67">
        <v>16.559999999999999</v>
      </c>
      <c r="Z67">
        <v>16.559999999999999</v>
      </c>
      <c r="AA67">
        <v>16.559999999999999</v>
      </c>
      <c r="AB67">
        <v>16.72</v>
      </c>
      <c r="AC67">
        <v>16.55</v>
      </c>
      <c r="AD67">
        <v>16.55</v>
      </c>
      <c r="AE67">
        <v>16.55</v>
      </c>
      <c r="AF67">
        <v>16.47</v>
      </c>
      <c r="AG67">
        <v>16.75</v>
      </c>
      <c r="AH67">
        <v>16.55</v>
      </c>
      <c r="AI67">
        <v>16.55</v>
      </c>
      <c r="AJ67">
        <v>16.559999999999999</v>
      </c>
      <c r="AK67">
        <v>16.559999999999999</v>
      </c>
      <c r="AL67">
        <v>16.75</v>
      </c>
      <c r="AM67">
        <v>16.72</v>
      </c>
      <c r="AN67">
        <v>16.75</v>
      </c>
      <c r="AO67">
        <v>16.829999999999998</v>
      </c>
      <c r="AP67">
        <v>16.850000000000001</v>
      </c>
      <c r="AQ67">
        <v>16.760000000000002</v>
      </c>
      <c r="AR67">
        <v>16.82</v>
      </c>
      <c r="AS67">
        <v>16.55</v>
      </c>
      <c r="AT67">
        <v>16.5</v>
      </c>
      <c r="AU67">
        <v>16.5</v>
      </c>
      <c r="AV67">
        <v>16.510000000000002</v>
      </c>
      <c r="AW67">
        <v>16.54</v>
      </c>
      <c r="AX67">
        <v>16.54</v>
      </c>
      <c r="AY67">
        <v>16.54</v>
      </c>
      <c r="AZ67">
        <v>16.54</v>
      </c>
      <c r="BA67">
        <v>16.54</v>
      </c>
      <c r="BB67">
        <v>16.54</v>
      </c>
      <c r="BC67">
        <v>16.53</v>
      </c>
      <c r="BD67">
        <v>16.54</v>
      </c>
      <c r="BE67">
        <v>16.53</v>
      </c>
      <c r="BF67">
        <v>16.54</v>
      </c>
      <c r="BG67">
        <v>16.54</v>
      </c>
      <c r="BH67">
        <v>16.559999999999999</v>
      </c>
      <c r="BI67">
        <v>16.54</v>
      </c>
      <c r="BJ67">
        <v>16.53</v>
      </c>
      <c r="BK67">
        <v>16.54</v>
      </c>
      <c r="BL67">
        <v>16.53</v>
      </c>
      <c r="BM67">
        <v>16.53</v>
      </c>
      <c r="BN67">
        <v>16.53</v>
      </c>
      <c r="BO67">
        <v>16.53</v>
      </c>
      <c r="BP67">
        <v>16.55</v>
      </c>
      <c r="BQ67">
        <v>16.559999999999999</v>
      </c>
      <c r="BR67">
        <v>16.559999999999999</v>
      </c>
      <c r="BS67">
        <v>16.52</v>
      </c>
      <c r="BT67">
        <v>16.53</v>
      </c>
      <c r="BU67">
        <v>16.61</v>
      </c>
      <c r="BV67">
        <v>16.52</v>
      </c>
      <c r="BW67">
        <v>16.52</v>
      </c>
      <c r="BX67">
        <v>16.510000000000002</v>
      </c>
      <c r="BY67">
        <v>16.57</v>
      </c>
      <c r="BZ67">
        <v>16.510000000000002</v>
      </c>
      <c r="CA67">
        <v>16.510000000000002</v>
      </c>
      <c r="CC67">
        <v>16.53</v>
      </c>
      <c r="CE67">
        <v>16.57</v>
      </c>
      <c r="CF67">
        <v>16.55</v>
      </c>
      <c r="CG67">
        <v>16.52</v>
      </c>
      <c r="CH67">
        <v>16.53</v>
      </c>
      <c r="CI67">
        <v>16.53</v>
      </c>
      <c r="CJ67">
        <v>16.52</v>
      </c>
      <c r="CK67">
        <v>16.52</v>
      </c>
      <c r="CL67">
        <v>16.510000000000002</v>
      </c>
      <c r="CM67">
        <v>16.53</v>
      </c>
      <c r="CN67">
        <v>16.52</v>
      </c>
      <c r="CO67">
        <v>16.52</v>
      </c>
      <c r="CP67">
        <v>16.559999999999999</v>
      </c>
      <c r="CQ67">
        <v>16.52</v>
      </c>
      <c r="CR67">
        <v>16.52</v>
      </c>
      <c r="CS67">
        <v>16.510000000000002</v>
      </c>
      <c r="CT67">
        <v>16.53</v>
      </c>
      <c r="CU67">
        <v>16.53</v>
      </c>
      <c r="CV67">
        <v>16.53</v>
      </c>
      <c r="CW67">
        <v>16.14</v>
      </c>
      <c r="CX67">
        <v>16.43</v>
      </c>
      <c r="CY67">
        <v>16.46</v>
      </c>
      <c r="CZ67">
        <v>16.399999999999999</v>
      </c>
      <c r="DA67">
        <v>16.489999999999998</v>
      </c>
      <c r="DB67">
        <v>16.52</v>
      </c>
      <c r="DC67">
        <v>16.489999999999998</v>
      </c>
    </row>
    <row r="68" spans="1:163" x14ac:dyDescent="0.2">
      <c r="B68">
        <v>-9.5</v>
      </c>
      <c r="C68">
        <v>16.68</v>
      </c>
      <c r="D68">
        <v>16.72</v>
      </c>
      <c r="E68">
        <v>16.760000000000002</v>
      </c>
      <c r="F68">
        <v>16.77</v>
      </c>
      <c r="G68">
        <v>16.78</v>
      </c>
      <c r="H68">
        <v>16.78</v>
      </c>
      <c r="I68">
        <v>16.79</v>
      </c>
      <c r="J68">
        <v>16.79</v>
      </c>
      <c r="K68">
        <v>16.79</v>
      </c>
      <c r="L68">
        <v>16.79</v>
      </c>
      <c r="M68">
        <v>16.79</v>
      </c>
      <c r="N68">
        <v>16.79</v>
      </c>
      <c r="O68">
        <v>16.79</v>
      </c>
      <c r="P68">
        <v>16.78</v>
      </c>
      <c r="Q68">
        <v>16.940000000000001</v>
      </c>
      <c r="R68">
        <v>16.989999999999998</v>
      </c>
      <c r="S68">
        <v>16.77</v>
      </c>
      <c r="T68">
        <v>16.79</v>
      </c>
      <c r="U68">
        <v>16.78</v>
      </c>
      <c r="V68">
        <v>16.77</v>
      </c>
      <c r="W68">
        <v>16.77</v>
      </c>
      <c r="X68">
        <v>16.77</v>
      </c>
      <c r="Y68">
        <v>16.77</v>
      </c>
      <c r="Z68">
        <v>16.77</v>
      </c>
      <c r="AA68">
        <v>16.77</v>
      </c>
      <c r="AB68">
        <v>16.78</v>
      </c>
      <c r="AC68">
        <v>16.760000000000002</v>
      </c>
      <c r="AD68">
        <v>16.78</v>
      </c>
      <c r="AE68">
        <v>16.760000000000002</v>
      </c>
      <c r="AF68">
        <v>16.760000000000002</v>
      </c>
      <c r="AG68">
        <v>16.78</v>
      </c>
      <c r="AH68">
        <v>16.75</v>
      </c>
      <c r="AI68">
        <v>16.75</v>
      </c>
      <c r="AJ68">
        <v>16.79</v>
      </c>
      <c r="AK68">
        <v>16.760000000000002</v>
      </c>
      <c r="AL68">
        <v>16.78</v>
      </c>
      <c r="AM68">
        <v>16.760000000000002</v>
      </c>
      <c r="AN68">
        <v>16.760000000000002</v>
      </c>
      <c r="AO68">
        <v>16.739999999999998</v>
      </c>
      <c r="AP68">
        <v>16.75</v>
      </c>
      <c r="AQ68">
        <v>16.760000000000002</v>
      </c>
      <c r="AR68">
        <v>16.760000000000002</v>
      </c>
      <c r="AW68">
        <v>16.73</v>
      </c>
      <c r="AX68">
        <v>16.75</v>
      </c>
      <c r="AY68">
        <v>16.559999999999999</v>
      </c>
      <c r="AZ68">
        <v>16.73</v>
      </c>
      <c r="BA68">
        <v>16.72</v>
      </c>
      <c r="BB68">
        <v>16.72</v>
      </c>
      <c r="BC68">
        <v>16.72</v>
      </c>
      <c r="BD68">
        <v>16.72</v>
      </c>
      <c r="BE68">
        <v>16.72</v>
      </c>
      <c r="BF68">
        <v>16.72</v>
      </c>
      <c r="BG68">
        <v>16.73</v>
      </c>
      <c r="BH68">
        <v>16.72</v>
      </c>
      <c r="BI68">
        <v>16.72</v>
      </c>
      <c r="BJ68">
        <v>16.72</v>
      </c>
      <c r="BK68">
        <v>16.72</v>
      </c>
      <c r="BL68">
        <v>16.71</v>
      </c>
      <c r="BM68">
        <v>16.72</v>
      </c>
      <c r="BN68">
        <v>16.71</v>
      </c>
      <c r="BO68">
        <v>16.71</v>
      </c>
      <c r="BP68">
        <v>16.71</v>
      </c>
      <c r="BQ68">
        <v>16.71</v>
      </c>
      <c r="BR68">
        <v>16.73</v>
      </c>
      <c r="BS68">
        <v>16.7</v>
      </c>
      <c r="BT68">
        <v>16.71</v>
      </c>
      <c r="BU68">
        <v>16.82</v>
      </c>
      <c r="BV68">
        <v>16.7</v>
      </c>
      <c r="BW68" s="6">
        <v>16.7</v>
      </c>
      <c r="BX68" s="6">
        <v>16.7</v>
      </c>
      <c r="BY68" s="6">
        <v>16.68</v>
      </c>
      <c r="BZ68" s="6">
        <v>16.690000000000001</v>
      </c>
      <c r="CA68" s="6">
        <v>16.68</v>
      </c>
      <c r="CC68" s="6">
        <v>16.7</v>
      </c>
      <c r="CD68" s="6"/>
      <c r="CE68" s="6">
        <v>16.7</v>
      </c>
      <c r="CF68">
        <v>16.739999999999998</v>
      </c>
      <c r="CG68">
        <v>16.690000000000001</v>
      </c>
      <c r="CH68">
        <v>16.7</v>
      </c>
      <c r="CI68">
        <v>16.690000000000001</v>
      </c>
      <c r="CJ68">
        <v>16.7</v>
      </c>
      <c r="CK68">
        <v>16.68</v>
      </c>
      <c r="CL68">
        <v>16.68</v>
      </c>
      <c r="CM68">
        <v>16.690000000000001</v>
      </c>
      <c r="CN68">
        <v>16.68</v>
      </c>
      <c r="CO68">
        <v>16.68</v>
      </c>
      <c r="CP68">
        <v>16.760000000000002</v>
      </c>
      <c r="CQ68">
        <v>16.68</v>
      </c>
      <c r="CR68">
        <v>16.68</v>
      </c>
      <c r="CS68">
        <v>16.670000000000002</v>
      </c>
      <c r="CT68">
        <v>16.7</v>
      </c>
      <c r="CU68">
        <v>16.690000000000001</v>
      </c>
      <c r="CV68">
        <v>16.7</v>
      </c>
      <c r="CW68">
        <v>16.38</v>
      </c>
      <c r="CX68">
        <v>16.649999999999999</v>
      </c>
      <c r="CY68">
        <v>16.64</v>
      </c>
      <c r="CZ68">
        <v>16.649999999999999</v>
      </c>
      <c r="DA68">
        <v>16.66</v>
      </c>
      <c r="DB68">
        <v>16.68</v>
      </c>
      <c r="DC68">
        <v>16.66</v>
      </c>
    </row>
    <row r="69" spans="1:163" x14ac:dyDescent="0.2">
      <c r="B69">
        <v>-13.5</v>
      </c>
      <c r="C69">
        <v>16.86</v>
      </c>
      <c r="D69">
        <v>16.899999999999999</v>
      </c>
      <c r="E69">
        <v>16.920000000000002</v>
      </c>
      <c r="F69">
        <v>16.920000000000002</v>
      </c>
      <c r="G69">
        <v>16.920000000000002</v>
      </c>
      <c r="H69">
        <v>16.920000000000002</v>
      </c>
      <c r="I69">
        <v>16.920000000000002</v>
      </c>
      <c r="J69">
        <v>16.91</v>
      </c>
      <c r="K69">
        <v>16.91</v>
      </c>
      <c r="L69">
        <v>16.91</v>
      </c>
      <c r="M69">
        <v>16.920000000000002</v>
      </c>
      <c r="N69">
        <v>16.920000000000002</v>
      </c>
      <c r="O69">
        <v>16.920000000000002</v>
      </c>
      <c r="P69">
        <v>16.91</v>
      </c>
      <c r="Q69">
        <v>16.97</v>
      </c>
      <c r="R69">
        <v>17.010000000000002</v>
      </c>
      <c r="S69">
        <v>16.899999999999999</v>
      </c>
      <c r="T69">
        <v>16.96</v>
      </c>
      <c r="U69">
        <v>16.96</v>
      </c>
      <c r="V69">
        <v>16.93</v>
      </c>
      <c r="W69">
        <v>16.95</v>
      </c>
      <c r="X69">
        <v>16.91</v>
      </c>
      <c r="Y69">
        <v>16.91</v>
      </c>
      <c r="Z69">
        <v>16.91</v>
      </c>
      <c r="AA69">
        <v>16.91</v>
      </c>
      <c r="AB69">
        <v>16.93</v>
      </c>
      <c r="AC69">
        <v>16.899999999999999</v>
      </c>
      <c r="AD69">
        <v>16.899999999999999</v>
      </c>
      <c r="AE69">
        <v>16.899999999999999</v>
      </c>
      <c r="AF69">
        <v>16.899999999999999</v>
      </c>
      <c r="AG69">
        <v>16.96</v>
      </c>
      <c r="AH69">
        <v>16.8</v>
      </c>
      <c r="AI69">
        <v>16.89</v>
      </c>
      <c r="AJ69">
        <v>16.899999999999999</v>
      </c>
      <c r="AK69">
        <v>16.89</v>
      </c>
      <c r="AL69">
        <v>16.95</v>
      </c>
      <c r="AM69">
        <v>16.96</v>
      </c>
      <c r="AN69">
        <v>17</v>
      </c>
      <c r="AO69">
        <v>16.87</v>
      </c>
      <c r="AP69">
        <v>16.899999999999999</v>
      </c>
      <c r="AQ69">
        <v>16.88</v>
      </c>
      <c r="AR69">
        <v>16.91</v>
      </c>
      <c r="AS69">
        <v>16.86</v>
      </c>
      <c r="AT69">
        <v>16.88</v>
      </c>
      <c r="AU69">
        <v>16.87</v>
      </c>
      <c r="AV69">
        <v>16.86</v>
      </c>
      <c r="AW69">
        <v>16.850000000000001</v>
      </c>
      <c r="AX69">
        <v>16.850000000000001</v>
      </c>
      <c r="AY69">
        <v>16.600000000000001</v>
      </c>
      <c r="AZ69">
        <v>16.84</v>
      </c>
      <c r="BA69">
        <v>16.84</v>
      </c>
      <c r="BB69">
        <v>16.84</v>
      </c>
      <c r="BC69">
        <v>16.829999999999998</v>
      </c>
      <c r="BD69">
        <v>16.84</v>
      </c>
      <c r="BE69">
        <v>16.829999999999998</v>
      </c>
      <c r="BF69">
        <v>16.829999999999998</v>
      </c>
      <c r="BG69">
        <v>16.829999999999998</v>
      </c>
      <c r="BH69">
        <v>16.829999999999998</v>
      </c>
      <c r="BI69">
        <v>16.829999999999998</v>
      </c>
      <c r="BJ69">
        <v>16.829999999999998</v>
      </c>
      <c r="BK69">
        <v>16.829999999999998</v>
      </c>
      <c r="BL69">
        <v>16.82</v>
      </c>
      <c r="BM69">
        <v>16.82</v>
      </c>
      <c r="BN69">
        <v>16.829999999999998</v>
      </c>
      <c r="BO69">
        <v>16.82</v>
      </c>
      <c r="BP69">
        <v>16.82</v>
      </c>
      <c r="BQ69">
        <v>16.82</v>
      </c>
      <c r="BR69">
        <v>16.82</v>
      </c>
      <c r="BS69">
        <v>16.809999999999999</v>
      </c>
      <c r="BT69">
        <v>16.89</v>
      </c>
      <c r="BU69">
        <v>16.809999999999999</v>
      </c>
      <c r="BV69">
        <v>16.809999999999999</v>
      </c>
      <c r="BW69">
        <v>16.809999999999999</v>
      </c>
      <c r="BX69">
        <v>16.809999999999999</v>
      </c>
      <c r="BY69">
        <v>16.79</v>
      </c>
      <c r="BZ69">
        <v>16.79</v>
      </c>
      <c r="CA69">
        <v>16.79</v>
      </c>
      <c r="CC69">
        <v>16.84</v>
      </c>
      <c r="CE69">
        <v>16.89</v>
      </c>
      <c r="CF69">
        <v>16.8</v>
      </c>
      <c r="CG69">
        <v>16.8</v>
      </c>
      <c r="CH69">
        <v>16.8</v>
      </c>
      <c r="CI69">
        <v>16.8</v>
      </c>
      <c r="CJ69">
        <v>16.79</v>
      </c>
      <c r="CK69">
        <v>16.79</v>
      </c>
      <c r="CL69">
        <v>16.78</v>
      </c>
      <c r="CM69">
        <v>16.829999999999998</v>
      </c>
      <c r="CN69">
        <v>16.79</v>
      </c>
      <c r="CO69">
        <v>16.79</v>
      </c>
      <c r="CP69">
        <v>16.87</v>
      </c>
      <c r="CQ69">
        <v>16.79</v>
      </c>
      <c r="CR69">
        <v>16.79</v>
      </c>
      <c r="CS69">
        <v>16.78</v>
      </c>
      <c r="CT69">
        <v>16.79</v>
      </c>
      <c r="CU69">
        <v>16.78</v>
      </c>
      <c r="CV69">
        <v>16.940000000000001</v>
      </c>
      <c r="CW69">
        <v>16.47</v>
      </c>
      <c r="CX69">
        <v>16.73</v>
      </c>
      <c r="CY69">
        <v>16.73</v>
      </c>
      <c r="CZ69">
        <v>16.739999999999998</v>
      </c>
      <c r="DA69">
        <v>16.760000000000002</v>
      </c>
      <c r="DB69">
        <v>16.78</v>
      </c>
      <c r="DC69">
        <v>16.760000000000002</v>
      </c>
    </row>
    <row r="70" spans="1:163" x14ac:dyDescent="0.2">
      <c r="B70">
        <v>-16.5</v>
      </c>
      <c r="C70" s="6">
        <v>16.96</v>
      </c>
      <c r="D70" s="6">
        <v>16.97</v>
      </c>
      <c r="E70" s="6">
        <v>16.97</v>
      </c>
      <c r="F70" s="6">
        <v>16.97</v>
      </c>
      <c r="G70" s="6">
        <v>16.97</v>
      </c>
      <c r="H70" s="6">
        <v>16.97</v>
      </c>
      <c r="I70" s="6">
        <v>16.97</v>
      </c>
      <c r="J70" s="6">
        <v>16.97</v>
      </c>
      <c r="K70" s="6">
        <v>16.97</v>
      </c>
      <c r="L70" s="6">
        <v>16.97</v>
      </c>
      <c r="M70" s="6">
        <v>16.98</v>
      </c>
      <c r="N70" s="6">
        <v>16.98</v>
      </c>
      <c r="O70" s="6">
        <v>16.97</v>
      </c>
      <c r="P70" s="6">
        <v>16.96</v>
      </c>
      <c r="Q70" s="6">
        <v>17.03</v>
      </c>
      <c r="R70" s="6">
        <v>17.03</v>
      </c>
      <c r="S70" s="6">
        <v>16.96</v>
      </c>
      <c r="T70" s="6">
        <v>16.97</v>
      </c>
      <c r="U70" s="6">
        <v>17.03</v>
      </c>
      <c r="V70" s="6">
        <v>16.95</v>
      </c>
      <c r="W70" s="6">
        <v>17.010000000000002</v>
      </c>
      <c r="X70" s="6">
        <v>16.96</v>
      </c>
      <c r="Y70" s="6">
        <v>16.95</v>
      </c>
      <c r="Z70" s="6">
        <v>16.95</v>
      </c>
      <c r="AA70" s="6">
        <v>16.95</v>
      </c>
      <c r="AB70" s="6">
        <v>17.02</v>
      </c>
      <c r="AC70" s="6">
        <v>16.95</v>
      </c>
      <c r="AD70" s="6">
        <v>16.940000000000001</v>
      </c>
      <c r="AE70" s="6">
        <v>16.940000000000001</v>
      </c>
      <c r="AF70" s="6">
        <v>16.95</v>
      </c>
      <c r="AG70" s="6">
        <v>17.010000000000002</v>
      </c>
      <c r="AH70" s="6">
        <v>16.93</v>
      </c>
      <c r="AI70" s="6">
        <v>16.940000000000001</v>
      </c>
      <c r="AJ70" s="6">
        <v>16.989999999999998</v>
      </c>
      <c r="AK70" s="6">
        <v>16.940000000000001</v>
      </c>
      <c r="AL70" s="6">
        <v>16.989999999999998</v>
      </c>
      <c r="AM70" s="6">
        <v>16.989999999999998</v>
      </c>
      <c r="AN70" s="6">
        <v>17</v>
      </c>
      <c r="AO70" s="6">
        <v>16.93</v>
      </c>
      <c r="AP70" s="6">
        <v>16.95</v>
      </c>
      <c r="AQ70" s="6">
        <v>16.93</v>
      </c>
      <c r="AR70" s="6">
        <v>16.93</v>
      </c>
      <c r="AS70" s="6">
        <v>16.93</v>
      </c>
      <c r="AT70" s="6">
        <v>16.95</v>
      </c>
      <c r="AU70" s="6">
        <v>16.93</v>
      </c>
      <c r="AV70" s="6">
        <v>16.93</v>
      </c>
      <c r="AW70" s="6">
        <v>16.91</v>
      </c>
      <c r="AX70" s="6">
        <v>16.920000000000002</v>
      </c>
      <c r="AY70" s="6">
        <v>16.600000000000001</v>
      </c>
      <c r="AZ70">
        <v>16.91</v>
      </c>
      <c r="BA70">
        <v>16.91</v>
      </c>
      <c r="BB70">
        <v>16.91</v>
      </c>
      <c r="BC70">
        <v>16.91</v>
      </c>
      <c r="BD70">
        <v>16.91</v>
      </c>
      <c r="BE70" s="6">
        <v>16.899999999999999</v>
      </c>
      <c r="BF70" s="6">
        <v>16.899999999999999</v>
      </c>
      <c r="BG70" s="6">
        <v>16.899999999999999</v>
      </c>
      <c r="BH70" s="6">
        <v>16.899999999999999</v>
      </c>
      <c r="BI70" s="6">
        <v>16.899999999999999</v>
      </c>
      <c r="BJ70" s="6">
        <v>16.899999999999999</v>
      </c>
      <c r="BK70" s="6">
        <v>16.899999999999999</v>
      </c>
      <c r="BL70" s="6">
        <v>16.899999999999999</v>
      </c>
      <c r="BM70" s="6">
        <v>16.899999999999999</v>
      </c>
      <c r="BN70" s="6">
        <v>16.899999999999999</v>
      </c>
      <c r="BO70" s="6">
        <v>16.89</v>
      </c>
      <c r="BP70" s="6">
        <v>16.89</v>
      </c>
      <c r="BQ70" s="6">
        <v>16.89</v>
      </c>
      <c r="BR70" s="6">
        <v>16.899999999999999</v>
      </c>
      <c r="BS70" s="6">
        <v>16.88</v>
      </c>
      <c r="BT70" s="6">
        <v>16.899999999999999</v>
      </c>
      <c r="BU70" s="6">
        <v>16.89</v>
      </c>
      <c r="BV70" s="6">
        <v>16.89</v>
      </c>
      <c r="BW70" s="6">
        <v>16.88</v>
      </c>
      <c r="BX70" s="6">
        <v>16.87</v>
      </c>
      <c r="BY70" s="6">
        <v>16.86</v>
      </c>
      <c r="BZ70" s="6">
        <v>16.86</v>
      </c>
      <c r="CA70" s="6">
        <v>16.86</v>
      </c>
      <c r="CC70" s="6">
        <v>16.87</v>
      </c>
      <c r="CD70" s="6"/>
      <c r="CE70" s="6">
        <v>16.899999999999999</v>
      </c>
      <c r="CF70">
        <v>16.87</v>
      </c>
      <c r="CG70">
        <v>16.86</v>
      </c>
      <c r="CH70">
        <v>16.87</v>
      </c>
      <c r="CI70">
        <v>16.87</v>
      </c>
      <c r="CJ70">
        <v>16.86</v>
      </c>
      <c r="CK70">
        <v>16.850000000000001</v>
      </c>
      <c r="CL70">
        <v>16.850000000000001</v>
      </c>
      <c r="CM70">
        <v>16.89</v>
      </c>
      <c r="CN70">
        <v>16.86</v>
      </c>
      <c r="CO70">
        <v>16.87</v>
      </c>
      <c r="CP70">
        <v>16.93</v>
      </c>
      <c r="CQ70">
        <v>16.86</v>
      </c>
      <c r="CR70">
        <v>16.850000000000001</v>
      </c>
      <c r="CS70">
        <v>16.850000000000001</v>
      </c>
      <c r="CT70">
        <v>16.899999999999999</v>
      </c>
      <c r="CU70">
        <v>16.850000000000001</v>
      </c>
      <c r="CV70">
        <v>16.899999999999999</v>
      </c>
      <c r="CW70">
        <v>16.100000000000001</v>
      </c>
      <c r="CX70">
        <v>16.809999999999999</v>
      </c>
      <c r="CY70">
        <v>16.8</v>
      </c>
      <c r="CZ70">
        <v>16.79</v>
      </c>
      <c r="DA70">
        <v>16.82</v>
      </c>
      <c r="DB70">
        <v>16.850000000000001</v>
      </c>
      <c r="DC70">
        <v>16.82</v>
      </c>
    </row>
    <row r="71" spans="1:163" x14ac:dyDescent="0.2">
      <c r="AZ71" s="9"/>
      <c r="BB71" s="4"/>
      <c r="BD71"/>
      <c r="BN71" s="6"/>
      <c r="BP71"/>
    </row>
    <row r="72" spans="1:163" x14ac:dyDescent="0.2">
      <c r="BB72"/>
      <c r="BD72"/>
      <c r="BP72"/>
    </row>
    <row r="75" spans="1:163" ht="15.75" x14ac:dyDescent="0.25">
      <c r="A75" s="23" t="s">
        <v>62</v>
      </c>
    </row>
    <row r="77" spans="1:163" x14ac:dyDescent="0.2">
      <c r="A77" s="25" t="s">
        <v>63</v>
      </c>
    </row>
    <row r="78" spans="1:163" x14ac:dyDescent="0.2">
      <c r="A78" s="13" t="s">
        <v>49</v>
      </c>
      <c r="B78" s="17" t="s">
        <v>3</v>
      </c>
      <c r="DH78" s="1"/>
      <c r="DI78" s="1"/>
      <c r="DJ78" s="1">
        <f>DJ3</f>
        <v>36914</v>
      </c>
      <c r="DK78" s="1">
        <f>DK3</f>
        <v>36951</v>
      </c>
      <c r="DL78" s="1">
        <f>DL3</f>
        <v>36971</v>
      </c>
      <c r="DM78" s="1">
        <f>DM3</f>
        <v>36991</v>
      </c>
      <c r="DN78" s="1">
        <v>37013</v>
      </c>
      <c r="DO78" s="1">
        <v>37022</v>
      </c>
      <c r="DP78" s="1">
        <v>37028</v>
      </c>
      <c r="DQ78" s="1">
        <v>37046</v>
      </c>
      <c r="DR78" s="1">
        <v>37060</v>
      </c>
      <c r="DS78" s="1">
        <v>37075</v>
      </c>
      <c r="DT78" s="1">
        <v>37088</v>
      </c>
      <c r="DU78" s="1">
        <v>37102</v>
      </c>
      <c r="DV78" s="1">
        <v>37116</v>
      </c>
      <c r="DW78" s="1">
        <v>37134</v>
      </c>
      <c r="DX78" s="1">
        <v>37143</v>
      </c>
      <c r="DY78" s="1">
        <v>37157</v>
      </c>
      <c r="DZ78" s="1">
        <v>37181</v>
      </c>
      <c r="EA78" s="1">
        <v>37196</v>
      </c>
      <c r="EB78" s="1">
        <v>37210</v>
      </c>
      <c r="EC78" s="1">
        <v>37224</v>
      </c>
      <c r="ED78" s="1">
        <v>37271</v>
      </c>
      <c r="EE78" s="1">
        <v>37463</v>
      </c>
      <c r="EF78" s="1">
        <v>37750</v>
      </c>
      <c r="EG78" s="1">
        <v>37812</v>
      </c>
      <c r="EH78" s="1">
        <v>37852</v>
      </c>
      <c r="EI78" s="1">
        <v>37971</v>
      </c>
      <c r="EJ78" s="1">
        <v>38138</v>
      </c>
      <c r="EK78" s="1">
        <v>38170</v>
      </c>
      <c r="EL78" s="1">
        <v>38213</v>
      </c>
      <c r="EM78" s="1">
        <v>38238</v>
      </c>
      <c r="EN78" s="1">
        <v>38266</v>
      </c>
      <c r="EO78" s="1">
        <v>38502</v>
      </c>
      <c r="EP78" s="1">
        <v>38586</v>
      </c>
      <c r="EQ78" s="1">
        <v>38674</v>
      </c>
      <c r="ER78" s="1">
        <v>39592</v>
      </c>
      <c r="ES78" s="1">
        <v>39701</v>
      </c>
      <c r="EX78" s="5">
        <v>41016</v>
      </c>
      <c r="EY78" s="5">
        <v>41051</v>
      </c>
      <c r="EZ78" s="5">
        <v>41118</v>
      </c>
      <c r="FA78" s="5">
        <v>41151</v>
      </c>
      <c r="FB78" s="5">
        <v>41182</v>
      </c>
      <c r="FC78" s="5">
        <v>41212</v>
      </c>
      <c r="FD78" s="5">
        <v>41233</v>
      </c>
      <c r="FE78" s="5">
        <v>41268</v>
      </c>
      <c r="FF78" s="5">
        <v>41304</v>
      </c>
      <c r="FG78" s="5">
        <v>41337</v>
      </c>
    </row>
    <row r="79" spans="1:163" x14ac:dyDescent="0.2">
      <c r="A79" s="13">
        <v>1</v>
      </c>
      <c r="B79" s="27">
        <v>-0.5</v>
      </c>
      <c r="DJ79">
        <v>25.8</v>
      </c>
      <c r="DK79">
        <v>23.8</v>
      </c>
      <c r="DL79">
        <v>24.6</v>
      </c>
      <c r="DM79">
        <v>17.14</v>
      </c>
      <c r="DN79">
        <v>16.52</v>
      </c>
      <c r="DO79">
        <v>16.46</v>
      </c>
      <c r="DP79">
        <v>16.440000000000001</v>
      </c>
      <c r="DQ79">
        <v>16.309999999999999</v>
      </c>
      <c r="DR79">
        <v>15.35</v>
      </c>
      <c r="DS79">
        <v>14.5</v>
      </c>
      <c r="DT79">
        <v>14.22</v>
      </c>
      <c r="DU79">
        <v>6.51</v>
      </c>
      <c r="DV79">
        <v>12.12</v>
      </c>
      <c r="DW79">
        <v>12.57</v>
      </c>
      <c r="DX79">
        <v>13.12</v>
      </c>
      <c r="DY79">
        <v>13.66</v>
      </c>
      <c r="DZ79">
        <v>15.44</v>
      </c>
      <c r="EA79">
        <v>16.149999999999999</v>
      </c>
      <c r="EB79">
        <v>16.36</v>
      </c>
      <c r="EC79">
        <v>16.420000000000002</v>
      </c>
      <c r="ED79">
        <v>17.73</v>
      </c>
      <c r="EE79">
        <v>12.54</v>
      </c>
      <c r="EF79">
        <v>16.47</v>
      </c>
      <c r="EG79">
        <v>13.21</v>
      </c>
      <c r="EH79">
        <v>11.21</v>
      </c>
      <c r="EI79">
        <v>16.8</v>
      </c>
      <c r="EJ79">
        <v>16.03</v>
      </c>
      <c r="EK79">
        <v>11.52</v>
      </c>
      <c r="EL79">
        <v>10.58</v>
      </c>
      <c r="EM79">
        <v>11.82</v>
      </c>
      <c r="EN79">
        <v>14.69</v>
      </c>
      <c r="EO79">
        <v>15.62</v>
      </c>
      <c r="EP79">
        <v>12.11</v>
      </c>
      <c r="EQ79">
        <v>17.579999999999998</v>
      </c>
      <c r="ER79">
        <v>17.87</v>
      </c>
      <c r="ES79">
        <v>12.66</v>
      </c>
      <c r="EW79">
        <v>19.850000000000001</v>
      </c>
      <c r="EY79">
        <v>16.38</v>
      </c>
      <c r="EZ79">
        <v>11.71</v>
      </c>
      <c r="FA79">
        <v>11.82</v>
      </c>
      <c r="FB79">
        <v>14.9</v>
      </c>
      <c r="FC79">
        <v>16.05</v>
      </c>
      <c r="FD79">
        <v>16.420000000000002</v>
      </c>
      <c r="FE79">
        <v>18.5</v>
      </c>
      <c r="FF79">
        <v>19.61</v>
      </c>
      <c r="FG79">
        <v>20.3</v>
      </c>
    </row>
    <row r="80" spans="1:163" x14ac:dyDescent="0.2">
      <c r="A80" s="13">
        <v>2</v>
      </c>
      <c r="B80" s="27">
        <v>-1.5</v>
      </c>
      <c r="DJ80">
        <v>18.399999999999999</v>
      </c>
      <c r="DK80">
        <v>17.11</v>
      </c>
      <c r="DL80">
        <v>16.850000000000001</v>
      </c>
      <c r="DM80">
        <v>16.440000000000001</v>
      </c>
      <c r="DN80">
        <v>16.440000000000001</v>
      </c>
      <c r="DO80">
        <v>16.440000000000001</v>
      </c>
      <c r="DP80">
        <v>16.440000000000001</v>
      </c>
      <c r="DQ80">
        <v>16.440000000000001</v>
      </c>
      <c r="DR80">
        <v>16.440000000000001</v>
      </c>
      <c r="DS80">
        <v>16.43</v>
      </c>
      <c r="DT80">
        <v>16.41</v>
      </c>
      <c r="DU80">
        <v>15.16</v>
      </c>
      <c r="DV80">
        <v>16.079999999999998</v>
      </c>
      <c r="DW80">
        <v>15.71</v>
      </c>
      <c r="DX80">
        <v>15.66</v>
      </c>
      <c r="DY80">
        <v>15.69</v>
      </c>
      <c r="DZ80">
        <v>15.96</v>
      </c>
      <c r="EA80">
        <v>16.27</v>
      </c>
      <c r="EB80">
        <v>16.39</v>
      </c>
      <c r="EC80">
        <v>16.43</v>
      </c>
      <c r="ED80">
        <v>16.510000000000002</v>
      </c>
      <c r="EE80">
        <v>16.46</v>
      </c>
      <c r="EF80">
        <v>16.440000000000001</v>
      </c>
      <c r="EG80">
        <v>16.43</v>
      </c>
      <c r="EH80">
        <v>13.88</v>
      </c>
      <c r="EI80">
        <v>16.440000000000001</v>
      </c>
      <c r="EJ80">
        <v>16.47</v>
      </c>
      <c r="EK80">
        <v>16.45</v>
      </c>
      <c r="EL80">
        <v>13.77</v>
      </c>
      <c r="EM80">
        <v>13.81</v>
      </c>
      <c r="EN80">
        <v>15.24</v>
      </c>
      <c r="EO80">
        <v>16.48</v>
      </c>
      <c r="EP80">
        <v>15.25</v>
      </c>
      <c r="EQ80">
        <v>17.57</v>
      </c>
      <c r="ER80">
        <v>17.829999999999998</v>
      </c>
      <c r="ES80">
        <v>15.22</v>
      </c>
      <c r="EW80">
        <v>17.809999999999999</v>
      </c>
      <c r="EY80">
        <v>16.41</v>
      </c>
      <c r="EZ80">
        <v>16.02</v>
      </c>
      <c r="FA80">
        <v>15.28</v>
      </c>
      <c r="FB80">
        <v>17.03</v>
      </c>
      <c r="FC80">
        <v>16.239999999999998</v>
      </c>
      <c r="FD80">
        <v>16.43</v>
      </c>
      <c r="FE80">
        <v>16.46</v>
      </c>
      <c r="FF80">
        <v>16.79</v>
      </c>
      <c r="FG80">
        <v>18.420000000000002</v>
      </c>
    </row>
    <row r="81" spans="1:163" x14ac:dyDescent="0.2">
      <c r="A81" s="13">
        <v>3</v>
      </c>
      <c r="B81" s="27">
        <v>-2.5</v>
      </c>
      <c r="DJ81">
        <v>16.36</v>
      </c>
      <c r="DK81">
        <v>16.45</v>
      </c>
      <c r="DL81">
        <v>16.32</v>
      </c>
      <c r="DM81">
        <v>16.38</v>
      </c>
      <c r="DN81">
        <v>16.39</v>
      </c>
      <c r="DO81">
        <v>16.38</v>
      </c>
      <c r="DP81">
        <v>16.39</v>
      </c>
      <c r="DQ81">
        <v>16.39</v>
      </c>
      <c r="DR81">
        <v>16.39</v>
      </c>
      <c r="DS81">
        <v>16.38</v>
      </c>
      <c r="DT81">
        <v>16.39</v>
      </c>
      <c r="DU81">
        <v>16.29</v>
      </c>
      <c r="DV81">
        <v>16.329999999999998</v>
      </c>
      <c r="DW81">
        <v>16.38</v>
      </c>
      <c r="DX81">
        <v>16.37</v>
      </c>
      <c r="DY81">
        <v>16.37</v>
      </c>
      <c r="DZ81">
        <v>16.36</v>
      </c>
      <c r="EA81">
        <v>16.36</v>
      </c>
      <c r="EB81">
        <v>16.38</v>
      </c>
      <c r="EC81">
        <v>16.38</v>
      </c>
      <c r="ED81">
        <v>16.46</v>
      </c>
      <c r="EE81">
        <v>16.420000000000002</v>
      </c>
      <c r="EF81">
        <v>16.39</v>
      </c>
      <c r="EG81">
        <v>16.39</v>
      </c>
      <c r="EH81">
        <v>15.8</v>
      </c>
      <c r="EI81">
        <v>16.39</v>
      </c>
      <c r="EJ81">
        <v>16.420000000000002</v>
      </c>
      <c r="EK81">
        <v>16.41</v>
      </c>
      <c r="EL81">
        <v>15.98</v>
      </c>
      <c r="EM81" s="6">
        <v>15.9</v>
      </c>
      <c r="EN81">
        <v>16.13</v>
      </c>
      <c r="EO81">
        <v>16.45</v>
      </c>
      <c r="EQ81">
        <v>17.62</v>
      </c>
      <c r="ER81">
        <v>18.079999999999998</v>
      </c>
      <c r="ES81">
        <v>16.48</v>
      </c>
      <c r="EW81">
        <v>17.36</v>
      </c>
      <c r="EY81">
        <v>16.73</v>
      </c>
      <c r="EZ81">
        <v>16.57</v>
      </c>
      <c r="FA81">
        <v>16.53</v>
      </c>
      <c r="FB81">
        <v>17.5</v>
      </c>
      <c r="FC81">
        <v>16.46</v>
      </c>
      <c r="FD81">
        <v>16.489999999999998</v>
      </c>
      <c r="FE81">
        <v>16.690000000000001</v>
      </c>
      <c r="FF81">
        <v>16.91</v>
      </c>
      <c r="FG81">
        <v>17.809999999999999</v>
      </c>
    </row>
    <row r="82" spans="1:163" x14ac:dyDescent="0.2">
      <c r="A82" s="13">
        <v>4</v>
      </c>
      <c r="B82" s="27">
        <v>-3.5</v>
      </c>
      <c r="DJ82">
        <v>16.39</v>
      </c>
      <c r="DK82">
        <v>16.39</v>
      </c>
      <c r="DL82">
        <v>16.399999999999999</v>
      </c>
      <c r="DM82">
        <v>16.41</v>
      </c>
      <c r="DN82">
        <v>16.41</v>
      </c>
      <c r="DO82">
        <v>16.41</v>
      </c>
      <c r="DP82">
        <v>16.420000000000002</v>
      </c>
      <c r="DQ82">
        <v>16.420000000000002</v>
      </c>
      <c r="DR82">
        <v>16.41</v>
      </c>
      <c r="DS82">
        <v>16.420000000000002</v>
      </c>
      <c r="DT82">
        <v>16.41</v>
      </c>
      <c r="DU82">
        <v>16.510000000000002</v>
      </c>
      <c r="DV82">
        <v>16.420000000000002</v>
      </c>
      <c r="DW82">
        <v>16.41</v>
      </c>
      <c r="DX82">
        <v>16.41</v>
      </c>
      <c r="DY82">
        <v>16.41</v>
      </c>
      <c r="DZ82">
        <v>16.399999999999999</v>
      </c>
      <c r="EA82">
        <v>16.399999999999999</v>
      </c>
      <c r="EB82">
        <v>16.41</v>
      </c>
      <c r="EC82">
        <v>16.420000000000002</v>
      </c>
      <c r="ED82">
        <v>16.489999999999998</v>
      </c>
      <c r="EE82">
        <v>16.489999999999998</v>
      </c>
      <c r="EF82">
        <v>16.579999999999998</v>
      </c>
      <c r="EG82">
        <v>16.54</v>
      </c>
      <c r="EH82">
        <v>16.53</v>
      </c>
      <c r="EI82">
        <v>16.559999999999999</v>
      </c>
      <c r="EJ82">
        <v>16.670000000000002</v>
      </c>
      <c r="EK82">
        <v>16.63</v>
      </c>
      <c r="EL82">
        <v>16.579999999999998</v>
      </c>
      <c r="EM82">
        <v>16.59</v>
      </c>
      <c r="EN82">
        <v>16.57</v>
      </c>
      <c r="EO82" s="6">
        <v>16.7</v>
      </c>
      <c r="EP82">
        <v>17.98</v>
      </c>
      <c r="EQ82">
        <v>17.82</v>
      </c>
      <c r="ER82">
        <v>18.5</v>
      </c>
      <c r="ES82">
        <v>16.71</v>
      </c>
      <c r="EW82">
        <v>17.61</v>
      </c>
      <c r="EY82">
        <v>17.149999999999999</v>
      </c>
      <c r="EZ82">
        <v>16.809999999999999</v>
      </c>
      <c r="FA82">
        <v>16.739999999999998</v>
      </c>
      <c r="FB82">
        <v>17.79</v>
      </c>
      <c r="FC82">
        <v>16.670000000000002</v>
      </c>
      <c r="FD82">
        <v>16.78</v>
      </c>
      <c r="FE82">
        <v>17.239999999999998</v>
      </c>
      <c r="FF82">
        <v>17.45</v>
      </c>
      <c r="FG82">
        <v>17.91</v>
      </c>
    </row>
    <row r="83" spans="1:163" x14ac:dyDescent="0.2">
      <c r="A83" s="13">
        <v>5</v>
      </c>
      <c r="B83" s="27">
        <v>-4.5</v>
      </c>
      <c r="DJ83">
        <v>16.39</v>
      </c>
      <c r="DK83">
        <v>16.39</v>
      </c>
      <c r="DL83">
        <v>16.47</v>
      </c>
      <c r="DM83">
        <v>16.510000000000002</v>
      </c>
      <c r="DN83">
        <v>16.52</v>
      </c>
      <c r="DO83">
        <v>16.53</v>
      </c>
      <c r="DP83">
        <v>16.53</v>
      </c>
      <c r="DQ83">
        <v>16.53</v>
      </c>
      <c r="DR83">
        <v>16.52</v>
      </c>
      <c r="DS83">
        <v>16.52</v>
      </c>
      <c r="DT83">
        <v>16.510000000000002</v>
      </c>
      <c r="DU83">
        <v>16.5</v>
      </c>
      <c r="DV83">
        <v>16.5</v>
      </c>
      <c r="DW83">
        <v>16.5</v>
      </c>
      <c r="DX83">
        <v>16.5</v>
      </c>
      <c r="DY83">
        <v>16.5</v>
      </c>
      <c r="DZ83">
        <v>16.489999999999998</v>
      </c>
      <c r="EA83">
        <v>16.48</v>
      </c>
      <c r="EB83">
        <v>16.5</v>
      </c>
      <c r="EC83">
        <v>16.510000000000002</v>
      </c>
      <c r="ED83">
        <v>16.7</v>
      </c>
      <c r="EE83">
        <v>16.670000000000002</v>
      </c>
      <c r="EF83">
        <v>16.850000000000001</v>
      </c>
      <c r="EG83">
        <v>16.7</v>
      </c>
      <c r="EH83">
        <v>16.66</v>
      </c>
      <c r="EI83">
        <v>16.84</v>
      </c>
      <c r="EJ83">
        <v>16.89</v>
      </c>
      <c r="EK83" s="6">
        <v>16.8</v>
      </c>
      <c r="EL83">
        <v>16.72</v>
      </c>
      <c r="EM83">
        <v>16.72</v>
      </c>
      <c r="EN83">
        <v>16.690000000000001</v>
      </c>
      <c r="EO83" s="6">
        <v>16.899999999999999</v>
      </c>
      <c r="EP83">
        <v>18.11</v>
      </c>
      <c r="EQ83">
        <v>17.98</v>
      </c>
      <c r="ER83">
        <v>18.78</v>
      </c>
      <c r="ES83">
        <v>16.850000000000001</v>
      </c>
      <c r="EW83">
        <v>17.79</v>
      </c>
      <c r="EY83">
        <v>17.37</v>
      </c>
      <c r="EZ83">
        <v>16.95</v>
      </c>
      <c r="FA83">
        <v>16.86</v>
      </c>
      <c r="FB83">
        <v>18.440000000000001</v>
      </c>
      <c r="FC83">
        <v>16.78</v>
      </c>
      <c r="FD83">
        <v>16.96</v>
      </c>
      <c r="FE83">
        <v>17.59</v>
      </c>
      <c r="FF83">
        <v>17.78</v>
      </c>
      <c r="FG83">
        <v>18</v>
      </c>
    </row>
    <row r="84" spans="1:163" x14ac:dyDescent="0.2">
      <c r="A84" s="13">
        <v>6</v>
      </c>
      <c r="B84" s="27">
        <v>-5</v>
      </c>
      <c r="DJ84">
        <v>16.37</v>
      </c>
      <c r="DK84">
        <v>16.36</v>
      </c>
      <c r="DL84">
        <v>16.45</v>
      </c>
      <c r="DM84">
        <v>16.510000000000002</v>
      </c>
      <c r="DN84">
        <v>16.54</v>
      </c>
      <c r="DO84">
        <v>16.54</v>
      </c>
      <c r="DP84">
        <v>16.54</v>
      </c>
      <c r="DQ84">
        <v>16.52</v>
      </c>
      <c r="DR84">
        <v>16.510000000000002</v>
      </c>
      <c r="DS84">
        <v>16.510000000000002</v>
      </c>
      <c r="DT84">
        <v>16.489999999999998</v>
      </c>
      <c r="DU84">
        <v>16.46</v>
      </c>
      <c r="DV84">
        <v>16.48</v>
      </c>
      <c r="DW84">
        <v>16.48</v>
      </c>
      <c r="DX84">
        <v>16.48</v>
      </c>
      <c r="DY84">
        <v>16.47</v>
      </c>
      <c r="DZ84">
        <v>16.46</v>
      </c>
      <c r="EA84">
        <v>16.46</v>
      </c>
      <c r="EB84">
        <v>16.48</v>
      </c>
      <c r="EC84">
        <v>16.489999999999998</v>
      </c>
      <c r="ED84">
        <v>16.78</v>
      </c>
      <c r="EE84">
        <v>16.66</v>
      </c>
      <c r="EF84">
        <v>16.88</v>
      </c>
      <c r="EG84">
        <v>16.68</v>
      </c>
      <c r="EH84">
        <v>16.64</v>
      </c>
      <c r="EI84">
        <v>16.96</v>
      </c>
      <c r="EJ84" s="6">
        <v>16.899999999999999</v>
      </c>
      <c r="EK84" s="6">
        <v>16.8</v>
      </c>
      <c r="EL84" s="6">
        <v>16.7</v>
      </c>
      <c r="EM84" s="6">
        <v>16.690000000000001</v>
      </c>
      <c r="EN84" s="6">
        <v>16.68</v>
      </c>
      <c r="EO84" s="6">
        <v>16.91</v>
      </c>
      <c r="EP84" s="6">
        <v>18.11</v>
      </c>
      <c r="EQ84" s="6">
        <v>18.04</v>
      </c>
      <c r="ER84" s="6">
        <v>18.600000000000001</v>
      </c>
      <c r="ES84" s="6">
        <v>16.899999999999999</v>
      </c>
      <c r="EW84">
        <v>17.87</v>
      </c>
      <c r="EY84">
        <v>17.45</v>
      </c>
      <c r="EZ84">
        <v>17.02</v>
      </c>
      <c r="FA84">
        <v>16.93</v>
      </c>
      <c r="FB84">
        <v>18.5</v>
      </c>
      <c r="FC84">
        <v>16.86</v>
      </c>
      <c r="FD84">
        <v>17.03</v>
      </c>
      <c r="FE84">
        <v>17.72</v>
      </c>
      <c r="FF84">
        <v>17.899999999999999</v>
      </c>
      <c r="FG84">
        <v>18.059999999999999</v>
      </c>
    </row>
    <row r="85" spans="1:163" x14ac:dyDescent="0.2">
      <c r="A85" s="13">
        <v>7</v>
      </c>
      <c r="B85" s="27">
        <v>-5.5</v>
      </c>
      <c r="DJ85">
        <v>16.48</v>
      </c>
      <c r="DK85">
        <v>16.47</v>
      </c>
      <c r="DL85">
        <v>16.53</v>
      </c>
      <c r="DM85">
        <v>16.62</v>
      </c>
      <c r="DN85">
        <v>16.62</v>
      </c>
      <c r="DO85">
        <v>16.61</v>
      </c>
      <c r="DP85">
        <v>16.61</v>
      </c>
      <c r="DQ85">
        <v>16.59</v>
      </c>
      <c r="DR85">
        <v>16.57</v>
      </c>
      <c r="DS85">
        <v>16.559999999999999</v>
      </c>
      <c r="DT85">
        <v>16.55</v>
      </c>
      <c r="DU85">
        <v>16.52</v>
      </c>
      <c r="DV85">
        <v>16.54</v>
      </c>
      <c r="DW85">
        <v>16.53</v>
      </c>
      <c r="DX85">
        <v>16.53</v>
      </c>
      <c r="DY85">
        <v>16.52</v>
      </c>
      <c r="DZ85">
        <v>16.52</v>
      </c>
      <c r="EA85">
        <v>16.510000000000002</v>
      </c>
      <c r="EB85">
        <v>16.54</v>
      </c>
      <c r="EC85">
        <v>16.57</v>
      </c>
      <c r="ED85">
        <v>16.88</v>
      </c>
      <c r="EE85">
        <v>16.72</v>
      </c>
      <c r="EF85">
        <v>16.97</v>
      </c>
      <c r="EG85">
        <v>16.739999999999998</v>
      </c>
      <c r="EH85">
        <v>16.690000000000001</v>
      </c>
      <c r="EI85">
        <v>17.059999999999999</v>
      </c>
      <c r="EJ85">
        <v>16.97</v>
      </c>
      <c r="EK85">
        <v>16.86</v>
      </c>
      <c r="EL85">
        <v>16.760000000000002</v>
      </c>
      <c r="EM85">
        <v>16.75</v>
      </c>
      <c r="EN85">
        <v>16.73</v>
      </c>
      <c r="EO85">
        <v>16.98</v>
      </c>
      <c r="EP85">
        <v>18.170000000000002</v>
      </c>
      <c r="EQ85" s="6">
        <v>18.100000000000001</v>
      </c>
      <c r="ER85">
        <v>18.600000000000001</v>
      </c>
      <c r="ES85">
        <v>16.920000000000002</v>
      </c>
      <c r="EW85">
        <v>17.850000000000001</v>
      </c>
      <c r="EY85">
        <v>17.440000000000001</v>
      </c>
      <c r="EZ85">
        <v>17.059999999999999</v>
      </c>
      <c r="FA85">
        <v>16.93</v>
      </c>
      <c r="FB85">
        <v>18.600000000000001</v>
      </c>
      <c r="FC85">
        <v>16.86</v>
      </c>
      <c r="FD85">
        <v>17.05</v>
      </c>
      <c r="FE85">
        <v>17.7</v>
      </c>
      <c r="FF85">
        <v>17.89</v>
      </c>
      <c r="FG85">
        <v>18.010000000000002</v>
      </c>
    </row>
    <row r="86" spans="1:163" x14ac:dyDescent="0.2">
      <c r="A86" s="13">
        <v>8</v>
      </c>
      <c r="B86" s="27">
        <v>-6</v>
      </c>
      <c r="DJ86">
        <v>16.5</v>
      </c>
      <c r="DK86">
        <v>16.46</v>
      </c>
      <c r="DL86">
        <v>16.53</v>
      </c>
      <c r="DM86">
        <v>16.62</v>
      </c>
      <c r="DN86">
        <v>16.62</v>
      </c>
      <c r="DO86">
        <v>16.61</v>
      </c>
      <c r="DP86">
        <v>16.600000000000001</v>
      </c>
      <c r="DQ86">
        <v>16.59</v>
      </c>
      <c r="DR86">
        <v>16.57</v>
      </c>
      <c r="DS86">
        <v>16.559999999999999</v>
      </c>
      <c r="DT86">
        <v>16.55</v>
      </c>
      <c r="DU86">
        <v>16.57</v>
      </c>
      <c r="DV86">
        <v>16.53</v>
      </c>
      <c r="DW86">
        <v>16.53</v>
      </c>
      <c r="DX86">
        <v>16.53</v>
      </c>
      <c r="DY86">
        <v>16.52</v>
      </c>
      <c r="DZ86">
        <v>16.510000000000002</v>
      </c>
      <c r="EA86">
        <v>16.510000000000002</v>
      </c>
      <c r="EB86">
        <v>16.53</v>
      </c>
      <c r="EC86">
        <v>16.559999999999999</v>
      </c>
      <c r="ED86">
        <v>16.88</v>
      </c>
      <c r="EE86">
        <v>16.72</v>
      </c>
      <c r="EF86">
        <v>16.97</v>
      </c>
      <c r="EG86">
        <v>16.739999999999998</v>
      </c>
      <c r="EI86">
        <v>17.03</v>
      </c>
      <c r="EJ86">
        <v>16.98</v>
      </c>
      <c r="EK86">
        <v>16.87</v>
      </c>
      <c r="EL86">
        <v>16.760000000000002</v>
      </c>
      <c r="EM86">
        <v>16.75</v>
      </c>
      <c r="EN86">
        <v>16.73</v>
      </c>
      <c r="EO86">
        <v>16.989999999999998</v>
      </c>
      <c r="EP86">
        <v>18.149999999999999</v>
      </c>
      <c r="EQ86">
        <v>18.12</v>
      </c>
      <c r="ER86">
        <v>18.600000000000001</v>
      </c>
      <c r="ES86">
        <v>16.93</v>
      </c>
      <c r="EW86">
        <v>17.79</v>
      </c>
      <c r="EY86">
        <v>17.43</v>
      </c>
      <c r="EZ86">
        <v>17.03</v>
      </c>
      <c r="FA86">
        <v>16.940000000000001</v>
      </c>
      <c r="FB86">
        <v>19</v>
      </c>
      <c r="FC86">
        <v>16.86</v>
      </c>
      <c r="FD86">
        <v>16.989999999999998</v>
      </c>
      <c r="FE86">
        <v>17.649999999999999</v>
      </c>
      <c r="FF86">
        <v>17.850000000000001</v>
      </c>
      <c r="FG86">
        <v>17.95</v>
      </c>
    </row>
    <row r="87" spans="1:163" x14ac:dyDescent="0.2">
      <c r="A87" s="13">
        <v>9</v>
      </c>
      <c r="B87" s="27">
        <v>-6.5</v>
      </c>
      <c r="DJ87">
        <v>16.54</v>
      </c>
      <c r="DK87">
        <v>16.47</v>
      </c>
      <c r="DL87">
        <v>16.55</v>
      </c>
      <c r="DM87">
        <v>16.61</v>
      </c>
      <c r="DN87">
        <v>16.63</v>
      </c>
      <c r="DO87">
        <v>16.62</v>
      </c>
      <c r="DP87">
        <v>16.62</v>
      </c>
      <c r="DQ87">
        <v>16.600000000000001</v>
      </c>
      <c r="DR87">
        <v>16.59</v>
      </c>
      <c r="DS87">
        <v>16.579999999999998</v>
      </c>
      <c r="DT87">
        <v>16.559999999999999</v>
      </c>
      <c r="DU87">
        <v>16.62</v>
      </c>
      <c r="DV87">
        <v>16.55</v>
      </c>
      <c r="DW87">
        <v>16.55</v>
      </c>
      <c r="DX87">
        <v>16.54</v>
      </c>
      <c r="DY87">
        <v>16.54</v>
      </c>
      <c r="DZ87">
        <v>16.53</v>
      </c>
      <c r="EA87">
        <v>16.52</v>
      </c>
      <c r="EB87">
        <v>16.55</v>
      </c>
      <c r="EC87">
        <v>16.559999999999999</v>
      </c>
      <c r="ED87">
        <v>16.88</v>
      </c>
      <c r="EE87">
        <v>16.739999999999998</v>
      </c>
      <c r="EF87">
        <v>16.98</v>
      </c>
      <c r="EG87">
        <v>16.77</v>
      </c>
      <c r="EH87">
        <v>16.71</v>
      </c>
      <c r="EI87">
        <v>16.989999999999998</v>
      </c>
      <c r="EJ87">
        <v>17.010000000000002</v>
      </c>
      <c r="EK87" s="6">
        <v>16.899999999999999</v>
      </c>
      <c r="EL87">
        <v>16.79</v>
      </c>
      <c r="EM87">
        <v>16.78</v>
      </c>
      <c r="EN87">
        <v>16.760000000000002</v>
      </c>
      <c r="EO87">
        <v>17.02</v>
      </c>
      <c r="EP87">
        <v>18.190000000000001</v>
      </c>
      <c r="EQ87">
        <v>18.079999999999998</v>
      </c>
      <c r="ER87">
        <v>18.600000000000001</v>
      </c>
      <c r="ES87">
        <v>16.97</v>
      </c>
      <c r="EW87">
        <v>17.760000000000002</v>
      </c>
      <c r="EY87">
        <v>17.440000000000001</v>
      </c>
      <c r="EZ87">
        <v>17.07</v>
      </c>
      <c r="FA87">
        <v>16.98</v>
      </c>
      <c r="FB87">
        <v>19.2</v>
      </c>
      <c r="FC87">
        <v>16.88</v>
      </c>
      <c r="FD87">
        <v>17.04</v>
      </c>
      <c r="FE87">
        <v>17.579999999999998</v>
      </c>
      <c r="FF87">
        <v>17.8</v>
      </c>
      <c r="FG87">
        <v>17.899999999999999</v>
      </c>
    </row>
    <row r="88" spans="1:163" x14ac:dyDescent="0.2">
      <c r="A88" s="13">
        <v>10</v>
      </c>
      <c r="B88" s="27">
        <v>-7</v>
      </c>
      <c r="DJ88">
        <v>16.57</v>
      </c>
      <c r="DK88">
        <v>16.48</v>
      </c>
      <c r="DL88">
        <v>16.55</v>
      </c>
      <c r="DM88">
        <v>16.61</v>
      </c>
      <c r="DN88">
        <v>16.62</v>
      </c>
      <c r="DO88">
        <v>16.62</v>
      </c>
      <c r="DP88">
        <v>16.62</v>
      </c>
      <c r="DQ88">
        <v>16.61</v>
      </c>
      <c r="DR88">
        <v>16.600000000000001</v>
      </c>
      <c r="DS88">
        <v>16.59</v>
      </c>
      <c r="DT88">
        <v>16.579999999999998</v>
      </c>
      <c r="DU88">
        <v>16.66</v>
      </c>
      <c r="DV88">
        <v>16.57</v>
      </c>
      <c r="DW88">
        <v>16.559999999999999</v>
      </c>
      <c r="DX88">
        <v>16.559999999999999</v>
      </c>
      <c r="DY88">
        <v>16.55</v>
      </c>
      <c r="DZ88">
        <v>16.54</v>
      </c>
      <c r="EA88">
        <v>16.54</v>
      </c>
      <c r="EB88">
        <v>16.55</v>
      </c>
      <c r="EC88">
        <v>16.57</v>
      </c>
      <c r="ED88">
        <v>16.84</v>
      </c>
      <c r="EE88">
        <v>16.75</v>
      </c>
      <c r="EF88">
        <v>16.98</v>
      </c>
      <c r="EG88">
        <v>16.78</v>
      </c>
      <c r="EH88">
        <v>16.78</v>
      </c>
      <c r="EI88">
        <v>16.920000000000002</v>
      </c>
      <c r="EJ88">
        <v>17.02</v>
      </c>
      <c r="EK88">
        <v>16.920000000000002</v>
      </c>
      <c r="EL88">
        <v>16.809999999999999</v>
      </c>
      <c r="EM88" s="6">
        <v>16.8</v>
      </c>
      <c r="EN88">
        <v>16.78</v>
      </c>
      <c r="EO88">
        <v>17.04</v>
      </c>
      <c r="EP88" s="6">
        <v>18.2</v>
      </c>
      <c r="EQ88">
        <v>18.07</v>
      </c>
      <c r="ER88">
        <v>18.600000000000001</v>
      </c>
      <c r="ES88">
        <v>17</v>
      </c>
      <c r="EW88">
        <v>17.7</v>
      </c>
      <c r="EY88">
        <v>17.45</v>
      </c>
      <c r="EZ88">
        <v>17.11</v>
      </c>
      <c r="FA88">
        <v>17.010000000000002</v>
      </c>
      <c r="FB88">
        <v>19.7</v>
      </c>
      <c r="FC88">
        <v>16.91</v>
      </c>
      <c r="FD88">
        <v>17.03</v>
      </c>
      <c r="FE88">
        <v>17.489999999999998</v>
      </c>
      <c r="FF88">
        <v>17.73</v>
      </c>
      <c r="FG88">
        <v>17.829999999999998</v>
      </c>
    </row>
    <row r="89" spans="1:163" x14ac:dyDescent="0.2">
      <c r="A89" s="13">
        <v>11</v>
      </c>
      <c r="B89" s="27">
        <v>-7.5</v>
      </c>
      <c r="DO89">
        <v>16.600000000000001</v>
      </c>
      <c r="DP89">
        <v>16.600000000000001</v>
      </c>
      <c r="DQ89">
        <v>16.600000000000001</v>
      </c>
      <c r="DR89">
        <v>16.59</v>
      </c>
      <c r="DS89">
        <v>16.59</v>
      </c>
      <c r="DT89">
        <v>16.579999999999998</v>
      </c>
      <c r="DU89">
        <v>16.68</v>
      </c>
      <c r="DV89">
        <v>16.57</v>
      </c>
      <c r="DX89">
        <v>16.559999999999999</v>
      </c>
      <c r="DY89">
        <v>16.559999999999999</v>
      </c>
      <c r="DZ89">
        <v>16.54</v>
      </c>
      <c r="EA89">
        <v>16.54</v>
      </c>
      <c r="EB89">
        <v>16.559999999999999</v>
      </c>
      <c r="EC89">
        <v>16.57</v>
      </c>
      <c r="ED89">
        <v>16.77</v>
      </c>
      <c r="EE89">
        <v>16.75</v>
      </c>
      <c r="EF89">
        <v>16.93</v>
      </c>
      <c r="EG89">
        <v>16.78</v>
      </c>
      <c r="EH89">
        <v>16.73</v>
      </c>
      <c r="EI89">
        <v>16.829999999999998</v>
      </c>
      <c r="EJ89" s="6">
        <v>17</v>
      </c>
      <c r="EK89">
        <v>16.920000000000002</v>
      </c>
      <c r="EL89">
        <v>16.82</v>
      </c>
      <c r="EM89">
        <v>16.809999999999999</v>
      </c>
      <c r="EN89">
        <v>16.78</v>
      </c>
      <c r="EO89">
        <v>17.04</v>
      </c>
      <c r="EP89">
        <v>18.23</v>
      </c>
      <c r="EQ89">
        <v>18.05</v>
      </c>
      <c r="ER89">
        <v>18.600000000000001</v>
      </c>
      <c r="ES89">
        <v>17.02</v>
      </c>
      <c r="FD89">
        <v>17.03</v>
      </c>
      <c r="FE89">
        <v>17.36</v>
      </c>
      <c r="FF89">
        <v>17.61</v>
      </c>
      <c r="FG89">
        <v>17.71</v>
      </c>
    </row>
    <row r="90" spans="1:163" x14ac:dyDescent="0.2">
      <c r="A90" s="13">
        <v>12</v>
      </c>
      <c r="B90" s="27">
        <v>-8</v>
      </c>
      <c r="DO90">
        <v>16.62</v>
      </c>
      <c r="DP90">
        <v>16.62</v>
      </c>
      <c r="DQ90">
        <v>16.62</v>
      </c>
      <c r="DR90">
        <v>16.62</v>
      </c>
      <c r="DS90">
        <v>16.62</v>
      </c>
      <c r="DT90">
        <v>16.61</v>
      </c>
      <c r="DU90">
        <v>16.760000000000002</v>
      </c>
      <c r="DV90">
        <v>16.61</v>
      </c>
      <c r="DX90">
        <v>16.600000000000001</v>
      </c>
      <c r="DY90">
        <v>16.600000000000001</v>
      </c>
      <c r="DZ90">
        <v>3</v>
      </c>
      <c r="EA90">
        <v>16.59</v>
      </c>
      <c r="EB90">
        <v>16.600000000000001</v>
      </c>
      <c r="EC90">
        <v>16.600000000000001</v>
      </c>
      <c r="ED90">
        <v>16.670000000000002</v>
      </c>
      <c r="EE90">
        <v>16.62</v>
      </c>
      <c r="EF90">
        <v>16.61</v>
      </c>
      <c r="EG90">
        <v>16.62</v>
      </c>
      <c r="EH90">
        <v>16.63</v>
      </c>
      <c r="EI90">
        <v>16.649999999999999</v>
      </c>
      <c r="EJ90">
        <v>16.72</v>
      </c>
      <c r="EK90">
        <v>16.739999999999998</v>
      </c>
      <c r="EL90">
        <v>16.73</v>
      </c>
      <c r="EM90">
        <v>16.75</v>
      </c>
      <c r="EN90">
        <v>16.75</v>
      </c>
      <c r="EO90">
        <v>16.84</v>
      </c>
      <c r="EP90" s="6">
        <v>18.2</v>
      </c>
      <c r="EQ90">
        <v>18.059999999999999</v>
      </c>
      <c r="ER90">
        <v>18.2</v>
      </c>
      <c r="ES90">
        <v>17.03</v>
      </c>
      <c r="FD90">
        <v>16.96</v>
      </c>
      <c r="FE90">
        <v>16.96</v>
      </c>
      <c r="FF90">
        <v>17.02</v>
      </c>
      <c r="FG90">
        <v>17.100000000000001</v>
      </c>
    </row>
    <row r="91" spans="1:163" x14ac:dyDescent="0.2">
      <c r="A91" s="13">
        <v>13</v>
      </c>
      <c r="B91" s="27">
        <v>-9</v>
      </c>
      <c r="DO91" t="s">
        <v>70</v>
      </c>
      <c r="DP91">
        <v>16.670000000000002</v>
      </c>
      <c r="DQ91">
        <v>16.66</v>
      </c>
      <c r="DR91">
        <v>16.66</v>
      </c>
      <c r="DS91">
        <v>16.649999999999999</v>
      </c>
      <c r="DT91">
        <v>16.649999999999999</v>
      </c>
      <c r="DU91">
        <v>16.79</v>
      </c>
      <c r="DV91">
        <v>16.649999999999999</v>
      </c>
      <c r="DX91">
        <v>17.100000000000001</v>
      </c>
      <c r="DY91">
        <v>17.25</v>
      </c>
      <c r="DZ91">
        <v>16.62</v>
      </c>
      <c r="EA91">
        <v>16.62</v>
      </c>
      <c r="EB91">
        <v>16.62</v>
      </c>
      <c r="EC91">
        <v>16.63</v>
      </c>
      <c r="ED91">
        <v>16.7</v>
      </c>
      <c r="EE91">
        <v>16.649999999999999</v>
      </c>
      <c r="EF91">
        <v>16.62</v>
      </c>
      <c r="EG91">
        <v>16.62</v>
      </c>
      <c r="EH91">
        <v>16.63</v>
      </c>
      <c r="EI91">
        <v>16.64</v>
      </c>
      <c r="EJ91">
        <v>16.690000000000001</v>
      </c>
      <c r="EK91">
        <v>16.690000000000001</v>
      </c>
      <c r="EL91">
        <v>16.68</v>
      </c>
      <c r="EM91">
        <v>16.71</v>
      </c>
      <c r="EN91">
        <v>16.72</v>
      </c>
      <c r="EO91">
        <v>16.77</v>
      </c>
      <c r="EP91" s="6">
        <v>18.2</v>
      </c>
      <c r="EQ91">
        <v>18.03</v>
      </c>
      <c r="ER91">
        <v>18.100000000000001</v>
      </c>
      <c r="ES91">
        <v>16.98</v>
      </c>
      <c r="FD91">
        <v>16.95</v>
      </c>
      <c r="FE91">
        <v>16.940000000000001</v>
      </c>
      <c r="FF91">
        <v>16.93</v>
      </c>
      <c r="FG91">
        <v>16.98</v>
      </c>
    </row>
    <row r="92" spans="1:163" x14ac:dyDescent="0.2">
      <c r="A92" s="13">
        <v>14</v>
      </c>
      <c r="B92" s="27">
        <v>-10</v>
      </c>
      <c r="DO92" t="s">
        <v>70</v>
      </c>
    </row>
    <row r="93" spans="1:163" x14ac:dyDescent="0.2">
      <c r="A93" s="13">
        <v>15</v>
      </c>
      <c r="B93" s="27">
        <v>-11</v>
      </c>
      <c r="DO93" t="s">
        <v>70</v>
      </c>
    </row>
    <row r="94" spans="1:163" x14ac:dyDescent="0.2">
      <c r="A94" s="13">
        <v>16</v>
      </c>
      <c r="B94" s="27">
        <v>-12</v>
      </c>
      <c r="DO94" t="s">
        <v>70</v>
      </c>
    </row>
    <row r="95" spans="1:163" x14ac:dyDescent="0.2">
      <c r="A95" s="13"/>
      <c r="B95" s="27"/>
    </row>
    <row r="97" spans="1:163" x14ac:dyDescent="0.2">
      <c r="A97" s="25" t="s">
        <v>64</v>
      </c>
      <c r="EJ97" s="1"/>
    </row>
    <row r="98" spans="1:163" x14ac:dyDescent="0.2">
      <c r="A98" s="13" t="s">
        <v>49</v>
      </c>
      <c r="B98" s="17" t="s">
        <v>3</v>
      </c>
      <c r="DJ98" s="1">
        <f>DJ78</f>
        <v>36914</v>
      </c>
      <c r="DK98" s="1">
        <f>DK78</f>
        <v>36951</v>
      </c>
      <c r="DL98" s="1">
        <f>DL78</f>
        <v>36971</v>
      </c>
      <c r="DM98" s="1">
        <f>DM78</f>
        <v>36991</v>
      </c>
      <c r="DN98" s="1">
        <v>37013</v>
      </c>
      <c r="DO98" s="1">
        <f>DO78</f>
        <v>37022</v>
      </c>
      <c r="DP98" s="1">
        <f t="shared" ref="DP98:EA98" si="0">DP78</f>
        <v>37028</v>
      </c>
      <c r="DQ98" s="1">
        <f t="shared" si="0"/>
        <v>37046</v>
      </c>
      <c r="DR98" s="1">
        <f t="shared" si="0"/>
        <v>37060</v>
      </c>
      <c r="DS98" s="1">
        <f t="shared" si="0"/>
        <v>37075</v>
      </c>
      <c r="DT98" s="1">
        <f t="shared" si="0"/>
        <v>37088</v>
      </c>
      <c r="DU98" s="1">
        <f t="shared" si="0"/>
        <v>37102</v>
      </c>
      <c r="DV98" s="1">
        <f t="shared" si="0"/>
        <v>37116</v>
      </c>
      <c r="DW98" s="1">
        <f t="shared" si="0"/>
        <v>37134</v>
      </c>
      <c r="DX98" s="1">
        <f t="shared" si="0"/>
        <v>37143</v>
      </c>
      <c r="DY98" s="1">
        <f t="shared" si="0"/>
        <v>37157</v>
      </c>
      <c r="DZ98" s="1">
        <f t="shared" si="0"/>
        <v>37181</v>
      </c>
      <c r="EA98" s="1">
        <f t="shared" si="0"/>
        <v>37196</v>
      </c>
      <c r="EB98" s="1">
        <v>37210</v>
      </c>
      <c r="EC98" s="1">
        <v>37224</v>
      </c>
      <c r="ED98" s="1">
        <v>37271</v>
      </c>
      <c r="EE98" s="1">
        <v>37463</v>
      </c>
      <c r="EF98" s="1">
        <v>37750</v>
      </c>
      <c r="EG98" s="1">
        <v>37812</v>
      </c>
      <c r="EH98" s="1">
        <v>37852</v>
      </c>
      <c r="EI98" s="1">
        <v>37971</v>
      </c>
      <c r="EJ98" s="1">
        <v>38138</v>
      </c>
      <c r="EK98" s="1">
        <v>38170</v>
      </c>
      <c r="EL98" s="1">
        <v>38213</v>
      </c>
      <c r="EM98" s="1">
        <v>38238</v>
      </c>
      <c r="EN98" s="1">
        <v>38266</v>
      </c>
      <c r="EO98" s="1">
        <v>38502</v>
      </c>
      <c r="EP98" s="1">
        <v>38586</v>
      </c>
      <c r="EQ98" s="1">
        <v>38674</v>
      </c>
      <c r="ER98" s="1">
        <v>39592</v>
      </c>
      <c r="ES98" s="1">
        <v>39701</v>
      </c>
      <c r="EZ98" s="5">
        <v>41118</v>
      </c>
      <c r="FA98" s="5">
        <v>41151</v>
      </c>
      <c r="FB98" s="5">
        <v>41182</v>
      </c>
      <c r="FC98" s="5">
        <v>41212</v>
      </c>
      <c r="FD98" s="5">
        <v>41233</v>
      </c>
      <c r="FE98" s="5">
        <v>41268</v>
      </c>
      <c r="FF98" s="5">
        <v>41304</v>
      </c>
      <c r="FG98" s="5">
        <v>41337</v>
      </c>
    </row>
    <row r="99" spans="1:163" x14ac:dyDescent="0.2">
      <c r="A99" s="13">
        <v>1</v>
      </c>
      <c r="B99" s="27">
        <v>-0.05</v>
      </c>
      <c r="DJ99">
        <v>19.3</v>
      </c>
      <c r="DK99">
        <v>19.93</v>
      </c>
      <c r="DL99">
        <v>21.5</v>
      </c>
      <c r="DM99">
        <v>19.54</v>
      </c>
      <c r="DN99">
        <v>16.93</v>
      </c>
      <c r="DO99">
        <v>16.68</v>
      </c>
      <c r="DP99">
        <v>16.39</v>
      </c>
      <c r="DQ99">
        <v>15.8</v>
      </c>
      <c r="DR99">
        <v>16.62</v>
      </c>
      <c r="DS99">
        <v>11.83</v>
      </c>
      <c r="DT99">
        <v>11.78</v>
      </c>
      <c r="DU99">
        <v>11.29</v>
      </c>
      <c r="DV99">
        <v>10.93</v>
      </c>
      <c r="DW99">
        <v>12.42</v>
      </c>
      <c r="DX99">
        <v>13.97</v>
      </c>
      <c r="DY99">
        <v>13.98</v>
      </c>
      <c r="DZ99">
        <v>16.649999999999999</v>
      </c>
      <c r="EA99">
        <v>16.48</v>
      </c>
      <c r="EB99">
        <v>17.53</v>
      </c>
      <c r="EC99">
        <v>18.93</v>
      </c>
      <c r="ED99">
        <v>17.7</v>
      </c>
      <c r="EE99">
        <v>11.22</v>
      </c>
      <c r="EF99">
        <v>16.510000000000002</v>
      </c>
      <c r="EG99">
        <v>11.83</v>
      </c>
      <c r="EH99">
        <v>10.99</v>
      </c>
      <c r="EI99">
        <v>16.87</v>
      </c>
      <c r="EZ99">
        <v>0</v>
      </c>
      <c r="FA99">
        <v>11.78</v>
      </c>
      <c r="FB99">
        <v>11.78</v>
      </c>
      <c r="FC99">
        <v>10</v>
      </c>
    </row>
    <row r="100" spans="1:163" x14ac:dyDescent="0.2">
      <c r="A100" s="13">
        <v>2</v>
      </c>
      <c r="B100" s="27">
        <v>-1.5</v>
      </c>
      <c r="DJ100">
        <v>17.09</v>
      </c>
      <c r="DK100">
        <v>17.66</v>
      </c>
      <c r="DL100">
        <v>18.3</v>
      </c>
      <c r="DM100">
        <v>18.239999999999998</v>
      </c>
      <c r="DN100">
        <v>17.190000000000001</v>
      </c>
      <c r="DO100">
        <v>17.010000000000002</v>
      </c>
      <c r="DP100">
        <v>16.95</v>
      </c>
      <c r="DQ100">
        <v>16.82</v>
      </c>
      <c r="DR100">
        <v>16.75</v>
      </c>
      <c r="DS100">
        <v>16.7</v>
      </c>
      <c r="DT100">
        <v>16.66</v>
      </c>
      <c r="DU100">
        <v>16.62</v>
      </c>
      <c r="DV100">
        <v>16.59</v>
      </c>
      <c r="DW100">
        <v>16.559999999999999</v>
      </c>
      <c r="DX100">
        <v>16.52</v>
      </c>
      <c r="DY100">
        <v>16.52</v>
      </c>
      <c r="DZ100">
        <v>16.48</v>
      </c>
      <c r="EA100">
        <v>16.47</v>
      </c>
      <c r="EB100">
        <v>16.48</v>
      </c>
      <c r="EC100">
        <v>16.87</v>
      </c>
      <c r="ED100">
        <v>16.52</v>
      </c>
      <c r="EE100">
        <v>16.36</v>
      </c>
      <c r="EF100">
        <v>16.350000000000001</v>
      </c>
      <c r="EG100">
        <v>16.38</v>
      </c>
      <c r="EH100">
        <v>16.440000000000001</v>
      </c>
      <c r="EI100">
        <v>16.41</v>
      </c>
      <c r="EJ100">
        <v>16.34</v>
      </c>
      <c r="EK100">
        <v>16.43</v>
      </c>
      <c r="EL100" s="6">
        <v>16.100000000000001</v>
      </c>
      <c r="EM100">
        <v>15.77</v>
      </c>
      <c r="EN100">
        <v>16.21</v>
      </c>
      <c r="EP100">
        <v>14.79</v>
      </c>
      <c r="EQ100" s="6">
        <v>16.8</v>
      </c>
      <c r="ER100">
        <v>16.53</v>
      </c>
      <c r="ES100">
        <v>14.1</v>
      </c>
      <c r="EZ100">
        <v>0</v>
      </c>
      <c r="FA100">
        <v>11.32</v>
      </c>
      <c r="FB100">
        <v>11.32</v>
      </c>
      <c r="FC100">
        <v>10</v>
      </c>
    </row>
    <row r="101" spans="1:163" x14ac:dyDescent="0.2">
      <c r="A101" s="13">
        <v>3</v>
      </c>
      <c r="B101" s="27">
        <v>-2</v>
      </c>
      <c r="DJ101">
        <v>16.53</v>
      </c>
      <c r="DK101">
        <v>16.920000000000002</v>
      </c>
      <c r="DL101">
        <v>17.75</v>
      </c>
      <c r="DM101">
        <v>17.66</v>
      </c>
      <c r="DN101">
        <v>17.190000000000001</v>
      </c>
      <c r="DO101">
        <v>17.04</v>
      </c>
      <c r="DP101">
        <v>16.98</v>
      </c>
      <c r="DQ101">
        <v>16.87</v>
      </c>
      <c r="DR101">
        <v>16.809999999999999</v>
      </c>
      <c r="DS101">
        <v>16.760000000000002</v>
      </c>
      <c r="DT101">
        <v>16.73</v>
      </c>
      <c r="DU101">
        <v>16.7</v>
      </c>
      <c r="DV101">
        <v>16.670000000000002</v>
      </c>
      <c r="DW101">
        <v>16.64</v>
      </c>
      <c r="DX101">
        <v>16.600000000000001</v>
      </c>
      <c r="DY101">
        <v>16.61</v>
      </c>
      <c r="DZ101">
        <v>16.579999999999998</v>
      </c>
      <c r="EA101">
        <v>16.559999999999999</v>
      </c>
      <c r="EB101">
        <v>16.57</v>
      </c>
      <c r="EC101">
        <v>16.559999999999999</v>
      </c>
      <c r="ED101">
        <v>16.57</v>
      </c>
      <c r="EE101">
        <v>16.440000000000001</v>
      </c>
      <c r="EF101">
        <v>16.41</v>
      </c>
      <c r="EG101">
        <v>16.399999999999999</v>
      </c>
      <c r="EH101">
        <v>16.5</v>
      </c>
      <c r="EI101">
        <v>16.48</v>
      </c>
      <c r="EJ101">
        <v>16.39</v>
      </c>
      <c r="EK101">
        <v>16.489999999999998</v>
      </c>
      <c r="EL101">
        <v>16.48</v>
      </c>
      <c r="EM101">
        <v>16.68</v>
      </c>
      <c r="EN101">
        <v>16.510000000000002</v>
      </c>
      <c r="EO101">
        <v>18.399999999999999</v>
      </c>
      <c r="EP101">
        <v>17.18</v>
      </c>
      <c r="EQ101">
        <v>16.84</v>
      </c>
      <c r="ER101">
        <v>16.54</v>
      </c>
      <c r="ES101">
        <v>15.27</v>
      </c>
      <c r="EZ101">
        <v>13.74</v>
      </c>
      <c r="FA101">
        <v>11.72</v>
      </c>
      <c r="FB101">
        <v>25.5</v>
      </c>
      <c r="FC101">
        <v>14.69</v>
      </c>
      <c r="FD101">
        <v>15.68</v>
      </c>
      <c r="FE101">
        <v>16.29</v>
      </c>
      <c r="FG101">
        <v>16.41</v>
      </c>
    </row>
    <row r="102" spans="1:163" x14ac:dyDescent="0.2">
      <c r="A102" s="13">
        <v>4</v>
      </c>
      <c r="B102" s="27">
        <v>-2.5</v>
      </c>
      <c r="DJ102">
        <v>16.43</v>
      </c>
      <c r="DK102">
        <v>16.600000000000001</v>
      </c>
      <c r="DL102">
        <v>17.09</v>
      </c>
      <c r="DM102">
        <v>17.309999999999999</v>
      </c>
      <c r="DN102">
        <v>17.149999999999999</v>
      </c>
      <c r="DO102">
        <v>17.04</v>
      </c>
      <c r="DP102">
        <v>16.989999999999998</v>
      </c>
      <c r="DQ102">
        <v>16.89</v>
      </c>
      <c r="DR102">
        <v>16.829999999999998</v>
      </c>
      <c r="DS102">
        <v>16.79</v>
      </c>
      <c r="DT102">
        <v>16.760000000000002</v>
      </c>
      <c r="DU102">
        <v>16.73</v>
      </c>
      <c r="DV102">
        <v>16.7</v>
      </c>
      <c r="DW102">
        <v>16.68</v>
      </c>
      <c r="DX102">
        <v>16.649999999999999</v>
      </c>
      <c r="DY102">
        <v>16.649999999999999</v>
      </c>
      <c r="DZ102">
        <v>16.62</v>
      </c>
      <c r="EA102">
        <v>16.600000000000001</v>
      </c>
      <c r="EB102">
        <v>16.61</v>
      </c>
      <c r="EC102">
        <v>16.600000000000001</v>
      </c>
      <c r="ED102">
        <v>16.600000000000001</v>
      </c>
      <c r="EE102">
        <v>16.61</v>
      </c>
      <c r="EF102">
        <v>16.46</v>
      </c>
      <c r="EG102">
        <v>16.41</v>
      </c>
      <c r="EH102">
        <v>16.53</v>
      </c>
      <c r="EI102">
        <v>16.52</v>
      </c>
      <c r="EJ102">
        <v>16.45</v>
      </c>
      <c r="EK102">
        <v>16.52</v>
      </c>
      <c r="EL102">
        <v>16.52</v>
      </c>
      <c r="EM102">
        <v>16.72</v>
      </c>
      <c r="EN102">
        <v>16.559999999999999</v>
      </c>
      <c r="EO102" s="6">
        <v>21.4</v>
      </c>
      <c r="EP102">
        <v>17.260000000000002</v>
      </c>
      <c r="EQ102" s="6">
        <v>16.899999999999999</v>
      </c>
      <c r="ER102">
        <v>16.55</v>
      </c>
      <c r="ES102" s="6">
        <v>16.239999999999998</v>
      </c>
      <c r="EZ102">
        <v>14.48</v>
      </c>
      <c r="FA102">
        <v>12.48</v>
      </c>
      <c r="FB102">
        <v>26.1</v>
      </c>
      <c r="FC102">
        <v>14.87</v>
      </c>
      <c r="FD102">
        <v>15.73</v>
      </c>
      <c r="FE102">
        <v>16.29</v>
      </c>
      <c r="FG102">
        <v>16.41</v>
      </c>
    </row>
    <row r="103" spans="1:163" x14ac:dyDescent="0.2">
      <c r="A103" s="13">
        <v>5</v>
      </c>
      <c r="B103" s="27">
        <v>-3</v>
      </c>
      <c r="DJ103">
        <v>16.45</v>
      </c>
      <c r="DK103">
        <v>16.62</v>
      </c>
      <c r="DL103">
        <v>16.86</v>
      </c>
      <c r="DM103">
        <v>17.11</v>
      </c>
      <c r="DN103">
        <v>17.12</v>
      </c>
      <c r="DO103">
        <v>17.05</v>
      </c>
      <c r="DP103">
        <v>17</v>
      </c>
      <c r="DQ103">
        <v>16.920000000000002</v>
      </c>
      <c r="DR103">
        <v>16.87</v>
      </c>
      <c r="DS103">
        <v>16.829999999999998</v>
      </c>
      <c r="DT103">
        <v>16.8</v>
      </c>
      <c r="DU103">
        <v>16.77</v>
      </c>
      <c r="DV103">
        <v>16.75</v>
      </c>
      <c r="DW103">
        <v>16.73</v>
      </c>
      <c r="DX103">
        <v>16.7</v>
      </c>
      <c r="DY103">
        <v>16.7</v>
      </c>
      <c r="DZ103">
        <v>16.670000000000002</v>
      </c>
      <c r="EA103">
        <v>16.649999999999999</v>
      </c>
      <c r="EB103">
        <v>16.649999999999999</v>
      </c>
      <c r="EC103">
        <v>16.64</v>
      </c>
      <c r="ED103">
        <v>16.649999999999999</v>
      </c>
      <c r="EE103">
        <v>16.649999999999999</v>
      </c>
      <c r="EF103">
        <v>16.48</v>
      </c>
      <c r="EG103">
        <v>16.48</v>
      </c>
      <c r="EH103">
        <v>16.579999999999998</v>
      </c>
      <c r="EI103">
        <v>16.559999999999999</v>
      </c>
      <c r="EJ103">
        <v>16.5</v>
      </c>
      <c r="EK103">
        <v>16.559999999999999</v>
      </c>
      <c r="EL103" s="6">
        <v>16.5</v>
      </c>
      <c r="EM103">
        <v>16.73</v>
      </c>
      <c r="EN103" s="6">
        <v>16.600000000000001</v>
      </c>
      <c r="EO103">
        <v>18.059999999999999</v>
      </c>
      <c r="EP103" s="6">
        <v>17.29</v>
      </c>
      <c r="EQ103">
        <v>16.95</v>
      </c>
      <c r="ER103" s="6">
        <v>16.61</v>
      </c>
      <c r="ES103">
        <v>16.47</v>
      </c>
      <c r="EZ103">
        <v>15.32</v>
      </c>
      <c r="FA103">
        <v>13.62</v>
      </c>
      <c r="FB103">
        <v>24.6</v>
      </c>
      <c r="FC103">
        <v>15.37</v>
      </c>
      <c r="FD103">
        <v>15.96</v>
      </c>
      <c r="FE103">
        <v>16.34</v>
      </c>
      <c r="FG103">
        <v>16.420000000000002</v>
      </c>
    </row>
    <row r="104" spans="1:163" x14ac:dyDescent="0.2">
      <c r="A104" s="13">
        <v>6</v>
      </c>
      <c r="B104" s="27">
        <v>-3.5</v>
      </c>
      <c r="DJ104">
        <v>16.45</v>
      </c>
      <c r="DK104">
        <v>16.64</v>
      </c>
      <c r="DL104">
        <v>16.79</v>
      </c>
      <c r="DM104">
        <v>16.97</v>
      </c>
      <c r="DN104">
        <v>17.05</v>
      </c>
      <c r="DO104">
        <v>17.010000000000002</v>
      </c>
      <c r="DP104">
        <v>16.989999999999998</v>
      </c>
      <c r="DQ104">
        <v>16.920000000000002</v>
      </c>
      <c r="DR104">
        <v>16.88</v>
      </c>
      <c r="DS104">
        <v>16.84</v>
      </c>
      <c r="DT104">
        <v>16.809999999999999</v>
      </c>
      <c r="DU104">
        <v>16.78</v>
      </c>
      <c r="DV104">
        <v>16.760000000000002</v>
      </c>
      <c r="DW104">
        <v>16.739999999999998</v>
      </c>
      <c r="DX104">
        <v>16.64</v>
      </c>
      <c r="DY104">
        <v>16.72</v>
      </c>
      <c r="DZ104">
        <v>16.68</v>
      </c>
      <c r="EA104">
        <v>16.66</v>
      </c>
      <c r="EB104">
        <v>16.670000000000002</v>
      </c>
      <c r="EC104">
        <v>16.66</v>
      </c>
      <c r="ED104">
        <v>16.66</v>
      </c>
      <c r="EE104">
        <v>16.57</v>
      </c>
      <c r="EF104">
        <v>16.46</v>
      </c>
      <c r="EG104">
        <v>16.45</v>
      </c>
      <c r="EH104">
        <v>16.59</v>
      </c>
      <c r="EI104">
        <v>16.579999999999998</v>
      </c>
      <c r="EJ104">
        <v>16.48</v>
      </c>
      <c r="EK104">
        <v>16.579999999999998</v>
      </c>
      <c r="EL104">
        <v>16.489999999999998</v>
      </c>
      <c r="EM104">
        <v>16.739999999999998</v>
      </c>
      <c r="EN104" s="6">
        <v>16.600000000000001</v>
      </c>
      <c r="EO104">
        <v>18.23</v>
      </c>
      <c r="EP104">
        <v>17.29</v>
      </c>
      <c r="EQ104">
        <v>16.96</v>
      </c>
      <c r="ER104">
        <v>16.64</v>
      </c>
      <c r="ES104">
        <v>16.489999999999998</v>
      </c>
      <c r="EZ104">
        <v>16.399999999999999</v>
      </c>
      <c r="FA104">
        <v>15.05</v>
      </c>
      <c r="FB104">
        <v>22.5</v>
      </c>
      <c r="FC104">
        <v>15.9</v>
      </c>
      <c r="FD104">
        <v>16.2</v>
      </c>
      <c r="FE104">
        <v>16.34</v>
      </c>
      <c r="FF104">
        <v>16.399999999999999</v>
      </c>
      <c r="FG104">
        <v>16.420000000000002</v>
      </c>
    </row>
    <row r="105" spans="1:163" x14ac:dyDescent="0.2">
      <c r="A105" s="13">
        <v>7</v>
      </c>
      <c r="B105" s="27">
        <v>-4</v>
      </c>
      <c r="DJ105">
        <v>16.440000000000001</v>
      </c>
      <c r="DK105">
        <v>16.62</v>
      </c>
      <c r="DL105">
        <v>16.73</v>
      </c>
      <c r="DM105">
        <v>16.86</v>
      </c>
      <c r="DN105">
        <v>16.96</v>
      </c>
      <c r="DO105">
        <v>16.95</v>
      </c>
      <c r="DP105">
        <v>16.95</v>
      </c>
      <c r="DQ105">
        <v>16.75</v>
      </c>
      <c r="DR105">
        <v>16.84</v>
      </c>
      <c r="DS105">
        <v>16.829999999999998</v>
      </c>
      <c r="DT105">
        <v>16.8</v>
      </c>
      <c r="DU105">
        <v>16.77</v>
      </c>
      <c r="DV105">
        <v>16.760000000000002</v>
      </c>
      <c r="DW105">
        <v>16.73</v>
      </c>
      <c r="DX105">
        <v>16.63</v>
      </c>
      <c r="DY105">
        <v>16.71</v>
      </c>
      <c r="DZ105">
        <v>16.68</v>
      </c>
      <c r="EA105">
        <v>16.66</v>
      </c>
      <c r="EB105">
        <v>16.670000000000002</v>
      </c>
      <c r="EC105">
        <v>16.66</v>
      </c>
      <c r="ED105">
        <v>16.66</v>
      </c>
      <c r="EE105">
        <v>16.46</v>
      </c>
      <c r="EF105">
        <v>16.5</v>
      </c>
      <c r="EG105">
        <v>16.41</v>
      </c>
      <c r="EH105">
        <v>16.59</v>
      </c>
      <c r="EI105">
        <v>16.57</v>
      </c>
      <c r="EJ105">
        <v>16.59</v>
      </c>
      <c r="EK105">
        <v>16.579999999999998</v>
      </c>
      <c r="EL105">
        <v>16.510000000000002</v>
      </c>
      <c r="EM105">
        <v>16.68</v>
      </c>
      <c r="EN105">
        <v>16.559999999999999</v>
      </c>
      <c r="EO105">
        <v>17.79</v>
      </c>
      <c r="EP105">
        <v>17.28</v>
      </c>
      <c r="EQ105">
        <v>16.97</v>
      </c>
      <c r="ER105">
        <v>16.64</v>
      </c>
      <c r="ES105">
        <v>16.5</v>
      </c>
      <c r="EZ105">
        <v>16.45</v>
      </c>
      <c r="FA105">
        <v>15.99</v>
      </c>
      <c r="FB105">
        <v>23.1</v>
      </c>
      <c r="FC105">
        <v>16.32</v>
      </c>
      <c r="FD105">
        <v>16.36</v>
      </c>
      <c r="FE105">
        <v>16.37</v>
      </c>
      <c r="FF105">
        <v>16.38</v>
      </c>
      <c r="FG105">
        <v>16.399999999999999</v>
      </c>
    </row>
    <row r="106" spans="1:163" x14ac:dyDescent="0.2">
      <c r="A106" s="13">
        <v>8</v>
      </c>
      <c r="B106" s="27">
        <v>-4.5</v>
      </c>
      <c r="DJ106">
        <v>16.489999999999998</v>
      </c>
      <c r="DK106">
        <v>16.649999999999999</v>
      </c>
      <c r="DL106">
        <v>16.72</v>
      </c>
      <c r="DM106">
        <v>16.829999999999998</v>
      </c>
      <c r="DN106">
        <v>16.93</v>
      </c>
      <c r="DO106">
        <v>16.940000000000001</v>
      </c>
      <c r="DP106">
        <v>16.93</v>
      </c>
      <c r="DQ106">
        <v>16.78</v>
      </c>
      <c r="DR106">
        <v>16.850000000000001</v>
      </c>
      <c r="DS106">
        <v>16.850000000000001</v>
      </c>
      <c r="DT106">
        <v>16.829999999999998</v>
      </c>
      <c r="DU106">
        <v>16.8</v>
      </c>
      <c r="DV106">
        <v>16.78</v>
      </c>
      <c r="DW106">
        <v>16.77</v>
      </c>
      <c r="DX106">
        <v>16.73</v>
      </c>
      <c r="DY106">
        <v>16.739999999999998</v>
      </c>
      <c r="DZ106">
        <v>16.71</v>
      </c>
      <c r="EA106">
        <v>16.66</v>
      </c>
      <c r="EB106">
        <v>16.7</v>
      </c>
      <c r="EC106">
        <v>16.71</v>
      </c>
      <c r="ED106">
        <v>16.690000000000001</v>
      </c>
      <c r="EE106">
        <v>15.99</v>
      </c>
      <c r="EF106">
        <v>16.46</v>
      </c>
      <c r="EG106">
        <v>16.25</v>
      </c>
      <c r="EH106">
        <v>16.63</v>
      </c>
      <c r="EI106">
        <v>16.61</v>
      </c>
      <c r="EJ106">
        <v>16.63</v>
      </c>
      <c r="EK106">
        <v>16.61</v>
      </c>
      <c r="EL106">
        <v>16.61</v>
      </c>
      <c r="EM106">
        <v>16.71</v>
      </c>
      <c r="EN106">
        <v>16.61</v>
      </c>
      <c r="EO106">
        <v>17.760000000000002</v>
      </c>
      <c r="EP106">
        <v>16.940000000000001</v>
      </c>
      <c r="EQ106">
        <v>17.02</v>
      </c>
      <c r="ER106">
        <v>16.68</v>
      </c>
      <c r="ES106">
        <v>16.53</v>
      </c>
      <c r="EZ106">
        <v>16.37</v>
      </c>
      <c r="FA106">
        <v>15.69</v>
      </c>
      <c r="FB106">
        <v>23.4</v>
      </c>
      <c r="FC106">
        <v>16.46</v>
      </c>
      <c r="FD106">
        <v>16.46</v>
      </c>
      <c r="FE106">
        <v>16.38</v>
      </c>
      <c r="FF106">
        <v>16.440000000000001</v>
      </c>
      <c r="FG106">
        <v>16.45</v>
      </c>
    </row>
    <row r="107" spans="1:163" x14ac:dyDescent="0.2">
      <c r="A107" s="13">
        <v>9</v>
      </c>
      <c r="B107" s="27">
        <v>-5</v>
      </c>
      <c r="DJ107">
        <v>16.489999999999998</v>
      </c>
      <c r="DK107">
        <v>16.64</v>
      </c>
      <c r="DL107">
        <v>16.7</v>
      </c>
      <c r="DM107">
        <v>16.79</v>
      </c>
      <c r="DN107">
        <v>16.88</v>
      </c>
      <c r="DO107">
        <v>16.89</v>
      </c>
      <c r="DP107">
        <v>16.899999999999999</v>
      </c>
      <c r="DQ107">
        <v>16.88</v>
      </c>
      <c r="DR107">
        <v>16.86</v>
      </c>
      <c r="DS107">
        <v>16.84</v>
      </c>
      <c r="DT107">
        <v>16.809999999999999</v>
      </c>
      <c r="DU107">
        <v>16.8</v>
      </c>
      <c r="DV107">
        <v>16.79</v>
      </c>
      <c r="DW107">
        <v>16.760000000000002</v>
      </c>
      <c r="DX107">
        <v>16.739999999999998</v>
      </c>
      <c r="DY107">
        <v>16.739999999999998</v>
      </c>
      <c r="DZ107">
        <v>16.71</v>
      </c>
      <c r="EA107">
        <v>16.670000000000002</v>
      </c>
      <c r="EB107">
        <v>16.7</v>
      </c>
      <c r="EC107">
        <v>16.72</v>
      </c>
      <c r="ED107">
        <v>16.7</v>
      </c>
      <c r="EE107">
        <v>16.29</v>
      </c>
      <c r="EF107">
        <v>16.54</v>
      </c>
      <c r="EG107">
        <v>16.55</v>
      </c>
      <c r="EH107">
        <v>16.63</v>
      </c>
      <c r="EI107">
        <v>16.62</v>
      </c>
      <c r="EJ107">
        <v>16.64</v>
      </c>
      <c r="EK107">
        <v>16.62</v>
      </c>
      <c r="EL107">
        <v>16.559999999999999</v>
      </c>
      <c r="EM107">
        <v>16.760000000000002</v>
      </c>
      <c r="EN107">
        <v>16.62</v>
      </c>
      <c r="EO107">
        <v>17.77</v>
      </c>
      <c r="EP107">
        <v>16.93</v>
      </c>
      <c r="EQ107">
        <v>17.02</v>
      </c>
      <c r="ER107">
        <v>16.690000000000001</v>
      </c>
      <c r="ES107">
        <v>16.55</v>
      </c>
      <c r="EZ107">
        <v>16.14</v>
      </c>
      <c r="FA107">
        <v>15.54</v>
      </c>
      <c r="FB107">
        <v>22</v>
      </c>
      <c r="FC107">
        <v>16.489999999999998</v>
      </c>
      <c r="FD107">
        <v>16.48</v>
      </c>
      <c r="FE107">
        <v>16.45</v>
      </c>
      <c r="FF107">
        <v>16.47</v>
      </c>
      <c r="FG107">
        <v>16.48</v>
      </c>
    </row>
    <row r="108" spans="1:163" x14ac:dyDescent="0.2">
      <c r="A108" s="13">
        <v>10</v>
      </c>
      <c r="B108" s="27">
        <v>-5.5</v>
      </c>
      <c r="DJ108">
        <v>16.41</v>
      </c>
      <c r="DK108">
        <v>16.53</v>
      </c>
      <c r="DL108">
        <v>16.579999999999998</v>
      </c>
      <c r="DM108">
        <v>16.64</v>
      </c>
      <c r="DN108">
        <v>16.71</v>
      </c>
      <c r="DO108">
        <v>16.73</v>
      </c>
      <c r="DP108">
        <v>16.75</v>
      </c>
      <c r="DQ108">
        <v>16.75</v>
      </c>
      <c r="DR108">
        <v>16.739999999999998</v>
      </c>
      <c r="DS108">
        <v>16.72</v>
      </c>
      <c r="DT108">
        <v>16.8</v>
      </c>
      <c r="DU108">
        <v>16.690000000000001</v>
      </c>
      <c r="DV108">
        <v>16.670000000000002</v>
      </c>
      <c r="DW108">
        <v>16.649999999999999</v>
      </c>
      <c r="DX108">
        <v>16.63</v>
      </c>
      <c r="DY108">
        <v>16.63</v>
      </c>
      <c r="DZ108">
        <v>16.61</v>
      </c>
      <c r="EA108">
        <v>16.59</v>
      </c>
      <c r="EB108">
        <v>16.600000000000001</v>
      </c>
      <c r="EC108">
        <v>16.61</v>
      </c>
      <c r="ED108">
        <v>16.59</v>
      </c>
      <c r="EE108">
        <v>16.59</v>
      </c>
      <c r="EF108">
        <v>16.489999999999998</v>
      </c>
      <c r="EG108">
        <v>16.46</v>
      </c>
      <c r="EH108">
        <v>16.53</v>
      </c>
      <c r="EI108">
        <v>16.52</v>
      </c>
      <c r="EJ108">
        <v>16.54</v>
      </c>
      <c r="EK108">
        <v>16.52</v>
      </c>
      <c r="EL108">
        <v>16.48</v>
      </c>
      <c r="EM108">
        <v>16.73</v>
      </c>
      <c r="EN108">
        <v>16.53</v>
      </c>
      <c r="EO108">
        <v>17.66</v>
      </c>
      <c r="EP108">
        <v>16.82</v>
      </c>
      <c r="EQ108">
        <v>16.920000000000002</v>
      </c>
      <c r="ER108">
        <v>16.59</v>
      </c>
      <c r="ES108">
        <v>16.46</v>
      </c>
      <c r="EZ108">
        <v>16.190000000000001</v>
      </c>
      <c r="FA108">
        <v>15.92</v>
      </c>
      <c r="FB108">
        <v>14.5</v>
      </c>
      <c r="FC108">
        <v>16.399999999999999</v>
      </c>
      <c r="FD108">
        <v>16.399999999999999</v>
      </c>
      <c r="FE108">
        <v>16.47</v>
      </c>
      <c r="FF108">
        <v>16.38</v>
      </c>
      <c r="FG108">
        <v>16.39</v>
      </c>
    </row>
    <row r="109" spans="1:163" x14ac:dyDescent="0.2">
      <c r="A109" s="13">
        <v>11</v>
      </c>
      <c r="B109" s="27">
        <v>-6</v>
      </c>
      <c r="DO109">
        <v>16.850000000000001</v>
      </c>
      <c r="DP109">
        <v>16.809999999999999</v>
      </c>
      <c r="DQ109">
        <v>16.84</v>
      </c>
      <c r="DR109">
        <v>16.84</v>
      </c>
      <c r="DS109">
        <v>16.84</v>
      </c>
      <c r="DU109">
        <v>16.809999999999999</v>
      </c>
      <c r="DV109">
        <v>16.8</v>
      </c>
      <c r="DX109">
        <v>16.760000000000002</v>
      </c>
      <c r="DY109">
        <v>16.760000000000002</v>
      </c>
      <c r="DZ109">
        <v>16.739999999999998</v>
      </c>
      <c r="EA109">
        <v>16.72</v>
      </c>
      <c r="EB109">
        <v>16.73</v>
      </c>
      <c r="EC109">
        <v>16.73</v>
      </c>
      <c r="ED109">
        <v>16.73</v>
      </c>
      <c r="EE109">
        <v>16.71</v>
      </c>
      <c r="EF109">
        <v>16.600000000000001</v>
      </c>
      <c r="EG109">
        <v>16.59</v>
      </c>
      <c r="EH109">
        <v>16.66</v>
      </c>
      <c r="EI109">
        <v>16.649999999999999</v>
      </c>
      <c r="EJ109">
        <v>16.670000000000002</v>
      </c>
      <c r="EK109">
        <v>16.66</v>
      </c>
      <c r="EL109">
        <v>16.66</v>
      </c>
      <c r="EM109">
        <v>16.86</v>
      </c>
      <c r="EN109">
        <v>16.690000000000001</v>
      </c>
      <c r="EO109" s="6">
        <v>17.8</v>
      </c>
      <c r="EP109">
        <v>16.940000000000001</v>
      </c>
      <c r="EQ109">
        <v>17.059999999999999</v>
      </c>
      <c r="ER109">
        <v>16.73</v>
      </c>
      <c r="ES109">
        <v>16.61</v>
      </c>
      <c r="FD109">
        <v>16.54</v>
      </c>
      <c r="FE109">
        <v>16.510000000000002</v>
      </c>
      <c r="FF109">
        <v>16.53</v>
      </c>
      <c r="FG109">
        <v>16.53</v>
      </c>
    </row>
    <row r="110" spans="1:163" x14ac:dyDescent="0.2">
      <c r="A110" s="13">
        <v>12</v>
      </c>
      <c r="B110" s="27">
        <v>-6.5</v>
      </c>
      <c r="DO110">
        <v>16.760000000000002</v>
      </c>
      <c r="DP110">
        <v>16.77</v>
      </c>
      <c r="DQ110">
        <v>16.8</v>
      </c>
      <c r="DR110">
        <v>16.8</v>
      </c>
      <c r="DS110">
        <v>16.809999999999999</v>
      </c>
      <c r="DU110">
        <v>16.8</v>
      </c>
      <c r="DV110">
        <v>16.8</v>
      </c>
      <c r="DX110">
        <v>16.73</v>
      </c>
      <c r="DY110">
        <v>16.78</v>
      </c>
      <c r="DZ110">
        <v>16.760000000000002</v>
      </c>
      <c r="EA110">
        <v>16.75</v>
      </c>
      <c r="EB110">
        <v>16.760000000000002</v>
      </c>
      <c r="EC110">
        <v>16.760000000000002</v>
      </c>
      <c r="ED110">
        <v>16.760000000000002</v>
      </c>
      <c r="EE110">
        <v>16.75</v>
      </c>
      <c r="EF110">
        <v>16.600000000000001</v>
      </c>
      <c r="EG110">
        <v>16.66</v>
      </c>
      <c r="EH110">
        <v>16.71</v>
      </c>
      <c r="EI110">
        <v>16.7</v>
      </c>
      <c r="EJ110">
        <v>16.64</v>
      </c>
      <c r="EK110">
        <v>16.71</v>
      </c>
      <c r="EL110">
        <v>16.71</v>
      </c>
      <c r="EM110">
        <v>16.920000000000002</v>
      </c>
      <c r="EN110">
        <v>16.739999999999998</v>
      </c>
      <c r="EO110">
        <v>17.850000000000001</v>
      </c>
      <c r="EP110">
        <v>16.98</v>
      </c>
      <c r="EQ110">
        <v>17.09</v>
      </c>
      <c r="ER110">
        <v>16.79</v>
      </c>
      <c r="ES110">
        <v>16.670000000000002</v>
      </c>
      <c r="FD110">
        <v>16.61</v>
      </c>
      <c r="FE110">
        <v>16.600000000000001</v>
      </c>
      <c r="FF110">
        <v>16.600000000000001</v>
      </c>
      <c r="FG110">
        <v>16.61</v>
      </c>
    </row>
    <row r="111" spans="1:163" x14ac:dyDescent="0.2">
      <c r="A111" s="13">
        <v>13</v>
      </c>
      <c r="B111" s="27">
        <v>-7</v>
      </c>
      <c r="DO111" t="s">
        <v>70</v>
      </c>
      <c r="DP111">
        <v>16.760000000000002</v>
      </c>
      <c r="DQ111">
        <v>16.77</v>
      </c>
      <c r="DR111">
        <v>16.78</v>
      </c>
      <c r="DS111">
        <v>16.79</v>
      </c>
      <c r="DU111">
        <v>16.8</v>
      </c>
      <c r="DV111">
        <v>16.79</v>
      </c>
      <c r="DX111">
        <v>16.75</v>
      </c>
      <c r="DY111">
        <v>16.91</v>
      </c>
      <c r="DZ111">
        <v>16.77</v>
      </c>
      <c r="EA111">
        <v>16.75</v>
      </c>
      <c r="EB111">
        <v>16.77</v>
      </c>
      <c r="EC111">
        <v>16.77</v>
      </c>
      <c r="ED111">
        <v>16.78</v>
      </c>
      <c r="EE111">
        <v>16.59</v>
      </c>
      <c r="EF111">
        <v>16.61</v>
      </c>
      <c r="EG111">
        <v>16.649999999999999</v>
      </c>
      <c r="EH111">
        <v>16.73</v>
      </c>
      <c r="EI111">
        <v>16.71</v>
      </c>
      <c r="EJ111">
        <v>16.739999999999998</v>
      </c>
      <c r="EK111">
        <v>16.73</v>
      </c>
      <c r="EL111">
        <v>16.73</v>
      </c>
      <c r="EM111">
        <v>16.87</v>
      </c>
      <c r="EN111">
        <v>16.760000000000002</v>
      </c>
      <c r="EO111">
        <v>17.88</v>
      </c>
      <c r="EP111">
        <v>16.989999999999998</v>
      </c>
      <c r="EQ111">
        <v>17.11</v>
      </c>
      <c r="ER111">
        <v>16.809999999999999</v>
      </c>
      <c r="ES111">
        <v>16.690000000000001</v>
      </c>
      <c r="FD111">
        <v>16.63</v>
      </c>
      <c r="FE111">
        <v>16.63</v>
      </c>
      <c r="FF111">
        <v>16.63</v>
      </c>
      <c r="FG111">
        <v>16.64</v>
      </c>
    </row>
    <row r="112" spans="1:163" x14ac:dyDescent="0.2">
      <c r="A112" s="13">
        <v>14</v>
      </c>
      <c r="B112" s="27">
        <v>-8</v>
      </c>
      <c r="DO112" t="s">
        <v>70</v>
      </c>
    </row>
    <row r="113" spans="1:163" x14ac:dyDescent="0.2">
      <c r="A113" s="13">
        <v>15</v>
      </c>
      <c r="B113" s="27">
        <v>-9</v>
      </c>
      <c r="DO113" t="s">
        <v>70</v>
      </c>
    </row>
    <row r="114" spans="1:163" x14ac:dyDescent="0.2">
      <c r="A114" s="13">
        <v>16</v>
      </c>
      <c r="B114" s="27">
        <v>-10</v>
      </c>
      <c r="DO114" t="s">
        <v>70</v>
      </c>
    </row>
    <row r="115" spans="1:163" x14ac:dyDescent="0.2">
      <c r="B115" s="13"/>
    </row>
    <row r="117" spans="1:163" x14ac:dyDescent="0.2">
      <c r="A117" s="25" t="s">
        <v>65</v>
      </c>
    </row>
    <row r="118" spans="1:163" x14ac:dyDescent="0.2">
      <c r="A118" s="13" t="s">
        <v>49</v>
      </c>
      <c r="B118" s="17" t="s">
        <v>3</v>
      </c>
      <c r="DJ118" s="1">
        <f>DJ98</f>
        <v>36914</v>
      </c>
      <c r="DK118" s="1">
        <f>DK98</f>
        <v>36951</v>
      </c>
      <c r="DL118" s="1">
        <f>DL98</f>
        <v>36971</v>
      </c>
      <c r="DM118" s="1">
        <f>DM98</f>
        <v>36991</v>
      </c>
      <c r="DN118" s="1">
        <v>37013</v>
      </c>
      <c r="DO118" s="1">
        <f>DO98</f>
        <v>37022</v>
      </c>
      <c r="DP118" s="1">
        <f t="shared" ref="DP118:EI118" si="1">DP98</f>
        <v>37028</v>
      </c>
      <c r="DQ118" s="1">
        <f t="shared" si="1"/>
        <v>37046</v>
      </c>
      <c r="DR118" s="1">
        <f t="shared" si="1"/>
        <v>37060</v>
      </c>
      <c r="DS118" s="1">
        <f t="shared" si="1"/>
        <v>37075</v>
      </c>
      <c r="DT118" s="1">
        <f t="shared" si="1"/>
        <v>37088</v>
      </c>
      <c r="DU118" s="1">
        <f t="shared" si="1"/>
        <v>37102</v>
      </c>
      <c r="DV118" s="1">
        <f t="shared" si="1"/>
        <v>37116</v>
      </c>
      <c r="DW118" s="1">
        <f t="shared" si="1"/>
        <v>37134</v>
      </c>
      <c r="DX118" s="1">
        <f t="shared" si="1"/>
        <v>37143</v>
      </c>
      <c r="DY118" s="1">
        <f t="shared" si="1"/>
        <v>37157</v>
      </c>
      <c r="DZ118" s="1">
        <f t="shared" si="1"/>
        <v>37181</v>
      </c>
      <c r="EA118" s="1">
        <f t="shared" si="1"/>
        <v>37196</v>
      </c>
      <c r="EB118" s="1">
        <f t="shared" si="1"/>
        <v>37210</v>
      </c>
      <c r="EC118" s="1">
        <f t="shared" si="1"/>
        <v>37224</v>
      </c>
      <c r="ED118" s="1">
        <f t="shared" si="1"/>
        <v>37271</v>
      </c>
      <c r="EE118" s="1">
        <f t="shared" si="1"/>
        <v>37463</v>
      </c>
      <c r="EF118" s="1">
        <f t="shared" si="1"/>
        <v>37750</v>
      </c>
      <c r="EG118" s="1">
        <f t="shared" si="1"/>
        <v>37812</v>
      </c>
      <c r="EH118" s="1">
        <f t="shared" si="1"/>
        <v>37852</v>
      </c>
      <c r="EI118" s="1">
        <f t="shared" si="1"/>
        <v>37971</v>
      </c>
      <c r="EJ118" s="1">
        <v>38138</v>
      </c>
      <c r="EK118" s="1">
        <v>38170</v>
      </c>
      <c r="EL118" s="1">
        <v>38213</v>
      </c>
      <c r="EM118" s="1">
        <v>38238</v>
      </c>
      <c r="EN118" s="1">
        <v>38266</v>
      </c>
      <c r="EO118" s="1">
        <v>38502</v>
      </c>
      <c r="EP118" s="1">
        <v>38586</v>
      </c>
      <c r="EQ118" s="1">
        <v>38674</v>
      </c>
      <c r="ER118" s="1">
        <v>39592</v>
      </c>
      <c r="ES118" s="1">
        <v>39701</v>
      </c>
      <c r="EZ118" s="5">
        <v>41118</v>
      </c>
      <c r="FA118" s="5">
        <v>41151</v>
      </c>
      <c r="FB118" s="5">
        <v>41182</v>
      </c>
      <c r="FC118" s="5">
        <v>41212</v>
      </c>
      <c r="FD118" s="5">
        <v>41233</v>
      </c>
      <c r="FE118" s="5">
        <v>41268</v>
      </c>
      <c r="FF118" s="5">
        <v>41304</v>
      </c>
      <c r="FG118" s="5">
        <v>41337</v>
      </c>
    </row>
    <row r="119" spans="1:163" x14ac:dyDescent="0.2">
      <c r="A119" s="13">
        <v>1</v>
      </c>
      <c r="B119" s="27">
        <v>-0.05</v>
      </c>
      <c r="DJ119">
        <v>19.940000000000001</v>
      </c>
      <c r="DK119">
        <v>20.6</v>
      </c>
      <c r="DL119">
        <v>21.3</v>
      </c>
      <c r="DM119">
        <v>19.47</v>
      </c>
      <c r="DN119">
        <v>16.87</v>
      </c>
      <c r="DO119">
        <v>12.51</v>
      </c>
      <c r="DP119">
        <v>11.64</v>
      </c>
      <c r="DQ119">
        <v>8.5399999999999991</v>
      </c>
      <c r="DR119">
        <v>3.85</v>
      </c>
      <c r="DS119">
        <v>7.19</v>
      </c>
      <c r="DT119">
        <v>6.09</v>
      </c>
      <c r="DU119">
        <v>12.88</v>
      </c>
      <c r="DV119">
        <v>5.0199999999999996</v>
      </c>
      <c r="DW119">
        <v>7.43</v>
      </c>
      <c r="DX119">
        <v>9.6199999999999992</v>
      </c>
      <c r="DY119">
        <v>8.58</v>
      </c>
      <c r="DZ119">
        <v>19.3</v>
      </c>
      <c r="EA119">
        <v>17.059999999999999</v>
      </c>
      <c r="EB119">
        <v>22.6</v>
      </c>
      <c r="EC119">
        <v>32.9</v>
      </c>
      <c r="ED119">
        <v>21.9</v>
      </c>
      <c r="EE119">
        <v>5.3</v>
      </c>
      <c r="EG119">
        <v>8.6300000000000008</v>
      </c>
      <c r="EH119">
        <v>11.18</v>
      </c>
      <c r="EI119">
        <v>19.32</v>
      </c>
      <c r="EJ119">
        <v>13.71</v>
      </c>
      <c r="EK119">
        <v>10.49</v>
      </c>
      <c r="EL119">
        <v>11.51</v>
      </c>
      <c r="EM119">
        <v>14.53</v>
      </c>
      <c r="EN119">
        <v>16.059999999999999</v>
      </c>
      <c r="EO119" s="6">
        <v>15</v>
      </c>
      <c r="EP119">
        <v>12.41</v>
      </c>
      <c r="EQ119">
        <v>17.34</v>
      </c>
      <c r="ER119">
        <v>16.440000000000001</v>
      </c>
      <c r="ES119">
        <v>13.95</v>
      </c>
      <c r="EW119">
        <v>17.350000000000001</v>
      </c>
      <c r="EY119">
        <v>16.18</v>
      </c>
      <c r="EZ119">
        <v>11.84</v>
      </c>
      <c r="FA119">
        <v>12.73</v>
      </c>
      <c r="FB119">
        <v>12.73</v>
      </c>
      <c r="FC119">
        <v>16.36</v>
      </c>
      <c r="FD119">
        <v>16.41</v>
      </c>
      <c r="FE119">
        <v>17.690000000000001</v>
      </c>
      <c r="FF119">
        <v>18.27</v>
      </c>
      <c r="FG119">
        <v>17.739999999999998</v>
      </c>
    </row>
    <row r="120" spans="1:163" x14ac:dyDescent="0.2">
      <c r="A120" s="13">
        <v>2</v>
      </c>
      <c r="B120" s="27">
        <v>-1.5</v>
      </c>
      <c r="DJ120">
        <v>18.04</v>
      </c>
      <c r="DK120">
        <v>18.100000000000001</v>
      </c>
      <c r="DL120">
        <v>18.899999999999999</v>
      </c>
      <c r="DM120">
        <v>18.04</v>
      </c>
      <c r="DN120">
        <v>16.88</v>
      </c>
      <c r="DO120">
        <v>16.690000000000001</v>
      </c>
      <c r="DP120">
        <v>16.440000000000001</v>
      </c>
      <c r="DQ120">
        <v>16.43</v>
      </c>
      <c r="DR120">
        <v>14</v>
      </c>
      <c r="DS120">
        <v>8.39</v>
      </c>
      <c r="DT120">
        <v>7.24</v>
      </c>
      <c r="DU120">
        <v>16.25</v>
      </c>
      <c r="DV120">
        <v>11.84</v>
      </c>
      <c r="DW120">
        <v>12.32</v>
      </c>
      <c r="DX120">
        <v>14.77</v>
      </c>
      <c r="DY120">
        <v>14.83</v>
      </c>
      <c r="DZ120">
        <v>16.510000000000002</v>
      </c>
      <c r="EA120">
        <v>16.61</v>
      </c>
      <c r="EB120">
        <v>17.12</v>
      </c>
      <c r="EC120">
        <v>18.2</v>
      </c>
      <c r="ED120">
        <v>18.5</v>
      </c>
      <c r="EE120">
        <v>12.31</v>
      </c>
      <c r="EF120">
        <v>16.649999999999999</v>
      </c>
      <c r="EG120">
        <v>15.54</v>
      </c>
      <c r="EH120">
        <v>15.04</v>
      </c>
      <c r="EI120">
        <v>16.420000000000002</v>
      </c>
      <c r="EJ120">
        <v>16.38</v>
      </c>
      <c r="EK120">
        <v>16.329999999999998</v>
      </c>
      <c r="EL120">
        <v>15.16</v>
      </c>
      <c r="EM120">
        <v>15.83</v>
      </c>
      <c r="EN120">
        <v>16.34</v>
      </c>
      <c r="EO120">
        <v>16.66</v>
      </c>
      <c r="EP120">
        <v>15.5</v>
      </c>
      <c r="EQ120" s="6">
        <v>17.399999999999999</v>
      </c>
      <c r="ER120">
        <v>16.66</v>
      </c>
      <c r="ES120">
        <v>16.149999999999999</v>
      </c>
      <c r="EW120">
        <v>16.420000000000002</v>
      </c>
      <c r="EY120">
        <v>16.32</v>
      </c>
      <c r="EZ120">
        <v>15.14</v>
      </c>
      <c r="FA120">
        <v>14.77</v>
      </c>
      <c r="FB120">
        <v>14.77</v>
      </c>
      <c r="FC120">
        <v>16.73</v>
      </c>
      <c r="FD120">
        <v>16.39</v>
      </c>
      <c r="FE120">
        <v>16.34</v>
      </c>
      <c r="FF120">
        <v>16.41</v>
      </c>
      <c r="FG120">
        <v>16.43</v>
      </c>
    </row>
    <row r="121" spans="1:163" x14ac:dyDescent="0.2">
      <c r="A121" s="13">
        <v>3</v>
      </c>
      <c r="B121" s="27">
        <v>-2</v>
      </c>
      <c r="DJ121">
        <v>16.96</v>
      </c>
      <c r="DK121">
        <v>17.3</v>
      </c>
      <c r="DL121">
        <v>17.8</v>
      </c>
      <c r="DM121">
        <v>17.190000000000001</v>
      </c>
      <c r="DN121">
        <v>16.71</v>
      </c>
      <c r="DO121">
        <v>16.71</v>
      </c>
      <c r="DP121">
        <v>16.52</v>
      </c>
      <c r="DQ121">
        <v>16.48</v>
      </c>
      <c r="DR121">
        <v>16.350000000000001</v>
      </c>
      <c r="DS121">
        <v>12.96</v>
      </c>
      <c r="DT121">
        <v>8.73</v>
      </c>
      <c r="DU121">
        <v>16.38</v>
      </c>
      <c r="DV121">
        <v>14.75</v>
      </c>
      <c r="DW121">
        <v>13.87</v>
      </c>
      <c r="DX121">
        <v>14.99</v>
      </c>
      <c r="DY121">
        <v>15.37</v>
      </c>
      <c r="DZ121">
        <v>16.29</v>
      </c>
      <c r="EA121">
        <v>16.36</v>
      </c>
      <c r="EB121">
        <v>16.39</v>
      </c>
      <c r="EC121">
        <v>16.95</v>
      </c>
      <c r="ED121">
        <v>17.22</v>
      </c>
      <c r="EE121">
        <v>13.37</v>
      </c>
      <c r="EF121">
        <v>16.670000000000002</v>
      </c>
      <c r="EG121">
        <v>16.48</v>
      </c>
      <c r="EH121">
        <v>16.52</v>
      </c>
      <c r="EI121">
        <v>16.34</v>
      </c>
      <c r="EJ121">
        <v>16.41</v>
      </c>
      <c r="EK121">
        <v>16.52</v>
      </c>
      <c r="EL121" s="6">
        <v>16.5</v>
      </c>
      <c r="EM121">
        <v>16.52</v>
      </c>
      <c r="EN121">
        <v>16.510000000000002</v>
      </c>
      <c r="EO121" s="6">
        <v>16.7</v>
      </c>
      <c r="EP121">
        <v>16.63</v>
      </c>
      <c r="EQ121">
        <v>17.41</v>
      </c>
      <c r="ER121">
        <v>16.57</v>
      </c>
      <c r="ES121">
        <v>16.5</v>
      </c>
      <c r="EW121">
        <v>16.399999999999999</v>
      </c>
      <c r="EY121">
        <v>16.28</v>
      </c>
      <c r="EZ121">
        <v>16.059999999999999</v>
      </c>
      <c r="FA121">
        <v>15.46</v>
      </c>
      <c r="FB121">
        <v>15.46</v>
      </c>
      <c r="FC121">
        <v>16.55</v>
      </c>
      <c r="FD121">
        <v>16.440000000000001</v>
      </c>
      <c r="FE121">
        <v>16.399999999999999</v>
      </c>
      <c r="FF121">
        <v>16.39</v>
      </c>
      <c r="FG121">
        <v>16.399999999999999</v>
      </c>
    </row>
    <row r="122" spans="1:163" x14ac:dyDescent="0.2">
      <c r="A122" s="13">
        <v>4</v>
      </c>
      <c r="B122" s="27">
        <v>-2.5</v>
      </c>
      <c r="DJ122">
        <v>16.399999999999999</v>
      </c>
      <c r="DK122">
        <v>16.47</v>
      </c>
      <c r="DL122">
        <v>16.690000000000001</v>
      </c>
      <c r="DM122">
        <v>16.46</v>
      </c>
      <c r="DN122">
        <v>16.45</v>
      </c>
      <c r="DO122">
        <v>16.64</v>
      </c>
      <c r="DP122">
        <v>16.62</v>
      </c>
      <c r="DQ122">
        <v>16.559999999999999</v>
      </c>
      <c r="DR122">
        <v>16.5</v>
      </c>
      <c r="DS122">
        <v>15.9</v>
      </c>
      <c r="DT122">
        <v>8.74</v>
      </c>
      <c r="DU122">
        <v>16.41</v>
      </c>
      <c r="DV122">
        <v>16.11</v>
      </c>
      <c r="DW122">
        <v>15.4</v>
      </c>
      <c r="DX122">
        <v>15.78</v>
      </c>
      <c r="DY122">
        <v>15.97</v>
      </c>
      <c r="DZ122">
        <v>16.309999999999999</v>
      </c>
      <c r="EA122">
        <v>16.36</v>
      </c>
      <c r="EB122">
        <v>16.38</v>
      </c>
      <c r="EC122">
        <v>16.38</v>
      </c>
      <c r="ED122">
        <v>16.46</v>
      </c>
      <c r="EE122">
        <v>15.65</v>
      </c>
      <c r="EF122">
        <v>16.64</v>
      </c>
      <c r="EG122">
        <v>16.61</v>
      </c>
      <c r="EH122">
        <v>16.579999999999998</v>
      </c>
      <c r="EI122">
        <v>16.5</v>
      </c>
      <c r="EJ122">
        <v>16.510000000000002</v>
      </c>
      <c r="EK122">
        <v>16.559999999999999</v>
      </c>
      <c r="EL122">
        <v>16.579999999999998</v>
      </c>
      <c r="EM122" s="6">
        <v>16.600000000000001</v>
      </c>
      <c r="EN122">
        <v>16.579999999999998</v>
      </c>
      <c r="EO122">
        <v>16.79</v>
      </c>
      <c r="EP122">
        <v>16.71</v>
      </c>
      <c r="EQ122">
        <v>17.510000000000002</v>
      </c>
      <c r="ER122">
        <v>16.62</v>
      </c>
      <c r="ES122">
        <v>16.59</v>
      </c>
      <c r="EW122">
        <v>16.46</v>
      </c>
      <c r="EY122">
        <v>16.28</v>
      </c>
      <c r="EZ122">
        <v>16.39</v>
      </c>
      <c r="FA122">
        <v>16.329999999999998</v>
      </c>
      <c r="FB122">
        <v>16.329999999999998</v>
      </c>
      <c r="FD122">
        <v>16.55</v>
      </c>
      <c r="FE122">
        <v>16.440000000000001</v>
      </c>
      <c r="FF122">
        <v>16.420000000000002</v>
      </c>
      <c r="FG122">
        <v>16.440000000000001</v>
      </c>
    </row>
    <row r="123" spans="1:163" x14ac:dyDescent="0.2">
      <c r="A123" s="13">
        <v>5</v>
      </c>
      <c r="B123" s="27">
        <v>-3</v>
      </c>
      <c r="DJ123">
        <v>16.43</v>
      </c>
      <c r="DK123">
        <v>16.45</v>
      </c>
      <c r="DL123">
        <v>16.46</v>
      </c>
      <c r="DM123">
        <v>16.48</v>
      </c>
      <c r="DN123">
        <v>16.489999999999998</v>
      </c>
      <c r="DO123">
        <v>16.489999999999998</v>
      </c>
      <c r="DP123">
        <v>16.489999999999998</v>
      </c>
      <c r="DQ123">
        <v>16.53</v>
      </c>
      <c r="DR123">
        <v>16.57</v>
      </c>
      <c r="DS123">
        <v>16.54</v>
      </c>
      <c r="DT123">
        <v>13.71</v>
      </c>
      <c r="DU123">
        <v>16.510000000000002</v>
      </c>
      <c r="DV123">
        <v>16.54</v>
      </c>
      <c r="DW123">
        <v>16.53</v>
      </c>
      <c r="DX123">
        <v>16.43</v>
      </c>
      <c r="DY123">
        <v>16.420000000000002</v>
      </c>
      <c r="DZ123">
        <v>16.41</v>
      </c>
      <c r="EA123">
        <v>16.41</v>
      </c>
      <c r="EB123">
        <v>16.43</v>
      </c>
      <c r="EC123">
        <v>16.43</v>
      </c>
      <c r="ED123">
        <v>16.46</v>
      </c>
      <c r="EE123">
        <v>16.59</v>
      </c>
      <c r="EF123">
        <v>16.57</v>
      </c>
      <c r="EG123">
        <v>16.57</v>
      </c>
      <c r="EH123">
        <v>16.61</v>
      </c>
      <c r="EI123">
        <v>16.59</v>
      </c>
      <c r="EJ123">
        <v>16.61</v>
      </c>
      <c r="EK123">
        <v>16.66</v>
      </c>
      <c r="EL123">
        <v>16.68</v>
      </c>
      <c r="EM123" s="6">
        <v>16.7</v>
      </c>
      <c r="EN123">
        <v>16.68</v>
      </c>
      <c r="EO123">
        <v>16.89</v>
      </c>
      <c r="EP123">
        <v>16.8</v>
      </c>
      <c r="EQ123" s="6">
        <v>17.600000000000001</v>
      </c>
      <c r="ER123">
        <v>16.7</v>
      </c>
      <c r="ES123">
        <v>16.68</v>
      </c>
      <c r="EW123">
        <v>16.57</v>
      </c>
      <c r="EY123">
        <v>16.37</v>
      </c>
      <c r="EZ123">
        <v>16.52</v>
      </c>
      <c r="FA123">
        <v>16.559999999999999</v>
      </c>
      <c r="FB123">
        <v>16.559999999999999</v>
      </c>
      <c r="FD123">
        <v>16.559999999999999</v>
      </c>
      <c r="FE123">
        <v>16.53</v>
      </c>
      <c r="FF123">
        <v>16.55</v>
      </c>
      <c r="FG123">
        <v>16.559999999999999</v>
      </c>
    </row>
    <row r="124" spans="1:163" x14ac:dyDescent="0.2">
      <c r="A124" s="13">
        <v>6</v>
      </c>
      <c r="B124" s="27">
        <v>-3.5</v>
      </c>
      <c r="DJ124">
        <v>16.39</v>
      </c>
      <c r="DK124">
        <v>16.43</v>
      </c>
      <c r="DL124">
        <v>16.46</v>
      </c>
      <c r="DM124">
        <v>16.5</v>
      </c>
      <c r="DN124">
        <v>16.510000000000002</v>
      </c>
      <c r="DO124">
        <v>16.45</v>
      </c>
      <c r="DP124">
        <v>16.46</v>
      </c>
      <c r="DQ124">
        <v>16.45</v>
      </c>
      <c r="DR124">
        <v>16.46</v>
      </c>
      <c r="DS124">
        <v>16.5</v>
      </c>
      <c r="DT124">
        <v>15.81</v>
      </c>
      <c r="DU124">
        <v>16.489999999999998</v>
      </c>
      <c r="DV124">
        <v>16.46</v>
      </c>
      <c r="DW124">
        <v>16.45</v>
      </c>
      <c r="DX124">
        <v>16.45</v>
      </c>
      <c r="DY124">
        <v>16.46</v>
      </c>
      <c r="DZ124">
        <v>16.45</v>
      </c>
      <c r="EA124">
        <v>16.440000000000001</v>
      </c>
      <c r="EB124">
        <v>16.45</v>
      </c>
      <c r="EC124">
        <v>16.45</v>
      </c>
      <c r="ED124">
        <v>16.47</v>
      </c>
      <c r="EE124">
        <v>16.5</v>
      </c>
      <c r="EF124">
        <v>16.53</v>
      </c>
      <c r="EG124">
        <v>16.559999999999999</v>
      </c>
      <c r="EH124">
        <v>16.62</v>
      </c>
      <c r="EI124">
        <v>16.59</v>
      </c>
      <c r="EJ124">
        <v>16.579999999999998</v>
      </c>
      <c r="EK124">
        <v>16.690000000000001</v>
      </c>
      <c r="EL124" s="6">
        <v>16.7</v>
      </c>
      <c r="EM124">
        <v>16.71</v>
      </c>
      <c r="EN124">
        <v>16.68</v>
      </c>
      <c r="EO124" s="6">
        <v>16.899999999999999</v>
      </c>
      <c r="EP124">
        <v>16.8</v>
      </c>
      <c r="EQ124" s="6">
        <v>17.600000000000001</v>
      </c>
      <c r="ER124">
        <v>16.84</v>
      </c>
      <c r="ES124" s="6">
        <v>16.690000000000001</v>
      </c>
      <c r="EW124">
        <v>16.649999999999999</v>
      </c>
      <c r="EY124">
        <v>16.440000000000001</v>
      </c>
      <c r="EZ124">
        <v>16.59</v>
      </c>
      <c r="FA124">
        <v>16.57</v>
      </c>
      <c r="FB124">
        <v>16.57</v>
      </c>
      <c r="FD124">
        <v>16.61</v>
      </c>
      <c r="FE124">
        <v>16.52</v>
      </c>
      <c r="FF124">
        <v>16.559999999999999</v>
      </c>
      <c r="FG124">
        <v>16.579999999999998</v>
      </c>
    </row>
    <row r="125" spans="1:163" x14ac:dyDescent="0.2">
      <c r="A125" s="13">
        <v>7</v>
      </c>
      <c r="B125" s="27">
        <v>-4</v>
      </c>
      <c r="DJ125">
        <v>16.39</v>
      </c>
      <c r="DK125">
        <v>16.48</v>
      </c>
      <c r="DL125">
        <v>16.53</v>
      </c>
      <c r="DM125">
        <v>16.559999999999999</v>
      </c>
      <c r="DN125">
        <v>16.559999999999999</v>
      </c>
      <c r="DO125">
        <v>16.52</v>
      </c>
      <c r="DP125">
        <v>16.52</v>
      </c>
      <c r="DQ125">
        <v>16.510000000000002</v>
      </c>
      <c r="DR125">
        <v>16.47</v>
      </c>
      <c r="DS125">
        <v>16.45</v>
      </c>
      <c r="DT125">
        <v>16.45</v>
      </c>
      <c r="DU125">
        <v>16.55</v>
      </c>
      <c r="DV125">
        <v>16.47</v>
      </c>
      <c r="DW125">
        <v>16.46</v>
      </c>
      <c r="DX125">
        <v>16.46</v>
      </c>
      <c r="DY125">
        <v>16.46</v>
      </c>
      <c r="DZ125">
        <v>16.46</v>
      </c>
      <c r="EA125">
        <v>16.45</v>
      </c>
      <c r="EB125">
        <v>16.47</v>
      </c>
      <c r="EC125">
        <v>16.46</v>
      </c>
      <c r="ED125">
        <v>16.489999999999998</v>
      </c>
      <c r="EE125">
        <v>16.53</v>
      </c>
      <c r="EF125">
        <v>16.579999999999998</v>
      </c>
      <c r="EG125">
        <v>16.62</v>
      </c>
      <c r="EH125">
        <v>16.670000000000002</v>
      </c>
      <c r="EI125">
        <v>16.64</v>
      </c>
      <c r="EJ125">
        <v>16.670000000000002</v>
      </c>
      <c r="EK125">
        <v>16.75</v>
      </c>
      <c r="EL125" s="6">
        <v>16.7</v>
      </c>
      <c r="EM125">
        <v>16.75</v>
      </c>
      <c r="EN125">
        <v>16.73</v>
      </c>
      <c r="EO125">
        <v>16.95</v>
      </c>
      <c r="EP125">
        <v>16.850000000000001</v>
      </c>
      <c r="EQ125">
        <v>17.64</v>
      </c>
      <c r="ER125">
        <v>16.899999999999999</v>
      </c>
      <c r="ES125">
        <v>16.739999999999998</v>
      </c>
      <c r="EW125">
        <v>16.64</v>
      </c>
      <c r="EY125">
        <v>16.55</v>
      </c>
      <c r="EZ125">
        <v>16.649999999999999</v>
      </c>
      <c r="FA125">
        <v>16.64</v>
      </c>
      <c r="FB125">
        <v>16.64</v>
      </c>
      <c r="FD125">
        <v>16.64</v>
      </c>
      <c r="FE125">
        <v>16.59</v>
      </c>
      <c r="FF125">
        <v>16.61</v>
      </c>
      <c r="FG125">
        <v>16.64</v>
      </c>
    </row>
    <row r="126" spans="1:163" x14ac:dyDescent="0.2">
      <c r="A126" s="13">
        <v>8</v>
      </c>
      <c r="B126" s="27">
        <v>-4.5</v>
      </c>
      <c r="DJ126">
        <v>16.39</v>
      </c>
      <c r="DK126">
        <v>16.52</v>
      </c>
      <c r="DL126">
        <v>16.57</v>
      </c>
      <c r="DM126">
        <v>16.59</v>
      </c>
      <c r="DN126">
        <v>16.59</v>
      </c>
      <c r="DO126">
        <v>16.559999999999999</v>
      </c>
      <c r="DP126">
        <v>16.57</v>
      </c>
      <c r="DQ126">
        <v>16.55</v>
      </c>
      <c r="DR126">
        <v>16.52</v>
      </c>
      <c r="DS126">
        <v>16.48</v>
      </c>
      <c r="DT126">
        <v>16.489999999999998</v>
      </c>
      <c r="DU126">
        <v>16.54</v>
      </c>
      <c r="DV126">
        <v>16.53</v>
      </c>
      <c r="DW126">
        <v>16.52</v>
      </c>
      <c r="DX126">
        <v>16.52</v>
      </c>
      <c r="DY126">
        <v>16.52</v>
      </c>
      <c r="DZ126">
        <v>16.38</v>
      </c>
      <c r="EA126">
        <v>16.41</v>
      </c>
      <c r="EB126">
        <v>16.510000000000002</v>
      </c>
      <c r="EC126">
        <v>16.510000000000002</v>
      </c>
      <c r="ED126">
        <v>16.54</v>
      </c>
      <c r="EE126">
        <v>16.579999999999998</v>
      </c>
      <c r="EF126">
        <v>16.62</v>
      </c>
      <c r="EG126">
        <v>16.66</v>
      </c>
      <c r="EH126">
        <v>16.7</v>
      </c>
      <c r="EI126">
        <v>16.66</v>
      </c>
      <c r="EJ126">
        <v>16.68</v>
      </c>
      <c r="EK126">
        <v>16.79</v>
      </c>
      <c r="EL126">
        <v>16.78</v>
      </c>
      <c r="EM126">
        <v>16.78</v>
      </c>
      <c r="EN126">
        <v>16.75</v>
      </c>
      <c r="EO126">
        <v>16.989999999999998</v>
      </c>
      <c r="EQ126">
        <v>17.66</v>
      </c>
      <c r="ER126">
        <v>16.93</v>
      </c>
      <c r="ES126">
        <v>16.77</v>
      </c>
      <c r="EW126">
        <v>16.57</v>
      </c>
      <c r="EY126">
        <v>16.489999999999998</v>
      </c>
      <c r="EZ126">
        <v>16.690000000000001</v>
      </c>
      <c r="FA126">
        <v>16.68</v>
      </c>
      <c r="FB126">
        <v>16.68</v>
      </c>
      <c r="FD126">
        <v>16.68</v>
      </c>
      <c r="FE126">
        <v>16.62</v>
      </c>
      <c r="FF126">
        <v>16.64</v>
      </c>
      <c r="FG126">
        <v>16.760000000000002</v>
      </c>
    </row>
    <row r="127" spans="1:163" x14ac:dyDescent="0.2">
      <c r="A127" s="13">
        <v>9</v>
      </c>
      <c r="B127" s="27">
        <v>-5</v>
      </c>
      <c r="DJ127">
        <v>16.41</v>
      </c>
      <c r="DK127">
        <v>16.579999999999998</v>
      </c>
      <c r="DL127">
        <v>16.63</v>
      </c>
      <c r="DM127">
        <v>16.64</v>
      </c>
      <c r="DN127">
        <v>16.54</v>
      </c>
      <c r="DO127">
        <v>16.61</v>
      </c>
      <c r="DP127">
        <v>16.62</v>
      </c>
      <c r="DQ127">
        <v>16.61</v>
      </c>
      <c r="DR127">
        <v>16.59</v>
      </c>
      <c r="DS127">
        <v>16.559999999999999</v>
      </c>
      <c r="DT127">
        <v>16.48</v>
      </c>
      <c r="DU127">
        <v>16.559999999999999</v>
      </c>
      <c r="DV127">
        <v>16.59</v>
      </c>
      <c r="DW127">
        <v>16.579999999999998</v>
      </c>
      <c r="DX127">
        <v>16.579999999999998</v>
      </c>
      <c r="DY127">
        <v>16.579999999999998</v>
      </c>
      <c r="DZ127">
        <v>16.420000000000002</v>
      </c>
      <c r="EA127">
        <v>16.52</v>
      </c>
      <c r="EB127">
        <v>16.57</v>
      </c>
      <c r="EC127">
        <v>16.57</v>
      </c>
      <c r="ED127">
        <v>16.600000000000001</v>
      </c>
      <c r="EE127">
        <v>16.649999999999999</v>
      </c>
      <c r="EF127">
        <v>16.68</v>
      </c>
      <c r="EG127">
        <v>16.71</v>
      </c>
      <c r="EH127">
        <v>16.75</v>
      </c>
      <c r="EI127">
        <v>16.7</v>
      </c>
      <c r="EJ127" s="6">
        <v>16.7</v>
      </c>
      <c r="EK127">
        <v>16.84</v>
      </c>
      <c r="EL127">
        <v>16.829999999999998</v>
      </c>
      <c r="EM127">
        <v>16.829999999999998</v>
      </c>
      <c r="EN127">
        <v>16.8</v>
      </c>
      <c r="EO127">
        <v>17.04</v>
      </c>
      <c r="EP127">
        <v>16.91</v>
      </c>
      <c r="EQ127" s="6">
        <v>17.7</v>
      </c>
      <c r="ER127">
        <v>16.97</v>
      </c>
      <c r="ES127">
        <v>16.809999999999999</v>
      </c>
      <c r="EW127">
        <v>16.71</v>
      </c>
      <c r="EY127">
        <v>16.649999999999999</v>
      </c>
      <c r="EZ127">
        <v>16.739999999999998</v>
      </c>
      <c r="FA127">
        <v>16.72</v>
      </c>
      <c r="FB127">
        <v>16.72</v>
      </c>
      <c r="FD127">
        <v>16.71</v>
      </c>
      <c r="FE127">
        <v>16.66</v>
      </c>
      <c r="FF127">
        <v>16.68</v>
      </c>
      <c r="FG127">
        <v>16.72</v>
      </c>
    </row>
    <row r="128" spans="1:163" x14ac:dyDescent="0.2">
      <c r="A128" s="13">
        <v>10</v>
      </c>
      <c r="B128" s="27">
        <v>-5.5</v>
      </c>
      <c r="DJ128">
        <v>16.41</v>
      </c>
      <c r="DK128">
        <v>16.64</v>
      </c>
      <c r="DL128">
        <v>16.66</v>
      </c>
      <c r="DM128">
        <v>16.68</v>
      </c>
      <c r="DN128">
        <v>16.68</v>
      </c>
      <c r="DO128">
        <v>16.649999999999999</v>
      </c>
      <c r="DP128">
        <v>16.66</v>
      </c>
      <c r="DQ128">
        <v>16.649999999999999</v>
      </c>
      <c r="DR128">
        <v>16.63</v>
      </c>
      <c r="DS128">
        <v>16.61</v>
      </c>
      <c r="DT128">
        <v>16.53</v>
      </c>
      <c r="DU128">
        <v>16.57</v>
      </c>
      <c r="DV128">
        <v>16.63</v>
      </c>
      <c r="DX128">
        <v>16.63</v>
      </c>
      <c r="DY128">
        <v>16.62</v>
      </c>
      <c r="DZ128">
        <v>16.62</v>
      </c>
      <c r="EA128">
        <v>16.61</v>
      </c>
      <c r="EB128">
        <v>16.62</v>
      </c>
      <c r="EC128">
        <v>16.62</v>
      </c>
      <c r="ED128">
        <v>16.64</v>
      </c>
      <c r="EE128">
        <v>16.7</v>
      </c>
      <c r="EF128">
        <v>16.72</v>
      </c>
      <c r="EG128">
        <v>16.760000000000002</v>
      </c>
      <c r="EH128">
        <v>16.78</v>
      </c>
      <c r="EI128">
        <v>16.73</v>
      </c>
      <c r="EJ128">
        <v>16.55</v>
      </c>
      <c r="EK128">
        <v>16.87</v>
      </c>
      <c r="EL128">
        <v>16.86</v>
      </c>
      <c r="EM128">
        <v>16.850000000000001</v>
      </c>
      <c r="EN128">
        <v>16.829999999999998</v>
      </c>
      <c r="EO128">
        <v>17.07</v>
      </c>
      <c r="EQ128">
        <v>17.73</v>
      </c>
      <c r="ER128">
        <v>17</v>
      </c>
      <c r="ES128">
        <v>16.84</v>
      </c>
      <c r="EW128">
        <v>16.87</v>
      </c>
      <c r="FE128">
        <v>16.690000000000001</v>
      </c>
      <c r="FF128">
        <v>16.71</v>
      </c>
      <c r="FG128">
        <v>16.739999999999998</v>
      </c>
    </row>
    <row r="129" spans="1:163" x14ac:dyDescent="0.2">
      <c r="A129" s="13">
        <v>11</v>
      </c>
      <c r="B129" s="27">
        <v>-6</v>
      </c>
      <c r="DO129">
        <v>16.670000000000002</v>
      </c>
      <c r="DP129">
        <v>16.670000000000002</v>
      </c>
      <c r="DQ129">
        <v>16.670000000000002</v>
      </c>
      <c r="DR129">
        <v>16.649999999999999</v>
      </c>
      <c r="DS129">
        <v>16.63</v>
      </c>
      <c r="DT129">
        <v>16.57</v>
      </c>
      <c r="DU129">
        <v>16.57</v>
      </c>
      <c r="DV129">
        <v>16.649999999999999</v>
      </c>
      <c r="DX129">
        <v>16.649999999999999</v>
      </c>
      <c r="DY129">
        <v>16.649999999999999</v>
      </c>
      <c r="DZ129">
        <v>16.64</v>
      </c>
      <c r="EA129">
        <v>16.63</v>
      </c>
      <c r="EB129">
        <v>16.64</v>
      </c>
      <c r="EC129">
        <v>16.63</v>
      </c>
      <c r="ED129">
        <v>16.649999999999999</v>
      </c>
      <c r="EE129">
        <v>16.71</v>
      </c>
      <c r="EF129">
        <v>16.73</v>
      </c>
      <c r="EG129">
        <v>16.760000000000002</v>
      </c>
      <c r="EH129">
        <v>16.79</v>
      </c>
      <c r="EI129">
        <v>16.739999999999998</v>
      </c>
      <c r="EJ129">
        <v>16.78</v>
      </c>
      <c r="EK129">
        <v>16.88</v>
      </c>
      <c r="EL129">
        <v>16.87</v>
      </c>
      <c r="EM129">
        <v>16.86</v>
      </c>
      <c r="EN129">
        <v>16.829999999999998</v>
      </c>
      <c r="EO129">
        <v>17.07</v>
      </c>
      <c r="EP129">
        <v>16.940000000000001</v>
      </c>
      <c r="EQ129">
        <v>17.739999999999998</v>
      </c>
      <c r="ER129">
        <v>16.989999999999998</v>
      </c>
      <c r="ES129">
        <v>16.84</v>
      </c>
      <c r="FF129">
        <v>16.72</v>
      </c>
      <c r="FG129">
        <v>16.75</v>
      </c>
    </row>
    <row r="130" spans="1:163" x14ac:dyDescent="0.2">
      <c r="A130" s="13">
        <v>12</v>
      </c>
      <c r="B130" s="27">
        <v>-6.5</v>
      </c>
      <c r="DO130">
        <v>16.760000000000002</v>
      </c>
      <c r="DP130">
        <v>16.760000000000002</v>
      </c>
      <c r="DQ130">
        <v>16.75</v>
      </c>
      <c r="DR130">
        <v>16.739999999999998</v>
      </c>
      <c r="DS130">
        <v>16.73</v>
      </c>
      <c r="DT130">
        <v>16.690000000000001</v>
      </c>
      <c r="DU130">
        <v>16.61</v>
      </c>
      <c r="DV130">
        <v>16.739999999999998</v>
      </c>
      <c r="DX130">
        <v>16.739999999999998</v>
      </c>
      <c r="DY130">
        <v>16.73</v>
      </c>
      <c r="DZ130">
        <v>16.72</v>
      </c>
      <c r="EA130">
        <v>16.72</v>
      </c>
      <c r="EB130">
        <v>16.73</v>
      </c>
      <c r="EC130">
        <v>16.72</v>
      </c>
      <c r="ED130">
        <v>16.73</v>
      </c>
      <c r="EE130">
        <v>16.8</v>
      </c>
      <c r="EF130">
        <v>16.79</v>
      </c>
      <c r="EG130">
        <v>16.809999999999999</v>
      </c>
      <c r="EH130">
        <v>16.84</v>
      </c>
      <c r="EI130">
        <v>16.79</v>
      </c>
      <c r="EJ130">
        <v>16.850000000000001</v>
      </c>
      <c r="EK130">
        <v>16.91</v>
      </c>
      <c r="EL130" s="6">
        <v>16.899999999999999</v>
      </c>
      <c r="EM130" s="6">
        <v>16.899999999999999</v>
      </c>
      <c r="EN130">
        <v>16.87</v>
      </c>
      <c r="EO130" s="6">
        <v>17.100000000000001</v>
      </c>
      <c r="EP130" s="6">
        <v>16.989999999999998</v>
      </c>
      <c r="EQ130" s="6">
        <v>17.79</v>
      </c>
      <c r="ER130" s="6">
        <v>17</v>
      </c>
      <c r="ES130" s="6">
        <v>16.88</v>
      </c>
      <c r="FF130">
        <v>16.760000000000002</v>
      </c>
      <c r="FG130">
        <v>16.78</v>
      </c>
    </row>
    <row r="131" spans="1:163" x14ac:dyDescent="0.2">
      <c r="A131" s="13">
        <v>13</v>
      </c>
      <c r="B131" s="27">
        <v>-7</v>
      </c>
      <c r="DO131" t="s">
        <v>70</v>
      </c>
      <c r="DQ131">
        <v>16.78</v>
      </c>
      <c r="DR131">
        <v>16.77</v>
      </c>
      <c r="DS131">
        <v>16.760000000000002</v>
      </c>
      <c r="DT131">
        <v>16.73</v>
      </c>
      <c r="DU131">
        <v>16.64</v>
      </c>
      <c r="DV131">
        <v>16.77</v>
      </c>
      <c r="DX131">
        <v>16.829999999999998</v>
      </c>
      <c r="DY131">
        <v>16.8</v>
      </c>
      <c r="DZ131">
        <v>16.55</v>
      </c>
      <c r="EA131">
        <v>16.690000000000001</v>
      </c>
      <c r="EB131">
        <v>16.75</v>
      </c>
      <c r="EC131">
        <v>16.75</v>
      </c>
      <c r="ED131">
        <v>16.77</v>
      </c>
      <c r="EE131">
        <v>16.829999999999998</v>
      </c>
      <c r="EF131">
        <v>16.809999999999999</v>
      </c>
      <c r="EG131">
        <v>16.829999999999998</v>
      </c>
      <c r="EH131">
        <v>16.850000000000001</v>
      </c>
      <c r="EI131">
        <v>16.809999999999999</v>
      </c>
      <c r="EJ131">
        <v>16.829999999999998</v>
      </c>
      <c r="EK131">
        <v>16.91</v>
      </c>
      <c r="EL131">
        <v>16.91</v>
      </c>
      <c r="EM131">
        <v>16.91</v>
      </c>
      <c r="EN131">
        <v>16.88</v>
      </c>
      <c r="EO131">
        <v>17.149999999999999</v>
      </c>
      <c r="EP131">
        <v>17.010000000000002</v>
      </c>
      <c r="EQ131" s="6">
        <v>17.8</v>
      </c>
      <c r="ER131">
        <v>16.98</v>
      </c>
      <c r="ES131">
        <v>16.88</v>
      </c>
      <c r="FF131">
        <v>16.77</v>
      </c>
      <c r="FG131">
        <v>16.78</v>
      </c>
    </row>
    <row r="132" spans="1:163" x14ac:dyDescent="0.2">
      <c r="A132" s="13">
        <v>14</v>
      </c>
      <c r="B132" s="27">
        <v>-8</v>
      </c>
      <c r="DO132" t="s">
        <v>70</v>
      </c>
    </row>
    <row r="133" spans="1:163" x14ac:dyDescent="0.2">
      <c r="A133" s="13">
        <v>15</v>
      </c>
      <c r="B133" s="27">
        <v>-9</v>
      </c>
      <c r="DO133" t="s">
        <v>70</v>
      </c>
    </row>
    <row r="134" spans="1:163" x14ac:dyDescent="0.2">
      <c r="A134" s="13">
        <v>16</v>
      </c>
      <c r="B134" s="27">
        <v>-10</v>
      </c>
      <c r="DO134" t="s">
        <v>70</v>
      </c>
    </row>
    <row r="135" spans="1:163" x14ac:dyDescent="0.2">
      <c r="A135" s="13"/>
      <c r="B135" s="27"/>
    </row>
    <row r="136" spans="1:163" x14ac:dyDescent="0.2">
      <c r="A136" s="13"/>
      <c r="B136" s="27"/>
    </row>
    <row r="137" spans="1:163" x14ac:dyDescent="0.2">
      <c r="A137" s="47" t="s">
        <v>77</v>
      </c>
      <c r="B137" s="47"/>
    </row>
    <row r="138" spans="1:163" x14ac:dyDescent="0.2">
      <c r="A138" s="13" t="s">
        <v>49</v>
      </c>
      <c r="B138" s="13" t="s">
        <v>3</v>
      </c>
      <c r="EX138" s="5">
        <v>41016</v>
      </c>
      <c r="EY138" s="5">
        <v>41051</v>
      </c>
      <c r="EZ138" s="5">
        <v>41118</v>
      </c>
      <c r="FA138" s="5">
        <v>41151</v>
      </c>
      <c r="FB138" s="5">
        <v>41182</v>
      </c>
      <c r="FC138" s="5">
        <v>41212</v>
      </c>
      <c r="FD138" s="5">
        <v>41233</v>
      </c>
      <c r="FE138" s="5">
        <v>41268</v>
      </c>
      <c r="FF138" s="5">
        <v>41304</v>
      </c>
      <c r="FG138" s="5">
        <v>41337</v>
      </c>
    </row>
    <row r="139" spans="1:163" x14ac:dyDescent="0.2">
      <c r="A139" s="13">
        <v>1</v>
      </c>
      <c r="B139" s="27">
        <v>0</v>
      </c>
      <c r="EX139">
        <v>14.57</v>
      </c>
      <c r="EY139">
        <v>14.6</v>
      </c>
      <c r="EZ139">
        <v>14.67</v>
      </c>
      <c r="FA139">
        <v>14.69</v>
      </c>
      <c r="FB139">
        <v>14.66</v>
      </c>
      <c r="FC139">
        <v>14.51</v>
      </c>
      <c r="FD139">
        <v>14.41</v>
      </c>
      <c r="FE139">
        <v>14.3</v>
      </c>
      <c r="FF139">
        <v>14.25</v>
      </c>
      <c r="FG139">
        <v>14.27</v>
      </c>
    </row>
    <row r="140" spans="1:163" x14ac:dyDescent="0.2">
      <c r="A140" s="13">
        <v>2</v>
      </c>
      <c r="B140" s="27">
        <v>-9</v>
      </c>
      <c r="EX140">
        <v>14.09</v>
      </c>
      <c r="EY140">
        <v>14.05</v>
      </c>
      <c r="EZ140">
        <v>14.03</v>
      </c>
      <c r="FA140">
        <v>14.05</v>
      </c>
      <c r="FB140">
        <v>14.11</v>
      </c>
      <c r="FC140">
        <v>14.17</v>
      </c>
      <c r="FD140">
        <v>14.22</v>
      </c>
      <c r="FE140">
        <v>14.22</v>
      </c>
      <c r="FF140">
        <v>14.09</v>
      </c>
      <c r="FG140">
        <v>13.93</v>
      </c>
    </row>
    <row r="141" spans="1:163" x14ac:dyDescent="0.2">
      <c r="A141" s="13">
        <v>3</v>
      </c>
      <c r="B141" s="27">
        <v>-12</v>
      </c>
      <c r="EX141">
        <v>14.96</v>
      </c>
      <c r="EY141">
        <v>14.09</v>
      </c>
      <c r="EZ141">
        <v>14.24</v>
      </c>
      <c r="FA141">
        <v>14.33</v>
      </c>
      <c r="FB141">
        <v>14.45</v>
      </c>
      <c r="FC141">
        <v>14.54</v>
      </c>
      <c r="FD141">
        <v>14.6</v>
      </c>
      <c r="FE141">
        <v>14.56</v>
      </c>
      <c r="FF141">
        <v>14.36</v>
      </c>
      <c r="FG141">
        <v>14.14</v>
      </c>
    </row>
    <row r="142" spans="1:163" x14ac:dyDescent="0.2">
      <c r="A142" s="13">
        <v>4</v>
      </c>
      <c r="B142" s="27">
        <v>-15</v>
      </c>
      <c r="EX142">
        <v>14.96</v>
      </c>
      <c r="EY142">
        <v>15.02</v>
      </c>
      <c r="EZ142">
        <v>15.28</v>
      </c>
      <c r="FA142">
        <v>15.4</v>
      </c>
      <c r="FB142">
        <v>15.51</v>
      </c>
      <c r="FC142">
        <v>15.51</v>
      </c>
      <c r="FD142">
        <v>15.45</v>
      </c>
      <c r="FE142">
        <v>15.25</v>
      </c>
      <c r="FF142">
        <v>15.03</v>
      </c>
      <c r="FG142">
        <v>14.92</v>
      </c>
    </row>
    <row r="143" spans="1:163" x14ac:dyDescent="0.2">
      <c r="A143" s="13">
        <v>5</v>
      </c>
      <c r="B143" s="27">
        <v>-18</v>
      </c>
      <c r="EX143">
        <v>15.49</v>
      </c>
      <c r="EY143">
        <v>15.53</v>
      </c>
      <c r="EZ143">
        <v>15.7</v>
      </c>
      <c r="FA143">
        <v>15.78</v>
      </c>
      <c r="FB143">
        <v>15.84</v>
      </c>
      <c r="FC143">
        <v>15.83</v>
      </c>
      <c r="FD143">
        <v>15.79</v>
      </c>
      <c r="FE143">
        <v>15.66</v>
      </c>
      <c r="FF143">
        <v>15.52</v>
      </c>
      <c r="FG143">
        <v>15.44</v>
      </c>
    </row>
    <row r="144" spans="1:163" x14ac:dyDescent="0.2">
      <c r="A144" s="13">
        <v>6</v>
      </c>
      <c r="B144" s="27">
        <v>-19.5</v>
      </c>
      <c r="EX144">
        <v>15.85</v>
      </c>
      <c r="EY144">
        <v>15.87</v>
      </c>
      <c r="EZ144">
        <v>15.97</v>
      </c>
      <c r="FA144">
        <v>16.02</v>
      </c>
      <c r="FB144">
        <v>16.059999999999999</v>
      </c>
      <c r="FC144">
        <v>16.05</v>
      </c>
      <c r="FD144">
        <v>16.03</v>
      </c>
      <c r="FE144">
        <v>15.94</v>
      </c>
      <c r="FF144">
        <v>15.84</v>
      </c>
      <c r="FG144">
        <v>15.8</v>
      </c>
    </row>
    <row r="145" spans="1:163" x14ac:dyDescent="0.2">
      <c r="A145" s="13">
        <v>7</v>
      </c>
      <c r="B145" s="27">
        <v>-20.5</v>
      </c>
      <c r="EX145">
        <v>16.18</v>
      </c>
      <c r="EY145">
        <v>16.170000000000002</v>
      </c>
      <c r="EZ145">
        <v>16.2</v>
      </c>
      <c r="FA145">
        <v>16.23</v>
      </c>
      <c r="FB145">
        <v>16.239999999999998</v>
      </c>
      <c r="FC145">
        <v>16.23</v>
      </c>
      <c r="FD145">
        <v>16.22</v>
      </c>
      <c r="FE145">
        <v>16.47</v>
      </c>
      <c r="FF145">
        <v>16.13</v>
      </c>
      <c r="FG145">
        <v>16.11</v>
      </c>
    </row>
    <row r="146" spans="1:163" x14ac:dyDescent="0.2">
      <c r="A146" s="13">
        <v>8</v>
      </c>
      <c r="B146" s="27">
        <v>-21.5</v>
      </c>
      <c r="EX146">
        <v>16.45</v>
      </c>
      <c r="EY146">
        <v>16.440000000000001</v>
      </c>
      <c r="EZ146">
        <v>16.440000000000001</v>
      </c>
      <c r="FA146">
        <v>16.440000000000001</v>
      </c>
      <c r="FB146">
        <v>16.440000000000001</v>
      </c>
      <c r="FC146">
        <v>16.43</v>
      </c>
      <c r="FD146">
        <v>16.440000000000001</v>
      </c>
      <c r="FE146">
        <v>16.43</v>
      </c>
      <c r="FF146">
        <v>16.43</v>
      </c>
      <c r="FG146">
        <v>16.420000000000002</v>
      </c>
    </row>
    <row r="147" spans="1:163" x14ac:dyDescent="0.2">
      <c r="A147" s="13">
        <v>9</v>
      </c>
      <c r="B147" s="27">
        <v>-22.5</v>
      </c>
      <c r="EX147">
        <v>16.47</v>
      </c>
      <c r="EY147">
        <v>16.48</v>
      </c>
      <c r="EZ147">
        <v>16.47</v>
      </c>
      <c r="FA147">
        <v>16.47</v>
      </c>
      <c r="FB147">
        <v>16.48</v>
      </c>
      <c r="FC147">
        <v>16.46</v>
      </c>
      <c r="FD147">
        <v>16.47</v>
      </c>
      <c r="FE147">
        <v>16.47</v>
      </c>
      <c r="FF147">
        <v>16.47</v>
      </c>
      <c r="FG147">
        <v>16.440000000000001</v>
      </c>
    </row>
    <row r="148" spans="1:163" x14ac:dyDescent="0.2">
      <c r="A148" s="13">
        <v>10</v>
      </c>
      <c r="B148" s="27">
        <v>-23.5</v>
      </c>
      <c r="EX148">
        <v>16.489999999999998</v>
      </c>
      <c r="EY148">
        <v>16.489999999999998</v>
      </c>
      <c r="EZ148">
        <v>16.48</v>
      </c>
      <c r="FA148">
        <v>16.489999999999998</v>
      </c>
      <c r="FB148">
        <v>16.5</v>
      </c>
      <c r="FC148">
        <v>16.48</v>
      </c>
      <c r="FD148">
        <v>16.489999999999998</v>
      </c>
      <c r="FE148">
        <v>16.489999999999998</v>
      </c>
      <c r="FF148">
        <v>16.489999999999998</v>
      </c>
      <c r="FG148">
        <v>16.510000000000002</v>
      </c>
    </row>
    <row r="149" spans="1:163" x14ac:dyDescent="0.2">
      <c r="A149" s="13"/>
      <c r="B149" s="13"/>
      <c r="FD149">
        <v>16.5</v>
      </c>
      <c r="FE149">
        <v>16.52</v>
      </c>
      <c r="FF149">
        <v>16.52</v>
      </c>
      <c r="FG149">
        <v>16.53</v>
      </c>
    </row>
    <row r="150" spans="1:163" x14ac:dyDescent="0.2">
      <c r="A150" s="13"/>
      <c r="B150" s="13"/>
    </row>
    <row r="151" spans="1:163" x14ac:dyDescent="0.2">
      <c r="A151" s="47" t="s">
        <v>78</v>
      </c>
      <c r="B151" s="47"/>
    </row>
    <row r="152" spans="1:163" x14ac:dyDescent="0.2">
      <c r="A152" s="13" t="s">
        <v>49</v>
      </c>
      <c r="B152" s="13" t="s">
        <v>3</v>
      </c>
      <c r="EX152" s="5">
        <v>41016</v>
      </c>
      <c r="EY152" s="5">
        <v>41051</v>
      </c>
      <c r="EZ152" s="5">
        <v>41118</v>
      </c>
      <c r="FA152" s="5">
        <v>41151</v>
      </c>
      <c r="FB152" s="5">
        <v>41182</v>
      </c>
      <c r="FC152" s="5">
        <v>41212</v>
      </c>
      <c r="FD152" s="5">
        <v>41233</v>
      </c>
      <c r="FE152" s="5">
        <v>41268</v>
      </c>
      <c r="FF152" s="5">
        <v>41304</v>
      </c>
      <c r="FG152" s="5">
        <v>41337</v>
      </c>
    </row>
    <row r="153" spans="1:163" x14ac:dyDescent="0.2">
      <c r="A153" s="13">
        <v>1</v>
      </c>
      <c r="B153" s="27">
        <v>-2</v>
      </c>
      <c r="EY153">
        <v>16.43</v>
      </c>
      <c r="EZ153">
        <v>14.05</v>
      </c>
      <c r="FA153">
        <v>12.78</v>
      </c>
      <c r="FB153" s="46">
        <v>13.7</v>
      </c>
      <c r="FC153">
        <v>14.41</v>
      </c>
      <c r="FD153">
        <v>15.23</v>
      </c>
      <c r="FE153">
        <v>15.98</v>
      </c>
      <c r="FF153">
        <v>16.309999999999999</v>
      </c>
      <c r="FG153">
        <v>16.399999999999999</v>
      </c>
    </row>
    <row r="154" spans="1:163" x14ac:dyDescent="0.2">
      <c r="A154" s="13">
        <v>2</v>
      </c>
      <c r="B154" s="27">
        <v>-3</v>
      </c>
      <c r="EY154">
        <v>16.38</v>
      </c>
      <c r="EZ154">
        <v>15.59</v>
      </c>
      <c r="FA154">
        <v>14.23</v>
      </c>
      <c r="FB154" s="46">
        <v>14.6</v>
      </c>
      <c r="FC154">
        <v>14.57</v>
      </c>
      <c r="FD154">
        <v>15.14</v>
      </c>
      <c r="FE154">
        <v>15.71</v>
      </c>
      <c r="FF154">
        <v>16.13</v>
      </c>
      <c r="FG154">
        <v>16.28</v>
      </c>
    </row>
    <row r="155" spans="1:163" x14ac:dyDescent="0.2">
      <c r="A155" s="13">
        <v>3</v>
      </c>
      <c r="B155" s="27">
        <v>-4</v>
      </c>
      <c r="EY155">
        <v>16.39</v>
      </c>
      <c r="EZ155">
        <v>16.2</v>
      </c>
      <c r="FA155">
        <v>15.44</v>
      </c>
      <c r="FB155" s="46">
        <v>16.399999999999999</v>
      </c>
      <c r="FC155">
        <v>15.21</v>
      </c>
      <c r="FD155">
        <v>15.49</v>
      </c>
      <c r="FE155">
        <v>15.83</v>
      </c>
      <c r="FF155">
        <v>16.14</v>
      </c>
      <c r="FG155">
        <v>16.28</v>
      </c>
    </row>
    <row r="156" spans="1:163" x14ac:dyDescent="0.2">
      <c r="A156" s="13">
        <v>4</v>
      </c>
      <c r="B156" s="27">
        <v>-5</v>
      </c>
      <c r="EY156">
        <v>16.440000000000001</v>
      </c>
      <c r="EZ156">
        <v>16.399999999999999</v>
      </c>
      <c r="FA156">
        <v>16.22</v>
      </c>
      <c r="FB156" s="46">
        <v>16.600000000000001</v>
      </c>
      <c r="FC156">
        <v>14.09</v>
      </c>
      <c r="FD156">
        <v>16.170000000000002</v>
      </c>
      <c r="FE156">
        <v>16.23</v>
      </c>
      <c r="FF156">
        <v>16.34</v>
      </c>
      <c r="FG156">
        <v>16.39</v>
      </c>
    </row>
    <row r="157" spans="1:163" x14ac:dyDescent="0.2">
      <c r="A157" s="13">
        <v>5</v>
      </c>
      <c r="B157" s="27">
        <v>-6</v>
      </c>
      <c r="EY157">
        <v>16.48</v>
      </c>
      <c r="EZ157">
        <v>16.440000000000001</v>
      </c>
      <c r="FA157">
        <v>16.45</v>
      </c>
      <c r="FB157" s="46">
        <v>16.7</v>
      </c>
      <c r="FC157">
        <v>16.440000000000001</v>
      </c>
      <c r="FD157">
        <v>16.48</v>
      </c>
      <c r="FE157">
        <v>16.440000000000001</v>
      </c>
      <c r="FF157">
        <v>16.45</v>
      </c>
      <c r="FG157">
        <v>16.46</v>
      </c>
    </row>
    <row r="158" spans="1:163" x14ac:dyDescent="0.2">
      <c r="A158" s="13">
        <v>6</v>
      </c>
      <c r="B158" s="27">
        <v>-9.5</v>
      </c>
      <c r="EY158">
        <v>16.59</v>
      </c>
      <c r="EZ158">
        <v>16.55</v>
      </c>
      <c r="FA158">
        <v>16.55</v>
      </c>
      <c r="FB158" s="46">
        <v>16.600000000000001</v>
      </c>
      <c r="FC158">
        <v>16.55</v>
      </c>
      <c r="FD158">
        <v>16.690000000000001</v>
      </c>
      <c r="FE158">
        <v>16.55</v>
      </c>
      <c r="FF158">
        <v>16.559999999999999</v>
      </c>
      <c r="FG158">
        <v>16.57</v>
      </c>
    </row>
    <row r="159" spans="1:163" x14ac:dyDescent="0.2">
      <c r="A159" s="13">
        <v>7</v>
      </c>
      <c r="B159" s="27">
        <v>-13.5</v>
      </c>
      <c r="EY159">
        <v>16.690000000000001</v>
      </c>
      <c r="EZ159">
        <v>16.66</v>
      </c>
      <c r="FA159">
        <v>16.649999999999999</v>
      </c>
      <c r="FB159" s="46">
        <v>16.7</v>
      </c>
      <c r="FC159">
        <v>16.649999999999999</v>
      </c>
      <c r="FD159">
        <v>16.75</v>
      </c>
      <c r="FE159">
        <v>16.649999999999999</v>
      </c>
      <c r="FF159">
        <v>16.66</v>
      </c>
      <c r="FG159">
        <v>16.66</v>
      </c>
    </row>
    <row r="160" spans="1:163" x14ac:dyDescent="0.2">
      <c r="A160" s="13">
        <v>8</v>
      </c>
      <c r="B160" s="27">
        <v>-16.8</v>
      </c>
      <c r="EY160">
        <v>16.77</v>
      </c>
      <c r="EZ160">
        <v>16.73</v>
      </c>
      <c r="FA160">
        <v>16.72</v>
      </c>
      <c r="FB160" s="46">
        <v>16.899999999999999</v>
      </c>
      <c r="FC160">
        <v>16.71</v>
      </c>
      <c r="FD160">
        <v>16.73</v>
      </c>
      <c r="FE160">
        <v>16.71</v>
      </c>
      <c r="FF160">
        <v>16.73</v>
      </c>
      <c r="FG160">
        <v>16.73</v>
      </c>
    </row>
    <row r="161" spans="1:163" x14ac:dyDescent="0.2">
      <c r="A161" s="13"/>
      <c r="B161" s="27"/>
    </row>
    <row r="162" spans="1:163" x14ac:dyDescent="0.2">
      <c r="A162" s="13"/>
      <c r="B162" s="27"/>
    </row>
    <row r="163" spans="1:163" x14ac:dyDescent="0.2">
      <c r="A163" s="13"/>
      <c r="B163" s="27"/>
    </row>
    <row r="164" spans="1:163" x14ac:dyDescent="0.2">
      <c r="A164" s="47" t="s">
        <v>79</v>
      </c>
      <c r="B164" s="47"/>
    </row>
    <row r="165" spans="1:163" x14ac:dyDescent="0.2">
      <c r="A165" s="13" t="s">
        <v>49</v>
      </c>
      <c r="B165" s="13" t="s">
        <v>3</v>
      </c>
      <c r="EX165" s="5">
        <v>41016</v>
      </c>
      <c r="EY165" s="5">
        <v>41051</v>
      </c>
      <c r="EZ165" s="5">
        <v>41118</v>
      </c>
      <c r="FA165" s="5">
        <v>41151</v>
      </c>
      <c r="FB165" s="5">
        <v>41182</v>
      </c>
      <c r="FC165" s="5">
        <v>41212</v>
      </c>
      <c r="FD165" s="5">
        <v>41233</v>
      </c>
      <c r="FE165" s="5">
        <v>41268</v>
      </c>
      <c r="FF165" s="5">
        <v>41304</v>
      </c>
      <c r="FG165" s="5">
        <v>41337</v>
      </c>
    </row>
    <row r="166" spans="1:163" x14ac:dyDescent="0.2">
      <c r="A166" s="13">
        <v>1</v>
      </c>
      <c r="B166" s="27">
        <v>-2</v>
      </c>
      <c r="EY166">
        <v>16.73</v>
      </c>
      <c r="EZ166">
        <v>11.98</v>
      </c>
      <c r="FA166">
        <v>11.09</v>
      </c>
      <c r="FB166">
        <v>12.24</v>
      </c>
      <c r="FC166">
        <v>14.01</v>
      </c>
      <c r="FD166">
        <v>15.15</v>
      </c>
      <c r="FE166">
        <v>16.420000000000002</v>
      </c>
      <c r="FF166">
        <v>18.95</v>
      </c>
      <c r="FG166">
        <v>19.8</v>
      </c>
    </row>
    <row r="167" spans="1:163" x14ac:dyDescent="0.2">
      <c r="A167" s="13">
        <v>2</v>
      </c>
      <c r="B167" s="27">
        <v>-4</v>
      </c>
      <c r="EY167">
        <v>16.34</v>
      </c>
      <c r="EZ167">
        <v>16.37</v>
      </c>
      <c r="FA167">
        <v>14.28</v>
      </c>
      <c r="FB167">
        <v>13.59</v>
      </c>
      <c r="FC167">
        <v>13.79</v>
      </c>
      <c r="FD167">
        <v>14.22</v>
      </c>
      <c r="FE167">
        <v>15.1</v>
      </c>
      <c r="FF167">
        <v>15.85</v>
      </c>
      <c r="FG167">
        <v>16.190000000000001</v>
      </c>
    </row>
    <row r="168" spans="1:163" x14ac:dyDescent="0.2">
      <c r="A168" s="13">
        <v>3</v>
      </c>
      <c r="B168" s="27">
        <v>-6</v>
      </c>
      <c r="EY168">
        <v>15.85</v>
      </c>
      <c r="EZ168">
        <v>15.86</v>
      </c>
      <c r="FA168">
        <v>15.63</v>
      </c>
      <c r="FB168">
        <v>15.06</v>
      </c>
      <c r="FC168">
        <v>14.89</v>
      </c>
      <c r="FD168">
        <v>14.85</v>
      </c>
      <c r="FE168">
        <v>15.32</v>
      </c>
      <c r="FF168">
        <v>16.649999999999999</v>
      </c>
      <c r="FG168">
        <v>15.81</v>
      </c>
    </row>
    <row r="169" spans="1:163" x14ac:dyDescent="0.2">
      <c r="A169" s="13">
        <v>4</v>
      </c>
      <c r="B169" s="27">
        <v>-8</v>
      </c>
      <c r="EY169">
        <v>15.6</v>
      </c>
      <c r="EZ169">
        <v>15.7</v>
      </c>
      <c r="FA169">
        <v>15.8</v>
      </c>
      <c r="FB169">
        <v>15.74</v>
      </c>
      <c r="FC169">
        <v>15.76</v>
      </c>
      <c r="FD169">
        <v>15.78</v>
      </c>
      <c r="FE169">
        <v>15.87</v>
      </c>
      <c r="FF169">
        <v>15.85</v>
      </c>
      <c r="FG169">
        <v>15.78</v>
      </c>
    </row>
    <row r="170" spans="1:163" x14ac:dyDescent="0.2">
      <c r="A170" s="13">
        <v>5</v>
      </c>
      <c r="B170" s="27">
        <v>-10</v>
      </c>
      <c r="EY170">
        <v>15.62</v>
      </c>
      <c r="EZ170">
        <v>15.77</v>
      </c>
      <c r="FA170">
        <v>15.9</v>
      </c>
      <c r="FB170">
        <v>15.99</v>
      </c>
      <c r="FC170">
        <v>16.079999999999998</v>
      </c>
      <c r="FD170">
        <v>16.100000000000001</v>
      </c>
      <c r="FE170">
        <v>16.11</v>
      </c>
      <c r="FF170">
        <v>15.97</v>
      </c>
      <c r="FG170">
        <v>15.82</v>
      </c>
    </row>
    <row r="171" spans="1:163" x14ac:dyDescent="0.2">
      <c r="A171" s="13">
        <v>6</v>
      </c>
      <c r="B171" s="27">
        <v>-12</v>
      </c>
      <c r="EY171">
        <v>15.88</v>
      </c>
      <c r="EZ171">
        <v>16</v>
      </c>
      <c r="FA171">
        <v>16.100000000000001</v>
      </c>
      <c r="FB171">
        <v>16.170000000000002</v>
      </c>
      <c r="FC171">
        <v>16.25</v>
      </c>
      <c r="FD171">
        <v>16.260000000000002</v>
      </c>
      <c r="FE171">
        <v>16.260000000000002</v>
      </c>
      <c r="FF171">
        <v>16.13</v>
      </c>
      <c r="FG171">
        <v>16.010000000000002</v>
      </c>
    </row>
    <row r="172" spans="1:163" x14ac:dyDescent="0.2">
      <c r="A172" s="13">
        <v>7</v>
      </c>
      <c r="B172" s="27">
        <v>-14</v>
      </c>
      <c r="EY172">
        <v>16.09</v>
      </c>
      <c r="EZ172">
        <v>16.149999999999999</v>
      </c>
      <c r="FA172">
        <v>16.21</v>
      </c>
      <c r="FB172">
        <v>16.25</v>
      </c>
      <c r="FC172">
        <v>16.3</v>
      </c>
      <c r="FD172">
        <v>16.29</v>
      </c>
      <c r="FE172">
        <v>16.3</v>
      </c>
      <c r="FF172">
        <v>16.21</v>
      </c>
      <c r="FG172">
        <v>16.14</v>
      </c>
    </row>
    <row r="173" spans="1:163" x14ac:dyDescent="0.2">
      <c r="A173" s="13">
        <v>8</v>
      </c>
      <c r="B173" s="27">
        <v>-16</v>
      </c>
      <c r="EY173">
        <v>16.309999999999999</v>
      </c>
      <c r="EZ173">
        <v>16.32</v>
      </c>
      <c r="FA173">
        <v>16.34</v>
      </c>
      <c r="FB173">
        <v>13.35</v>
      </c>
      <c r="FC173">
        <v>16.38</v>
      </c>
      <c r="FD173">
        <v>16.37</v>
      </c>
      <c r="FE173">
        <v>16.37</v>
      </c>
      <c r="FF173">
        <v>16.34</v>
      </c>
      <c r="FG173">
        <v>16.32</v>
      </c>
    </row>
    <row r="174" spans="1:163" x14ac:dyDescent="0.2">
      <c r="A174" s="13">
        <v>9</v>
      </c>
      <c r="B174" s="27">
        <v>-18</v>
      </c>
      <c r="EY174">
        <v>16.440000000000001</v>
      </c>
      <c r="EZ174">
        <v>16.440000000000001</v>
      </c>
      <c r="FA174">
        <v>16.440000000000001</v>
      </c>
      <c r="FB174">
        <v>16.440000000000001</v>
      </c>
      <c r="FC174">
        <v>16.45</v>
      </c>
      <c r="FD174">
        <v>16.48</v>
      </c>
      <c r="FE174">
        <v>16.43</v>
      </c>
      <c r="FF174">
        <v>16.43</v>
      </c>
      <c r="FG174">
        <v>16.45</v>
      </c>
    </row>
    <row r="175" spans="1:163" x14ac:dyDescent="0.2">
      <c r="A175" s="13">
        <v>10</v>
      </c>
      <c r="B175" s="27">
        <v>-19.899999999999999</v>
      </c>
      <c r="EY175">
        <v>16.46</v>
      </c>
      <c r="FA175">
        <v>16.46</v>
      </c>
      <c r="FB175">
        <v>16.25</v>
      </c>
      <c r="FC175">
        <v>16.47</v>
      </c>
      <c r="FD175">
        <v>16.440000000000001</v>
      </c>
      <c r="FE175">
        <v>16.45</v>
      </c>
      <c r="FF175">
        <v>16.45</v>
      </c>
      <c r="FG175">
        <v>16.47</v>
      </c>
    </row>
    <row r="176" spans="1:163" x14ac:dyDescent="0.2">
      <c r="A176" s="13"/>
      <c r="B176" s="27"/>
    </row>
    <row r="177" spans="1:163" x14ac:dyDescent="0.2">
      <c r="A177" s="13"/>
      <c r="B177" s="27"/>
    </row>
    <row r="178" spans="1:163" x14ac:dyDescent="0.2">
      <c r="A178" s="47" t="s">
        <v>80</v>
      </c>
      <c r="B178" s="47"/>
    </row>
    <row r="179" spans="1:163" x14ac:dyDescent="0.2">
      <c r="A179" s="13" t="s">
        <v>49</v>
      </c>
      <c r="B179" s="27" t="s">
        <v>3</v>
      </c>
      <c r="EX179" s="5">
        <v>41016</v>
      </c>
      <c r="EY179" s="5">
        <v>41051</v>
      </c>
      <c r="EZ179" s="5">
        <v>41118</v>
      </c>
      <c r="FA179" s="5">
        <v>41151</v>
      </c>
      <c r="FB179" s="5">
        <v>41182</v>
      </c>
      <c r="FC179" s="5">
        <v>41212</v>
      </c>
      <c r="FD179" s="5">
        <v>41233</v>
      </c>
      <c r="FE179" s="5">
        <v>41268</v>
      </c>
      <c r="FF179" s="5">
        <v>41304</v>
      </c>
      <c r="FG179" s="5">
        <v>41337</v>
      </c>
    </row>
    <row r="180" spans="1:163" x14ac:dyDescent="0.2">
      <c r="A180" s="13">
        <v>1</v>
      </c>
      <c r="B180" s="27">
        <v>-2</v>
      </c>
      <c r="EY180">
        <v>16.63</v>
      </c>
      <c r="EZ180">
        <v>12.22</v>
      </c>
      <c r="FA180">
        <v>12.21</v>
      </c>
      <c r="FB180">
        <v>13.96</v>
      </c>
      <c r="FC180">
        <v>15.98</v>
      </c>
      <c r="FD180">
        <v>16.489999999999998</v>
      </c>
      <c r="FE180">
        <v>18.41</v>
      </c>
      <c r="FF180">
        <v>19.399999999999999</v>
      </c>
      <c r="FG180">
        <v>19.600000000000001</v>
      </c>
    </row>
    <row r="181" spans="1:163" x14ac:dyDescent="0.2">
      <c r="A181" s="13">
        <v>2</v>
      </c>
      <c r="B181" s="27">
        <v>-3</v>
      </c>
      <c r="EY181">
        <v>16.8</v>
      </c>
      <c r="EZ181">
        <v>15.51</v>
      </c>
      <c r="FA181">
        <v>14.93</v>
      </c>
      <c r="FB181">
        <v>15.37</v>
      </c>
      <c r="FC181">
        <v>16.03</v>
      </c>
      <c r="FD181">
        <v>16.36</v>
      </c>
      <c r="FE181">
        <v>16.36</v>
      </c>
      <c r="FF181">
        <v>16.7</v>
      </c>
      <c r="FG181">
        <v>17.010000000000002</v>
      </c>
    </row>
    <row r="182" spans="1:163" x14ac:dyDescent="0.2">
      <c r="A182" s="13">
        <v>3</v>
      </c>
      <c r="B182" s="27">
        <v>-4</v>
      </c>
      <c r="EY182">
        <v>16.66</v>
      </c>
      <c r="EZ182">
        <v>16.53</v>
      </c>
      <c r="FA182">
        <v>15.61</v>
      </c>
      <c r="FB182">
        <v>16.510000000000002</v>
      </c>
      <c r="FC182">
        <v>16.489999999999998</v>
      </c>
      <c r="FD182">
        <v>16.48</v>
      </c>
      <c r="FE182">
        <v>16.46</v>
      </c>
      <c r="FF182">
        <v>16.48</v>
      </c>
      <c r="FG182">
        <v>16.489999999999998</v>
      </c>
    </row>
    <row r="183" spans="1:163" x14ac:dyDescent="0.2">
      <c r="A183" s="13">
        <v>4</v>
      </c>
      <c r="B183" s="27">
        <v>-5</v>
      </c>
      <c r="EY183">
        <v>16.91</v>
      </c>
      <c r="EZ183">
        <v>16.71</v>
      </c>
      <c r="FA183">
        <v>16.670000000000002</v>
      </c>
      <c r="FB183">
        <v>16.64</v>
      </c>
      <c r="FC183">
        <v>16.61</v>
      </c>
      <c r="FD183">
        <v>16.59</v>
      </c>
      <c r="FE183">
        <v>16.57</v>
      </c>
      <c r="FF183">
        <v>16.579999999999998</v>
      </c>
      <c r="FG183">
        <v>16.59</v>
      </c>
    </row>
    <row r="184" spans="1:163" x14ac:dyDescent="0.2">
      <c r="A184" s="13">
        <v>5</v>
      </c>
      <c r="B184" s="27">
        <v>-6</v>
      </c>
      <c r="EY184">
        <v>17.07</v>
      </c>
      <c r="EZ184">
        <v>16.88</v>
      </c>
      <c r="FA184">
        <v>16.809999999999999</v>
      </c>
      <c r="FB184">
        <v>16.77</v>
      </c>
      <c r="FC184">
        <v>16.73</v>
      </c>
      <c r="FD184">
        <v>16.71</v>
      </c>
      <c r="FE184">
        <v>16.68</v>
      </c>
      <c r="FF184">
        <v>16.739999999999998</v>
      </c>
      <c r="FG184">
        <v>16.8</v>
      </c>
    </row>
    <row r="185" spans="1:163" x14ac:dyDescent="0.2">
      <c r="A185" s="13">
        <v>6</v>
      </c>
      <c r="B185" s="27">
        <v>-9.5</v>
      </c>
      <c r="EY185">
        <v>17.100000000000001</v>
      </c>
      <c r="EZ185">
        <v>17.03</v>
      </c>
      <c r="FA185">
        <v>16.97</v>
      </c>
      <c r="FB185">
        <v>16.91</v>
      </c>
      <c r="FC185">
        <v>16.87</v>
      </c>
      <c r="FD185">
        <v>16.84</v>
      </c>
      <c r="FE185">
        <v>16.84</v>
      </c>
      <c r="FF185">
        <v>16.940000000000001</v>
      </c>
      <c r="FG185">
        <v>17.010000000000002</v>
      </c>
    </row>
    <row r="186" spans="1:163" x14ac:dyDescent="0.2">
      <c r="A186" s="13">
        <v>7</v>
      </c>
      <c r="B186" s="27">
        <v>-13.5</v>
      </c>
      <c r="EY186">
        <v>16.920000000000002</v>
      </c>
      <c r="EZ186">
        <v>16.940000000000001</v>
      </c>
      <c r="FA186">
        <v>16.920000000000002</v>
      </c>
      <c r="FB186">
        <v>16.91</v>
      </c>
      <c r="FC186">
        <v>16.88</v>
      </c>
      <c r="FD186">
        <v>16.86</v>
      </c>
      <c r="FE186">
        <v>16.84</v>
      </c>
      <c r="FF186">
        <v>16.86</v>
      </c>
      <c r="FG186">
        <v>16.88</v>
      </c>
    </row>
    <row r="187" spans="1:163" x14ac:dyDescent="0.2">
      <c r="A187" s="13">
        <v>8</v>
      </c>
      <c r="B187" s="27">
        <v>-16.2</v>
      </c>
      <c r="EY187">
        <v>16.940000000000001</v>
      </c>
      <c r="EZ187">
        <v>16.96</v>
      </c>
      <c r="FA187">
        <v>16.96</v>
      </c>
      <c r="FB187">
        <v>16.96</v>
      </c>
      <c r="FC187">
        <v>16.940000000000001</v>
      </c>
      <c r="FD187">
        <v>16.940000000000001</v>
      </c>
      <c r="FE187">
        <v>16.91</v>
      </c>
      <c r="FF187">
        <v>16.93</v>
      </c>
      <c r="FG187">
        <v>16.93</v>
      </c>
    </row>
    <row r="188" spans="1:163" x14ac:dyDescent="0.2">
      <c r="A188" s="13"/>
      <c r="B188" s="27"/>
    </row>
    <row r="189" spans="1:163" x14ac:dyDescent="0.2">
      <c r="A189" s="13"/>
      <c r="B189" s="27"/>
    </row>
    <row r="190" spans="1:163" x14ac:dyDescent="0.2">
      <c r="A190" s="47" t="s">
        <v>81</v>
      </c>
      <c r="B190" s="47"/>
    </row>
    <row r="191" spans="1:163" x14ac:dyDescent="0.2">
      <c r="A191" s="13" t="s">
        <v>49</v>
      </c>
      <c r="B191" s="13" t="s">
        <v>3</v>
      </c>
      <c r="EX191" s="5">
        <v>41016</v>
      </c>
      <c r="EY191" s="5">
        <v>41051</v>
      </c>
      <c r="EZ191" s="5">
        <v>41118</v>
      </c>
      <c r="FA191" s="5">
        <v>41151</v>
      </c>
      <c r="FB191" s="5">
        <v>41182</v>
      </c>
      <c r="FC191" s="5">
        <v>41212</v>
      </c>
      <c r="FD191" s="5">
        <v>41233</v>
      </c>
      <c r="FE191" s="5">
        <v>41268</v>
      </c>
      <c r="FF191" s="5">
        <v>41304</v>
      </c>
      <c r="FG191" s="5">
        <v>41337</v>
      </c>
    </row>
    <row r="192" spans="1:163" x14ac:dyDescent="0.2">
      <c r="A192" s="13">
        <v>1</v>
      </c>
      <c r="B192" s="27">
        <v>-2</v>
      </c>
      <c r="EY192">
        <v>16.38</v>
      </c>
      <c r="EZ192">
        <v>11.93</v>
      </c>
      <c r="FA192">
        <v>10.99</v>
      </c>
      <c r="FB192" s="46">
        <v>11.45</v>
      </c>
      <c r="FC192">
        <v>14.1</v>
      </c>
      <c r="FD192">
        <v>15.24</v>
      </c>
      <c r="FE192">
        <v>16.28</v>
      </c>
      <c r="FF192">
        <v>16.8</v>
      </c>
      <c r="FG192">
        <v>17.34</v>
      </c>
    </row>
    <row r="193" spans="1:163" x14ac:dyDescent="0.2">
      <c r="A193" s="13">
        <v>2</v>
      </c>
      <c r="B193" s="27">
        <v>-4</v>
      </c>
      <c r="EY193">
        <v>16.27</v>
      </c>
      <c r="EZ193">
        <v>15.52</v>
      </c>
      <c r="FA193">
        <v>14.04</v>
      </c>
      <c r="FB193" s="46">
        <v>13.74</v>
      </c>
      <c r="FC193">
        <v>13.8</v>
      </c>
      <c r="FD193">
        <v>14.25</v>
      </c>
      <c r="FE193">
        <v>14.97</v>
      </c>
      <c r="FF193">
        <v>15.55</v>
      </c>
      <c r="FG193">
        <v>15.87</v>
      </c>
    </row>
    <row r="194" spans="1:163" x14ac:dyDescent="0.2">
      <c r="A194" s="13">
        <v>3</v>
      </c>
      <c r="B194" s="27">
        <v>-6</v>
      </c>
      <c r="EY194">
        <v>16.149999999999999</v>
      </c>
      <c r="EZ194">
        <v>16.21</v>
      </c>
      <c r="FA194">
        <v>15.71</v>
      </c>
      <c r="FB194" s="46">
        <v>15.64</v>
      </c>
      <c r="FC194">
        <v>14.83</v>
      </c>
      <c r="FD194">
        <v>14.84</v>
      </c>
      <c r="FE194">
        <v>15.06</v>
      </c>
      <c r="FF194">
        <v>15.43</v>
      </c>
      <c r="FG194">
        <v>15.71</v>
      </c>
    </row>
    <row r="195" spans="1:163" x14ac:dyDescent="0.2">
      <c r="A195" s="13">
        <v>4</v>
      </c>
      <c r="B195" s="27">
        <v>-8</v>
      </c>
      <c r="EY195">
        <v>16.21</v>
      </c>
      <c r="EZ195">
        <v>16.29</v>
      </c>
      <c r="FA195">
        <v>16.239999999999998</v>
      </c>
      <c r="FB195" s="46">
        <v>16.59</v>
      </c>
      <c r="FC195">
        <v>15.84</v>
      </c>
      <c r="FD195">
        <v>15.76</v>
      </c>
      <c r="FE195">
        <v>15.76</v>
      </c>
      <c r="FF195">
        <v>15.87</v>
      </c>
      <c r="FG195">
        <v>15.96</v>
      </c>
    </row>
    <row r="196" spans="1:163" x14ac:dyDescent="0.2">
      <c r="A196" s="13">
        <v>5</v>
      </c>
      <c r="B196" s="27">
        <v>-10</v>
      </c>
      <c r="EY196">
        <v>16.309999999999999</v>
      </c>
      <c r="EZ196">
        <v>16.23</v>
      </c>
      <c r="FA196">
        <v>16.36</v>
      </c>
      <c r="FB196" s="46">
        <v>16.86</v>
      </c>
      <c r="FC196">
        <v>16.260000000000002</v>
      </c>
      <c r="FD196">
        <v>16.25</v>
      </c>
      <c r="FE196">
        <v>16.23</v>
      </c>
      <c r="FF196">
        <v>16.239999999999998</v>
      </c>
      <c r="FG196">
        <v>16.239999999999998</v>
      </c>
    </row>
    <row r="197" spans="1:163" x14ac:dyDescent="0.2">
      <c r="A197" s="13">
        <v>6</v>
      </c>
      <c r="B197" s="27">
        <v>-12</v>
      </c>
      <c r="EY197">
        <v>16.38</v>
      </c>
      <c r="EZ197">
        <v>16.39</v>
      </c>
      <c r="FA197">
        <v>16.39</v>
      </c>
      <c r="FB197" s="46">
        <v>16.940000000000001</v>
      </c>
      <c r="FC197">
        <v>16.37</v>
      </c>
      <c r="FD197">
        <v>16.39</v>
      </c>
      <c r="FE197">
        <v>16.38</v>
      </c>
      <c r="FF197">
        <v>16.38</v>
      </c>
      <c r="FG197">
        <v>16.38</v>
      </c>
    </row>
    <row r="198" spans="1:163" x14ac:dyDescent="0.2">
      <c r="A198" s="13">
        <v>7</v>
      </c>
      <c r="B198" s="27">
        <v>-14</v>
      </c>
      <c r="EY198">
        <v>16.41</v>
      </c>
      <c r="EZ198">
        <v>16.41</v>
      </c>
      <c r="FA198">
        <v>16.420000000000002</v>
      </c>
      <c r="FB198" s="46">
        <v>16.989999999999998</v>
      </c>
      <c r="FC198">
        <v>16.399999999999999</v>
      </c>
      <c r="FD198">
        <v>16.45</v>
      </c>
      <c r="FE198">
        <v>16.41</v>
      </c>
      <c r="FF198">
        <v>16.420000000000002</v>
      </c>
      <c r="FG198">
        <v>16.420000000000002</v>
      </c>
    </row>
    <row r="199" spans="1:163" x14ac:dyDescent="0.2">
      <c r="A199" s="13">
        <v>8</v>
      </c>
      <c r="B199" s="27">
        <v>-16</v>
      </c>
      <c r="EY199">
        <v>16.45</v>
      </c>
      <c r="EZ199">
        <v>16.440000000000001</v>
      </c>
      <c r="FA199">
        <v>16.45</v>
      </c>
      <c r="FB199" s="46">
        <v>16.940000000000001</v>
      </c>
      <c r="FC199">
        <v>16.43</v>
      </c>
      <c r="FD199">
        <v>16.48</v>
      </c>
      <c r="FE199">
        <v>16.440000000000001</v>
      </c>
      <c r="FF199">
        <v>16.45</v>
      </c>
      <c r="FG199">
        <v>16.45</v>
      </c>
    </row>
    <row r="200" spans="1:163" x14ac:dyDescent="0.2">
      <c r="A200" s="13">
        <v>9</v>
      </c>
      <c r="B200" s="27">
        <v>-18</v>
      </c>
      <c r="EY200">
        <v>16.47</v>
      </c>
      <c r="EZ200">
        <v>16.48</v>
      </c>
      <c r="FA200">
        <v>16.48</v>
      </c>
      <c r="FB200" s="46">
        <v>16.96</v>
      </c>
      <c r="FC200">
        <v>16.46</v>
      </c>
      <c r="FD200">
        <v>16.48</v>
      </c>
      <c r="FE200">
        <v>16.47</v>
      </c>
      <c r="FF200">
        <v>16.46</v>
      </c>
      <c r="FG200">
        <v>16.48</v>
      </c>
    </row>
    <row r="201" spans="1:163" x14ac:dyDescent="0.2">
      <c r="A201" s="13">
        <v>10</v>
      </c>
      <c r="B201" s="27">
        <v>-19.899999999999999</v>
      </c>
      <c r="EY201">
        <v>16.48</v>
      </c>
      <c r="EZ201">
        <v>16.48</v>
      </c>
      <c r="FA201">
        <v>16.48</v>
      </c>
      <c r="FB201" s="46">
        <v>16.920000000000002</v>
      </c>
      <c r="FC201">
        <v>16.47</v>
      </c>
      <c r="FD201">
        <v>16.48</v>
      </c>
      <c r="FE201">
        <v>16.47</v>
      </c>
      <c r="FF201">
        <v>16.48</v>
      </c>
      <c r="FG201">
        <v>16.48</v>
      </c>
    </row>
    <row r="202" spans="1:163" x14ac:dyDescent="0.2">
      <c r="A202" s="13"/>
      <c r="B202" s="27"/>
    </row>
    <row r="203" spans="1:163" x14ac:dyDescent="0.2">
      <c r="A203" s="13"/>
      <c r="B203" s="27"/>
    </row>
    <row r="204" spans="1:163" x14ac:dyDescent="0.2">
      <c r="A204" s="47" t="s">
        <v>230</v>
      </c>
      <c r="B204" s="47"/>
    </row>
    <row r="205" spans="1:163" x14ac:dyDescent="0.2">
      <c r="A205" s="13" t="s">
        <v>49</v>
      </c>
      <c r="B205" s="13" t="s">
        <v>3</v>
      </c>
      <c r="FF205" s="5">
        <v>41304</v>
      </c>
      <c r="FG205" s="5">
        <v>41337</v>
      </c>
    </row>
    <row r="206" spans="1:163" x14ac:dyDescent="0.2">
      <c r="A206" s="13">
        <v>1</v>
      </c>
      <c r="B206" s="27">
        <v>-0.7</v>
      </c>
      <c r="FF206">
        <v>37.5</v>
      </c>
      <c r="FG206">
        <v>16.899999999999999</v>
      </c>
    </row>
    <row r="207" spans="1:163" x14ac:dyDescent="0.2">
      <c r="A207" s="13">
        <v>2</v>
      </c>
      <c r="B207" s="27">
        <v>-1.7</v>
      </c>
      <c r="FF207">
        <v>18.5</v>
      </c>
      <c r="FG207">
        <v>19.97</v>
      </c>
    </row>
    <row r="208" spans="1:163" x14ac:dyDescent="0.2">
      <c r="A208" s="13">
        <v>3</v>
      </c>
      <c r="B208" s="27">
        <v>-3.7</v>
      </c>
      <c r="FF208">
        <v>16.27</v>
      </c>
      <c r="FG208">
        <v>16.28</v>
      </c>
    </row>
    <row r="209" spans="1:163" x14ac:dyDescent="0.2">
      <c r="A209" s="13">
        <v>4</v>
      </c>
      <c r="B209" s="27">
        <v>-5.7</v>
      </c>
      <c r="FF209">
        <v>16.329999999999998</v>
      </c>
      <c r="FG209">
        <v>16.27</v>
      </c>
    </row>
    <row r="210" spans="1:163" x14ac:dyDescent="0.2">
      <c r="A210" s="13">
        <v>5</v>
      </c>
      <c r="B210" s="27">
        <v>-7.7</v>
      </c>
      <c r="FF210">
        <v>16.190000000000001</v>
      </c>
      <c r="FG210">
        <v>16.149999999999999</v>
      </c>
    </row>
    <row r="211" spans="1:163" x14ac:dyDescent="0.2">
      <c r="A211" s="13">
        <v>6</v>
      </c>
      <c r="B211" s="27">
        <v>-9.6999999999999993</v>
      </c>
      <c r="FF211">
        <v>16.34</v>
      </c>
      <c r="FG211">
        <v>16.37</v>
      </c>
    </row>
    <row r="212" spans="1:163" x14ac:dyDescent="0.2">
      <c r="A212" s="13">
        <v>7</v>
      </c>
      <c r="B212" s="27">
        <v>-11.7</v>
      </c>
      <c r="FF212">
        <v>16.38</v>
      </c>
      <c r="FG212">
        <v>16.32</v>
      </c>
    </row>
    <row r="213" spans="1:163" x14ac:dyDescent="0.2">
      <c r="A213" s="13">
        <v>8</v>
      </c>
      <c r="B213" s="27">
        <v>-14.6</v>
      </c>
      <c r="FF213">
        <v>16.5</v>
      </c>
      <c r="FG213">
        <v>16.45</v>
      </c>
    </row>
    <row r="214" spans="1:163" x14ac:dyDescent="0.2">
      <c r="A214" s="13"/>
      <c r="B214" s="27"/>
    </row>
    <row r="215" spans="1:163" x14ac:dyDescent="0.2">
      <c r="A215" s="13"/>
      <c r="B215" s="27"/>
    </row>
    <row r="216" spans="1:163" x14ac:dyDescent="0.2">
      <c r="A216" s="47" t="s">
        <v>231</v>
      </c>
      <c r="B216" s="47"/>
    </row>
    <row r="217" spans="1:163" x14ac:dyDescent="0.2">
      <c r="A217" s="13" t="s">
        <v>49</v>
      </c>
      <c r="B217" s="13" t="s">
        <v>3</v>
      </c>
      <c r="FF217" s="5">
        <v>41304</v>
      </c>
      <c r="FG217" s="5">
        <v>41337</v>
      </c>
    </row>
    <row r="218" spans="1:163" x14ac:dyDescent="0.2">
      <c r="A218" s="13">
        <v>1</v>
      </c>
      <c r="B218" s="27">
        <v>-1.8</v>
      </c>
      <c r="FF218">
        <v>21.8</v>
      </c>
      <c r="FG218">
        <v>22.7</v>
      </c>
    </row>
    <row r="219" spans="1:163" x14ac:dyDescent="0.2">
      <c r="A219" s="13">
        <v>2</v>
      </c>
      <c r="B219" s="27">
        <v>-3.8</v>
      </c>
      <c r="FF219">
        <v>16.34</v>
      </c>
      <c r="FG219">
        <v>16.37</v>
      </c>
    </row>
    <row r="220" spans="1:163" x14ac:dyDescent="0.2">
      <c r="A220" s="13">
        <v>3</v>
      </c>
      <c r="B220" s="27">
        <v>-5.8</v>
      </c>
      <c r="FF220">
        <v>16.350000000000001</v>
      </c>
      <c r="FG220">
        <v>16.36</v>
      </c>
    </row>
    <row r="221" spans="1:163" x14ac:dyDescent="0.2">
      <c r="A221" s="13">
        <v>4</v>
      </c>
      <c r="B221" s="27">
        <v>-7.8</v>
      </c>
      <c r="FF221">
        <v>16.420000000000002</v>
      </c>
      <c r="FG221">
        <v>16.440000000000001</v>
      </c>
    </row>
    <row r="222" spans="1:163" x14ac:dyDescent="0.2">
      <c r="A222" s="13">
        <v>5</v>
      </c>
      <c r="B222" s="27">
        <v>-9.8000000000000007</v>
      </c>
      <c r="FF222">
        <v>16.5</v>
      </c>
      <c r="FG222">
        <v>16.5</v>
      </c>
    </row>
    <row r="223" spans="1:163" x14ac:dyDescent="0.2">
      <c r="A223" s="13">
        <v>6</v>
      </c>
      <c r="B223" s="27">
        <v>-11.8</v>
      </c>
      <c r="FF223">
        <v>16.46</v>
      </c>
      <c r="FG223">
        <v>16.47</v>
      </c>
    </row>
    <row r="224" spans="1:163" x14ac:dyDescent="0.2">
      <c r="A224" s="13">
        <v>7</v>
      </c>
      <c r="B224" s="27">
        <v>-13.8</v>
      </c>
      <c r="FF224">
        <v>16.559999999999999</v>
      </c>
      <c r="FG224">
        <v>16.510000000000002</v>
      </c>
    </row>
    <row r="225" spans="1:163" x14ac:dyDescent="0.2">
      <c r="A225" s="13"/>
      <c r="B225" s="27"/>
    </row>
    <row r="226" spans="1:163" x14ac:dyDescent="0.2">
      <c r="A226" s="13"/>
      <c r="B226" s="27"/>
    </row>
    <row r="227" spans="1:163" x14ac:dyDescent="0.2">
      <c r="A227" s="47" t="s">
        <v>232</v>
      </c>
      <c r="B227" s="47"/>
    </row>
    <row r="228" spans="1:163" x14ac:dyDescent="0.2">
      <c r="A228" s="13" t="s">
        <v>49</v>
      </c>
      <c r="B228" s="13" t="s">
        <v>3</v>
      </c>
      <c r="FF228" s="5">
        <v>41304</v>
      </c>
      <c r="FG228" s="5">
        <v>41337</v>
      </c>
    </row>
    <row r="229" spans="1:163" x14ac:dyDescent="0.2">
      <c r="A229" s="13">
        <v>1</v>
      </c>
      <c r="B229" s="27">
        <v>-1</v>
      </c>
      <c r="FF229">
        <v>16.399999999999999</v>
      </c>
      <c r="FG229">
        <v>15.65</v>
      </c>
    </row>
    <row r="230" spans="1:163" x14ac:dyDescent="0.2">
      <c r="A230" s="13">
        <v>2</v>
      </c>
      <c r="B230" s="27">
        <v>-3</v>
      </c>
      <c r="FF230">
        <v>16.27</v>
      </c>
      <c r="FG230">
        <v>16.02</v>
      </c>
    </row>
    <row r="231" spans="1:163" x14ac:dyDescent="0.2">
      <c r="A231" s="13">
        <v>3</v>
      </c>
      <c r="B231" s="27">
        <v>-5</v>
      </c>
      <c r="FF231">
        <v>16.489999999999998</v>
      </c>
      <c r="FG231">
        <v>16.47</v>
      </c>
    </row>
    <row r="232" spans="1:163" x14ac:dyDescent="0.2">
      <c r="A232" s="13">
        <v>11</v>
      </c>
      <c r="B232" s="27">
        <v>-6</v>
      </c>
      <c r="FF232">
        <v>16.5</v>
      </c>
      <c r="FG232">
        <v>16.510000000000002</v>
      </c>
    </row>
    <row r="233" spans="1:163" x14ac:dyDescent="0.2">
      <c r="A233" s="13">
        <v>4</v>
      </c>
      <c r="B233" s="27">
        <v>-7</v>
      </c>
      <c r="FF233">
        <v>16.52</v>
      </c>
      <c r="FG233">
        <v>16.5</v>
      </c>
    </row>
    <row r="234" spans="1:163" x14ac:dyDescent="0.2">
      <c r="A234" s="13">
        <v>10</v>
      </c>
      <c r="B234" s="27">
        <v>-8</v>
      </c>
      <c r="FF234">
        <v>16.510000000000002</v>
      </c>
      <c r="FG234">
        <v>16.55</v>
      </c>
    </row>
    <row r="235" spans="1:163" x14ac:dyDescent="0.2">
      <c r="A235" s="13">
        <v>5</v>
      </c>
      <c r="B235" s="27">
        <v>-9</v>
      </c>
      <c r="FF235">
        <v>16.62</v>
      </c>
      <c r="FG235">
        <v>16.61</v>
      </c>
    </row>
    <row r="236" spans="1:163" x14ac:dyDescent="0.2">
      <c r="A236" s="13">
        <v>9</v>
      </c>
      <c r="B236" s="27">
        <v>-10</v>
      </c>
      <c r="FF236">
        <v>16.52</v>
      </c>
      <c r="FG236">
        <v>15.92</v>
      </c>
    </row>
    <row r="237" spans="1:163" x14ac:dyDescent="0.2">
      <c r="A237" s="13">
        <v>6</v>
      </c>
      <c r="B237" s="27">
        <v>-11</v>
      </c>
      <c r="FF237">
        <v>16.46</v>
      </c>
      <c r="FG237">
        <v>15</v>
      </c>
    </row>
    <row r="238" spans="1:163" x14ac:dyDescent="0.2">
      <c r="A238" s="13">
        <v>8</v>
      </c>
      <c r="B238" s="27">
        <v>-12</v>
      </c>
      <c r="FF238">
        <v>16.61</v>
      </c>
      <c r="FG238">
        <v>16.64</v>
      </c>
    </row>
    <row r="239" spans="1:163" x14ac:dyDescent="0.2">
      <c r="A239" s="13">
        <v>7</v>
      </c>
      <c r="B239" s="27">
        <v>-13</v>
      </c>
      <c r="FF239">
        <v>16.600000000000001</v>
      </c>
      <c r="FG239">
        <v>15.53</v>
      </c>
    </row>
    <row r="240" spans="1:163" x14ac:dyDescent="0.2">
      <c r="A240" s="13"/>
      <c r="B240" s="27"/>
    </row>
    <row r="241" spans="1:163" x14ac:dyDescent="0.2">
      <c r="A241" s="13"/>
      <c r="B241" s="27"/>
    </row>
    <row r="242" spans="1:163" x14ac:dyDescent="0.2">
      <c r="A242" s="47" t="s">
        <v>233</v>
      </c>
      <c r="B242" s="47"/>
    </row>
    <row r="243" spans="1:163" x14ac:dyDescent="0.2">
      <c r="A243" s="13" t="s">
        <v>49</v>
      </c>
      <c r="B243" s="13" t="s">
        <v>3</v>
      </c>
      <c r="FF243" s="5">
        <v>41304</v>
      </c>
      <c r="FG243" s="5">
        <v>41337</v>
      </c>
    </row>
    <row r="244" spans="1:163" x14ac:dyDescent="0.2">
      <c r="A244" s="13">
        <v>1</v>
      </c>
      <c r="B244" s="27">
        <v>-2.4</v>
      </c>
      <c r="FF244">
        <v>18.399999999999999</v>
      </c>
      <c r="FG244">
        <v>19.600000000000001</v>
      </c>
    </row>
    <row r="245" spans="1:163" x14ac:dyDescent="0.2">
      <c r="A245" s="13">
        <v>2</v>
      </c>
      <c r="B245" s="27">
        <v>-4.4000000000000004</v>
      </c>
      <c r="FF245">
        <v>16.32</v>
      </c>
      <c r="FG245">
        <v>16.34</v>
      </c>
    </row>
    <row r="246" spans="1:163" x14ac:dyDescent="0.2">
      <c r="A246" s="13">
        <v>3</v>
      </c>
      <c r="B246" s="27">
        <v>-6.4</v>
      </c>
      <c r="FF246">
        <v>16.36</v>
      </c>
      <c r="FG246">
        <v>16.36</v>
      </c>
    </row>
    <row r="247" spans="1:163" x14ac:dyDescent="0.2">
      <c r="A247" s="13">
        <v>4</v>
      </c>
      <c r="B247" s="27">
        <v>-8.4</v>
      </c>
      <c r="FF247">
        <v>16.41</v>
      </c>
      <c r="FG247">
        <v>16.420000000000002</v>
      </c>
    </row>
    <row r="248" spans="1:163" x14ac:dyDescent="0.2">
      <c r="A248" s="13">
        <v>5</v>
      </c>
      <c r="B248" s="27">
        <v>-10.4</v>
      </c>
      <c r="FF248">
        <v>16.440000000000001</v>
      </c>
      <c r="FG248">
        <v>16.440000000000001</v>
      </c>
    </row>
    <row r="249" spans="1:163" x14ac:dyDescent="0.2">
      <c r="A249" s="13">
        <v>6</v>
      </c>
      <c r="B249" s="27">
        <v>-12.4</v>
      </c>
      <c r="FF249">
        <v>15.56</v>
      </c>
      <c r="FG249">
        <v>16.57</v>
      </c>
    </row>
    <row r="250" spans="1:163" x14ac:dyDescent="0.2">
      <c r="A250" s="13">
        <v>7</v>
      </c>
      <c r="B250" s="27">
        <v>-14.4</v>
      </c>
      <c r="FF250">
        <v>16.57</v>
      </c>
      <c r="FG250">
        <v>16.57</v>
      </c>
    </row>
    <row r="251" spans="1:163" x14ac:dyDescent="0.2">
      <c r="A251" s="13">
        <v>8</v>
      </c>
      <c r="B251" s="27">
        <v>-15.4</v>
      </c>
      <c r="FF251">
        <v>16.559999999999999</v>
      </c>
      <c r="FG251">
        <v>16.559999999999999</v>
      </c>
    </row>
    <row r="252" spans="1:163" x14ac:dyDescent="0.2">
      <c r="A252" s="13">
        <v>9</v>
      </c>
      <c r="B252" s="27">
        <v>-16.399999999999999</v>
      </c>
      <c r="FF252">
        <v>16.649999999999999</v>
      </c>
      <c r="FG252">
        <v>16.64</v>
      </c>
    </row>
    <row r="253" spans="1:163" x14ac:dyDescent="0.2">
      <c r="A253" s="13">
        <v>10</v>
      </c>
      <c r="B253" s="27">
        <v>-17.399999999999999</v>
      </c>
      <c r="FF253">
        <v>16.63</v>
      </c>
      <c r="FG253">
        <v>16.63</v>
      </c>
    </row>
    <row r="254" spans="1:163" x14ac:dyDescent="0.2">
      <c r="A254" s="13">
        <v>11</v>
      </c>
      <c r="B254" s="27">
        <v>-18.399999999999999</v>
      </c>
      <c r="FF254">
        <v>16.61</v>
      </c>
      <c r="FG254">
        <v>16.61</v>
      </c>
    </row>
    <row r="255" spans="1:163" x14ac:dyDescent="0.2">
      <c r="A255" s="13"/>
      <c r="B255" s="27"/>
    </row>
    <row r="257" spans="1:149" ht="15.75" x14ac:dyDescent="0.25">
      <c r="A257" s="24" t="s">
        <v>382</v>
      </c>
    </row>
    <row r="258" spans="1:149" x14ac:dyDescent="0.2">
      <c r="A258" s="13"/>
    </row>
    <row r="259" spans="1:149" x14ac:dyDescent="0.2">
      <c r="A259" s="26" t="s">
        <v>59</v>
      </c>
    </row>
    <row r="260" spans="1:149" x14ac:dyDescent="0.2">
      <c r="A260" s="13" t="s">
        <v>49</v>
      </c>
      <c r="B260" s="17" t="s">
        <v>3</v>
      </c>
      <c r="C260" s="20">
        <v>34882</v>
      </c>
      <c r="D260" s="20">
        <v>34898</v>
      </c>
      <c r="E260" s="21">
        <v>34909</v>
      </c>
      <c r="F260" s="21">
        <v>34920</v>
      </c>
      <c r="G260" s="21">
        <v>35199</v>
      </c>
      <c r="H260" s="21">
        <v>35210</v>
      </c>
      <c r="I260" s="21">
        <v>35217</v>
      </c>
      <c r="J260" s="21">
        <v>35232</v>
      </c>
      <c r="K260" s="21">
        <v>35235</v>
      </c>
      <c r="L260" s="21">
        <v>35242</v>
      </c>
      <c r="M260" s="21">
        <v>35246</v>
      </c>
      <c r="N260" s="21">
        <v>35253</v>
      </c>
      <c r="O260" s="21">
        <v>35261</v>
      </c>
      <c r="P260" s="21">
        <v>35266</v>
      </c>
      <c r="Q260" s="21">
        <v>35274</v>
      </c>
      <c r="R260" s="21">
        <v>35282</v>
      </c>
      <c r="S260" s="21">
        <v>35290</v>
      </c>
      <c r="T260" s="21">
        <v>35308</v>
      </c>
      <c r="U260" s="21">
        <v>35321</v>
      </c>
      <c r="V260" s="21">
        <v>35334</v>
      </c>
      <c r="W260" s="21">
        <v>35364</v>
      </c>
      <c r="X260" s="21">
        <v>35557</v>
      </c>
      <c r="Y260" s="21">
        <v>35570</v>
      </c>
      <c r="Z260" s="21">
        <v>35612</v>
      </c>
      <c r="AA260" s="21">
        <v>35629</v>
      </c>
      <c r="AB260" s="21">
        <v>35633</v>
      </c>
      <c r="AC260" s="21">
        <v>35635</v>
      </c>
      <c r="AD260" s="21">
        <v>35643</v>
      </c>
      <c r="AE260" s="21">
        <v>35655</v>
      </c>
      <c r="AF260" s="21">
        <v>35656</v>
      </c>
      <c r="AG260" s="21">
        <v>35677</v>
      </c>
      <c r="AH260" s="21">
        <v>35678</v>
      </c>
      <c r="AI260" s="21">
        <v>35679</v>
      </c>
      <c r="AJ260" s="21">
        <v>35680</v>
      </c>
      <c r="AK260" s="21">
        <v>35682</v>
      </c>
      <c r="AL260" s="21">
        <v>35685</v>
      </c>
      <c r="AM260" s="21">
        <v>35687</v>
      </c>
      <c r="AN260" s="21">
        <v>35691</v>
      </c>
      <c r="AO260" s="21">
        <v>35693</v>
      </c>
      <c r="AP260" s="21">
        <v>35694</v>
      </c>
      <c r="AQ260" s="21">
        <v>35702</v>
      </c>
      <c r="AR260" s="21">
        <v>35711</v>
      </c>
      <c r="AS260" s="21">
        <v>35815</v>
      </c>
      <c r="AT260" s="21">
        <v>36524</v>
      </c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1"/>
      <c r="CA260" s="21"/>
      <c r="CB260" s="21"/>
      <c r="CC260" s="21"/>
      <c r="CD260" s="21"/>
      <c r="CE260" s="21"/>
      <c r="CF260" s="21">
        <v>36568</v>
      </c>
      <c r="CG260" s="21">
        <v>36590</v>
      </c>
      <c r="CH260" s="21">
        <v>36676</v>
      </c>
      <c r="CI260" s="21">
        <v>36626</v>
      </c>
      <c r="CJ260" s="21">
        <v>36641</v>
      </c>
      <c r="CK260" s="21">
        <v>36659</v>
      </c>
      <c r="CL260" s="21">
        <v>36665</v>
      </c>
      <c r="CM260" s="21">
        <v>36671</v>
      </c>
      <c r="CN260" s="21">
        <v>36674</v>
      </c>
      <c r="CO260" s="21">
        <v>36678</v>
      </c>
      <c r="CP260" s="21">
        <v>36684</v>
      </c>
      <c r="CQ260" s="21">
        <v>36693</v>
      </c>
      <c r="CR260" s="21">
        <v>36698</v>
      </c>
      <c r="CS260" s="21">
        <v>36707</v>
      </c>
      <c r="CT260" s="21">
        <v>36713</v>
      </c>
      <c r="CU260" s="21">
        <v>36718</v>
      </c>
      <c r="CV260" s="21">
        <v>36735</v>
      </c>
      <c r="CW260" s="21">
        <v>36740</v>
      </c>
      <c r="CX260" s="21">
        <v>36748</v>
      </c>
      <c r="CY260" s="21">
        <v>36753</v>
      </c>
      <c r="CZ260" s="21">
        <v>36762</v>
      </c>
      <c r="DA260" s="21">
        <v>36767</v>
      </c>
      <c r="DB260" s="21">
        <v>36779</v>
      </c>
      <c r="DC260" s="21">
        <v>36798</v>
      </c>
      <c r="DD260" s="21">
        <v>36809</v>
      </c>
      <c r="DE260" s="21">
        <v>36823</v>
      </c>
      <c r="DF260" s="21">
        <v>36837</v>
      </c>
      <c r="DG260" s="21">
        <v>36849</v>
      </c>
      <c r="DH260" s="21">
        <v>36867</v>
      </c>
      <c r="DI260" s="21">
        <v>36881</v>
      </c>
      <c r="DJ260" s="21">
        <v>36901</v>
      </c>
      <c r="DK260" s="1">
        <v>36914</v>
      </c>
      <c r="DL260" s="21">
        <v>36951</v>
      </c>
      <c r="DM260" s="21">
        <v>36971</v>
      </c>
      <c r="DN260" s="21">
        <v>36991</v>
      </c>
      <c r="DO260" s="21">
        <v>37013</v>
      </c>
      <c r="DP260" s="21">
        <v>37028</v>
      </c>
      <c r="DQ260" s="1">
        <v>37046</v>
      </c>
      <c r="DR260" s="1">
        <f>DR118</f>
        <v>37060</v>
      </c>
      <c r="DS260" s="1">
        <f t="shared" ref="DS260:EI260" si="2">DS118</f>
        <v>37075</v>
      </c>
      <c r="DT260" s="1">
        <f t="shared" si="2"/>
        <v>37088</v>
      </c>
      <c r="DU260" s="1">
        <f t="shared" si="2"/>
        <v>37102</v>
      </c>
      <c r="DV260" s="1">
        <f t="shared" si="2"/>
        <v>37116</v>
      </c>
      <c r="DW260" s="1">
        <f t="shared" si="2"/>
        <v>37134</v>
      </c>
      <c r="DX260" s="1">
        <f t="shared" si="2"/>
        <v>37143</v>
      </c>
      <c r="DY260" s="1">
        <f t="shared" si="2"/>
        <v>37157</v>
      </c>
      <c r="DZ260" s="1">
        <f t="shared" si="2"/>
        <v>37181</v>
      </c>
      <c r="EA260" s="1">
        <f t="shared" si="2"/>
        <v>37196</v>
      </c>
      <c r="EB260" s="1">
        <f t="shared" si="2"/>
        <v>37210</v>
      </c>
      <c r="EC260" s="1">
        <f t="shared" si="2"/>
        <v>37224</v>
      </c>
      <c r="ED260" s="1">
        <f t="shared" si="2"/>
        <v>37271</v>
      </c>
      <c r="EE260" s="1">
        <f t="shared" si="2"/>
        <v>37463</v>
      </c>
      <c r="EF260" s="1">
        <f t="shared" si="2"/>
        <v>37750</v>
      </c>
      <c r="EG260" s="1">
        <f t="shared" si="2"/>
        <v>37812</v>
      </c>
      <c r="EH260" s="1">
        <f t="shared" si="2"/>
        <v>37852</v>
      </c>
      <c r="EI260" s="1">
        <f t="shared" si="2"/>
        <v>37971</v>
      </c>
      <c r="EJ260" s="1">
        <v>38138</v>
      </c>
      <c r="EK260" s="1">
        <v>38170</v>
      </c>
      <c r="EL260" s="1">
        <v>38213</v>
      </c>
      <c r="EM260" s="1">
        <v>38238</v>
      </c>
      <c r="EN260" s="1">
        <v>38266</v>
      </c>
      <c r="EO260" s="1">
        <v>38502</v>
      </c>
      <c r="EP260" s="1">
        <v>38586</v>
      </c>
      <c r="EQ260" s="1">
        <v>38674</v>
      </c>
      <c r="ER260" s="1">
        <v>39592</v>
      </c>
      <c r="ES260" s="1">
        <v>39701</v>
      </c>
    </row>
    <row r="261" spans="1:149" x14ac:dyDescent="0.2">
      <c r="A261" s="13">
        <v>1</v>
      </c>
      <c r="B261" s="13">
        <v>1</v>
      </c>
      <c r="C261" s="13">
        <v>10.7</v>
      </c>
      <c r="D261" s="13">
        <v>3.9</v>
      </c>
      <c r="E261">
        <v>5</v>
      </c>
      <c r="F261">
        <v>4.9000000000000004</v>
      </c>
      <c r="G261">
        <v>-1.4</v>
      </c>
      <c r="H261">
        <v>-0.5</v>
      </c>
      <c r="I261">
        <v>0</v>
      </c>
      <c r="J261">
        <v>3.1</v>
      </c>
      <c r="K261">
        <v>4</v>
      </c>
      <c r="L261">
        <v>6.5</v>
      </c>
      <c r="M261">
        <v>6.8</v>
      </c>
      <c r="N261">
        <v>6.5</v>
      </c>
      <c r="O261">
        <v>7.5</v>
      </c>
      <c r="P261">
        <v>7</v>
      </c>
      <c r="Q261">
        <v>8.3000000000000007</v>
      </c>
      <c r="R261">
        <v>7.7</v>
      </c>
      <c r="S261">
        <v>6</v>
      </c>
      <c r="T261">
        <v>5.4</v>
      </c>
      <c r="U261">
        <v>3.3</v>
      </c>
      <c r="V261">
        <v>2.6</v>
      </c>
      <c r="W261">
        <v>0.8</v>
      </c>
      <c r="X261">
        <v>-1.4</v>
      </c>
      <c r="Y261">
        <v>-0.9</v>
      </c>
      <c r="Z261">
        <v>-0.2</v>
      </c>
      <c r="AA261">
        <v>0</v>
      </c>
      <c r="AB261">
        <v>0</v>
      </c>
      <c r="AC261">
        <v>0.2</v>
      </c>
      <c r="AD261">
        <v>1.9</v>
      </c>
      <c r="AE261">
        <v>3</v>
      </c>
      <c r="AF261">
        <v>3</v>
      </c>
      <c r="AG261">
        <v>3.8</v>
      </c>
      <c r="AH261">
        <v>3.8</v>
      </c>
      <c r="AI261">
        <v>3.8</v>
      </c>
      <c r="AJ261">
        <v>3.8</v>
      </c>
      <c r="AK261">
        <v>3.8</v>
      </c>
      <c r="AL261">
        <v>3.8</v>
      </c>
      <c r="AM261">
        <v>3.8</v>
      </c>
      <c r="AN261">
        <v>3.8</v>
      </c>
      <c r="AO261">
        <v>3.7</v>
      </c>
      <c r="AP261">
        <v>3.7</v>
      </c>
      <c r="AQ261">
        <v>3.5</v>
      </c>
      <c r="AR261">
        <v>3.2</v>
      </c>
      <c r="AS261">
        <v>0</v>
      </c>
      <c r="AT261">
        <v>0</v>
      </c>
      <c r="BB261"/>
      <c r="BD261"/>
      <c r="BP261"/>
      <c r="CF261">
        <v>3.1</v>
      </c>
      <c r="CG261">
        <v>3.8</v>
      </c>
      <c r="CH261">
        <v>4.2</v>
      </c>
      <c r="CI261">
        <v>4</v>
      </c>
      <c r="CJ261">
        <v>3.7</v>
      </c>
      <c r="CK261">
        <v>3.76</v>
      </c>
      <c r="CL261">
        <v>-2.2000000000000002</v>
      </c>
      <c r="CM261">
        <v>-1.7</v>
      </c>
      <c r="CN261">
        <v>-1.6</v>
      </c>
      <c r="CO261">
        <v>-1.4</v>
      </c>
      <c r="CP261">
        <v>-1.1000000000000001</v>
      </c>
      <c r="CQ261">
        <v>-0.8</v>
      </c>
      <c r="CR261">
        <v>-0.7</v>
      </c>
      <c r="CS261">
        <v>-0.5</v>
      </c>
      <c r="CT261">
        <v>-0.4</v>
      </c>
      <c r="CU261">
        <v>-0.3</v>
      </c>
      <c r="CV261">
        <v>0.5</v>
      </c>
      <c r="CW261">
        <v>1.3</v>
      </c>
      <c r="CX261">
        <v>2.4</v>
      </c>
      <c r="CY261">
        <v>2.9</v>
      </c>
      <c r="CZ261">
        <v>3.4</v>
      </c>
      <c r="DA261">
        <v>3.6</v>
      </c>
      <c r="DB261">
        <v>3.5</v>
      </c>
      <c r="DC261">
        <v>2.8</v>
      </c>
      <c r="DD261">
        <v>2.2000000000000002</v>
      </c>
      <c r="DE261">
        <v>1.3</v>
      </c>
      <c r="DF261">
        <v>0.7</v>
      </c>
      <c r="DG261">
        <v>0.4</v>
      </c>
      <c r="DH261">
        <v>0.1</v>
      </c>
      <c r="DI261">
        <v>0</v>
      </c>
      <c r="DJ261">
        <v>0</v>
      </c>
      <c r="DK261">
        <v>0.1</v>
      </c>
      <c r="DL261">
        <v>-2.2999999999999998</v>
      </c>
      <c r="DM261">
        <v>3</v>
      </c>
      <c r="DN261">
        <v>3</v>
      </c>
      <c r="DO261">
        <v>2.9</v>
      </c>
      <c r="DP261">
        <v>-1.7</v>
      </c>
      <c r="DQ261">
        <v>-1</v>
      </c>
      <c r="DR261">
        <v>-0.6</v>
      </c>
      <c r="DS261">
        <v>-0.3</v>
      </c>
      <c r="DT261">
        <v>0</v>
      </c>
      <c r="DU261">
        <v>2</v>
      </c>
      <c r="DV261">
        <v>0.34</v>
      </c>
      <c r="DW261">
        <v>4.9000000000000004</v>
      </c>
      <c r="DX261">
        <v>4.8</v>
      </c>
      <c r="DY261">
        <v>4.3</v>
      </c>
      <c r="DZ261">
        <v>2.8</v>
      </c>
      <c r="EA261">
        <v>1.7</v>
      </c>
      <c r="EB261">
        <v>0.9</v>
      </c>
      <c r="EC261">
        <v>0.5</v>
      </c>
      <c r="ED261">
        <v>0</v>
      </c>
      <c r="EE261">
        <v>1.9</v>
      </c>
      <c r="EF261">
        <v>-1.6</v>
      </c>
      <c r="EG261">
        <v>-0.1</v>
      </c>
      <c r="EH261">
        <v>4.5</v>
      </c>
      <c r="EI261">
        <v>0.2</v>
      </c>
      <c r="EJ261">
        <v>-0.7</v>
      </c>
      <c r="EK261" s="15">
        <v>0</v>
      </c>
      <c r="EL261">
        <v>5.8</v>
      </c>
      <c r="EM261">
        <v>6.9</v>
      </c>
      <c r="EN261">
        <v>4.2</v>
      </c>
      <c r="EO261">
        <v>-0.7</v>
      </c>
      <c r="EP261">
        <v>5.6</v>
      </c>
      <c r="EQ261">
        <v>1.3</v>
      </c>
      <c r="ER261">
        <v>-1</v>
      </c>
      <c r="ES261">
        <v>4.5</v>
      </c>
    </row>
    <row r="262" spans="1:149" x14ac:dyDescent="0.2">
      <c r="A262" s="13">
        <v>2</v>
      </c>
      <c r="B262" s="13">
        <v>2</v>
      </c>
      <c r="C262" s="13">
        <v>7.2</v>
      </c>
      <c r="D262" s="13">
        <v>-0.2</v>
      </c>
      <c r="E262">
        <v>0.1</v>
      </c>
      <c r="F262">
        <v>0.3</v>
      </c>
      <c r="G262">
        <v>-2.4</v>
      </c>
      <c r="H262">
        <v>-1.8</v>
      </c>
      <c r="I262">
        <v>-1.4</v>
      </c>
      <c r="K262">
        <v>-0.6</v>
      </c>
      <c r="L262">
        <v>-0.2</v>
      </c>
      <c r="M262">
        <v>0</v>
      </c>
      <c r="N262">
        <v>1</v>
      </c>
      <c r="O262">
        <v>1.7</v>
      </c>
      <c r="P262">
        <v>1.7</v>
      </c>
      <c r="Q262">
        <v>2.1</v>
      </c>
      <c r="R262">
        <v>2.5</v>
      </c>
      <c r="S262">
        <v>2.2999999999999998</v>
      </c>
      <c r="T262">
        <v>2.2000000000000002</v>
      </c>
      <c r="U262">
        <v>1.6</v>
      </c>
      <c r="V262">
        <v>1.3</v>
      </c>
      <c r="W262">
        <v>0.5</v>
      </c>
      <c r="X262">
        <v>-0.3</v>
      </c>
      <c r="Y262">
        <v>-0.2</v>
      </c>
      <c r="Z262">
        <v>0.2</v>
      </c>
      <c r="AA262">
        <v>0.1</v>
      </c>
      <c r="AB262">
        <v>0</v>
      </c>
      <c r="AC262">
        <v>0</v>
      </c>
      <c r="AD262">
        <v>0.1</v>
      </c>
      <c r="AE262">
        <v>0.1</v>
      </c>
      <c r="AF262">
        <v>0.1</v>
      </c>
      <c r="AG262">
        <v>0.8</v>
      </c>
      <c r="AH262">
        <v>0.8</v>
      </c>
      <c r="AI262">
        <v>0.9</v>
      </c>
      <c r="AJ262">
        <v>0.9</v>
      </c>
      <c r="AK262">
        <v>0.9</v>
      </c>
      <c r="AL262">
        <v>1.1000000000000001</v>
      </c>
      <c r="AM262">
        <v>1.2</v>
      </c>
      <c r="AN262">
        <v>1.4</v>
      </c>
      <c r="AO262">
        <v>1.5</v>
      </c>
      <c r="AP262">
        <v>1.5</v>
      </c>
      <c r="AQ262">
        <v>1.8</v>
      </c>
      <c r="AR262">
        <v>1.9</v>
      </c>
      <c r="AS262">
        <v>0.1</v>
      </c>
      <c r="AT262">
        <v>0.1</v>
      </c>
      <c r="BB262"/>
      <c r="BD262"/>
      <c r="BP262"/>
      <c r="CF262">
        <v>0</v>
      </c>
      <c r="CG262">
        <v>0.4</v>
      </c>
      <c r="CH262">
        <v>1.4</v>
      </c>
      <c r="CI262">
        <v>1.7</v>
      </c>
      <c r="CJ262">
        <v>1.8</v>
      </c>
      <c r="CK262">
        <v>1.7</v>
      </c>
      <c r="CL262">
        <v>-1.4</v>
      </c>
      <c r="CM262">
        <v>-1.5</v>
      </c>
      <c r="CN262">
        <v>-1.2</v>
      </c>
      <c r="CO262">
        <v>-1</v>
      </c>
      <c r="CP262">
        <v>-0.9</v>
      </c>
      <c r="CQ262">
        <v>-0.7</v>
      </c>
      <c r="CR262">
        <v>-0.7</v>
      </c>
      <c r="CS262">
        <v>-0.5</v>
      </c>
      <c r="CT262">
        <v>-0.4</v>
      </c>
      <c r="CU262">
        <v>-0.3</v>
      </c>
      <c r="CV262">
        <v>-0.1</v>
      </c>
      <c r="CW262">
        <v>-0.1</v>
      </c>
      <c r="CX262">
        <v>-0.1</v>
      </c>
      <c r="CY262">
        <v>0</v>
      </c>
      <c r="CZ262">
        <v>0</v>
      </c>
      <c r="DA262">
        <v>0.6</v>
      </c>
      <c r="DB262">
        <v>1.4</v>
      </c>
      <c r="DC262">
        <v>1.4</v>
      </c>
      <c r="DD262">
        <v>1.3</v>
      </c>
      <c r="DE262">
        <v>0.9</v>
      </c>
      <c r="DF262">
        <v>0.5</v>
      </c>
      <c r="DG262">
        <v>0.3</v>
      </c>
      <c r="DH262">
        <v>0.1</v>
      </c>
      <c r="DI262">
        <v>0.1</v>
      </c>
      <c r="DJ262">
        <v>0</v>
      </c>
      <c r="DK262">
        <v>0.1</v>
      </c>
      <c r="DL262">
        <v>0</v>
      </c>
      <c r="DM262">
        <v>0</v>
      </c>
      <c r="DN262">
        <v>0</v>
      </c>
      <c r="DO262">
        <v>1.1000000000000001</v>
      </c>
      <c r="DP262">
        <v>-0.9</v>
      </c>
      <c r="DQ262">
        <v>-0.6</v>
      </c>
      <c r="DR262">
        <v>-0.4</v>
      </c>
      <c r="DS262">
        <v>-0.3</v>
      </c>
      <c r="DT262">
        <v>-0.2</v>
      </c>
      <c r="DU262">
        <v>-0.1</v>
      </c>
      <c r="DV262">
        <v>0</v>
      </c>
      <c r="DW262">
        <v>1.6</v>
      </c>
      <c r="DX262">
        <v>2.2000000000000002</v>
      </c>
      <c r="DY262">
        <v>2.4</v>
      </c>
      <c r="DZ262">
        <v>1.9</v>
      </c>
      <c r="EA262">
        <v>1.3</v>
      </c>
      <c r="EB262">
        <v>0.8</v>
      </c>
      <c r="EC262">
        <v>0.4</v>
      </c>
      <c r="ED262">
        <v>0.1</v>
      </c>
      <c r="EE262">
        <v>-0.1</v>
      </c>
      <c r="EF262">
        <v>-0.4</v>
      </c>
      <c r="EG262">
        <v>-0.1</v>
      </c>
      <c r="EH262">
        <v>0.9</v>
      </c>
      <c r="EI262">
        <v>0.3</v>
      </c>
      <c r="EJ262">
        <v>-0.5</v>
      </c>
      <c r="EK262">
        <v>-0.2</v>
      </c>
      <c r="EL262">
        <v>2.2000000000000002</v>
      </c>
      <c r="EM262">
        <v>4.2</v>
      </c>
      <c r="EN262">
        <v>3.2</v>
      </c>
      <c r="EO262">
        <v>-0.4</v>
      </c>
      <c r="EP262">
        <v>2.4</v>
      </c>
      <c r="EQ262">
        <v>1.4</v>
      </c>
      <c r="ER262">
        <v>-0.3</v>
      </c>
      <c r="ES262">
        <v>2.7</v>
      </c>
    </row>
    <row r="263" spans="1:149" x14ac:dyDescent="0.2">
      <c r="A263" s="13">
        <v>3</v>
      </c>
      <c r="B263" s="13">
        <v>3</v>
      </c>
      <c r="C263" s="13">
        <v>4.2</v>
      </c>
      <c r="D263" s="13">
        <v>-0.6</v>
      </c>
      <c r="E263">
        <v>-0.5</v>
      </c>
      <c r="F263">
        <v>-0.3</v>
      </c>
      <c r="G263">
        <v>-2.5</v>
      </c>
      <c r="H263">
        <v>-2.1</v>
      </c>
      <c r="I263">
        <v>-1.9</v>
      </c>
      <c r="K263">
        <v>-1.4</v>
      </c>
      <c r="L263">
        <v>-1.1000000000000001</v>
      </c>
      <c r="M263">
        <v>-1</v>
      </c>
      <c r="N263">
        <v>-0.7</v>
      </c>
      <c r="O263">
        <v>-0.5</v>
      </c>
      <c r="P263">
        <v>-0.4</v>
      </c>
      <c r="Q263">
        <v>-0.3</v>
      </c>
      <c r="R263">
        <v>-0.3</v>
      </c>
      <c r="S263">
        <v>-0.2</v>
      </c>
      <c r="T263">
        <v>-0.2</v>
      </c>
      <c r="U263">
        <v>-0.1</v>
      </c>
      <c r="V263">
        <v>-0.1</v>
      </c>
      <c r="W263">
        <v>-0.1</v>
      </c>
      <c r="X263">
        <v>-0.1</v>
      </c>
      <c r="Y263">
        <v>-0.1</v>
      </c>
      <c r="Z263">
        <v>0</v>
      </c>
      <c r="AA263">
        <v>0</v>
      </c>
      <c r="AB263">
        <v>-0.1</v>
      </c>
      <c r="AC263">
        <v>-0.2</v>
      </c>
      <c r="AD263">
        <v>0</v>
      </c>
      <c r="AE263">
        <v>-0.1</v>
      </c>
      <c r="AF263">
        <v>0.1</v>
      </c>
      <c r="AG263">
        <v>-0.1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-0.1</v>
      </c>
      <c r="AP263">
        <v>0</v>
      </c>
      <c r="AQ263">
        <v>0</v>
      </c>
      <c r="AR263">
        <v>0</v>
      </c>
      <c r="AS263">
        <v>-0.1</v>
      </c>
      <c r="AT263">
        <v>0</v>
      </c>
      <c r="BB263"/>
      <c r="BD263"/>
      <c r="BP263"/>
      <c r="CF263">
        <v>0.1</v>
      </c>
      <c r="CG263">
        <v>0.1</v>
      </c>
      <c r="CH263">
        <v>0.1</v>
      </c>
      <c r="CI263">
        <v>0.1</v>
      </c>
      <c r="CL263">
        <v>-0.1</v>
      </c>
      <c r="CM263">
        <v>-0.2</v>
      </c>
      <c r="CN263">
        <v>-0.2</v>
      </c>
      <c r="CO263">
        <v>-0.2</v>
      </c>
      <c r="CP263">
        <v>-0.2</v>
      </c>
      <c r="CQ263">
        <v>-0.3</v>
      </c>
      <c r="CR263">
        <v>-0.3</v>
      </c>
      <c r="CS263">
        <v>-0.1</v>
      </c>
      <c r="CT263">
        <v>-0.1</v>
      </c>
      <c r="CU263">
        <v>-0.1</v>
      </c>
      <c r="CV263">
        <v>-0.1</v>
      </c>
      <c r="CW263">
        <v>-0.1</v>
      </c>
      <c r="CX263">
        <v>-0.3</v>
      </c>
      <c r="CY263">
        <v>-0.1</v>
      </c>
      <c r="CZ263">
        <v>-0.2</v>
      </c>
      <c r="DA263">
        <v>-0.1</v>
      </c>
      <c r="DB263">
        <v>-0.1</v>
      </c>
      <c r="DC263">
        <v>-0.1</v>
      </c>
      <c r="DD263">
        <v>-0.1</v>
      </c>
      <c r="DE263">
        <v>0</v>
      </c>
      <c r="DF263">
        <v>0</v>
      </c>
      <c r="DG263">
        <v>0</v>
      </c>
      <c r="DH263">
        <v>0</v>
      </c>
      <c r="DI263">
        <v>-0.1</v>
      </c>
      <c r="DJ263">
        <v>-0.1</v>
      </c>
      <c r="DK263">
        <v>0</v>
      </c>
      <c r="DL263">
        <v>0.1</v>
      </c>
      <c r="DM263">
        <v>0.1</v>
      </c>
      <c r="DN263">
        <v>0.2</v>
      </c>
      <c r="DO263">
        <v>0</v>
      </c>
      <c r="DP263">
        <v>-0.1</v>
      </c>
      <c r="DQ263">
        <v>-0.1</v>
      </c>
      <c r="DR263">
        <v>-0.1</v>
      </c>
      <c r="DS263">
        <v>-0.1</v>
      </c>
      <c r="DT263">
        <v>-0.1</v>
      </c>
      <c r="DU263">
        <v>-0.1</v>
      </c>
      <c r="DV263">
        <v>0</v>
      </c>
      <c r="DW263">
        <v>0</v>
      </c>
      <c r="DX263">
        <v>0</v>
      </c>
      <c r="DY263">
        <v>0</v>
      </c>
      <c r="DZ263">
        <v>-0.2</v>
      </c>
      <c r="EA263">
        <v>0.1</v>
      </c>
      <c r="EB263">
        <v>0.1</v>
      </c>
      <c r="EC263">
        <v>0</v>
      </c>
      <c r="ED263">
        <v>0</v>
      </c>
      <c r="EE263">
        <v>-0.1</v>
      </c>
      <c r="EF263">
        <v>-0.1</v>
      </c>
      <c r="EG263">
        <v>-0.1</v>
      </c>
      <c r="EH263">
        <v>-0.1</v>
      </c>
      <c r="EI263">
        <v>0.1</v>
      </c>
      <c r="EJ263">
        <v>-0.1</v>
      </c>
      <c r="EK263">
        <v>-0.1</v>
      </c>
      <c r="EL263">
        <v>-0.1</v>
      </c>
      <c r="EM263">
        <v>1.3</v>
      </c>
      <c r="EN263">
        <v>1.2</v>
      </c>
      <c r="EO263">
        <v>-0.1</v>
      </c>
      <c r="EP263">
        <v>0.3</v>
      </c>
      <c r="EQ263">
        <v>0.7</v>
      </c>
      <c r="ER263">
        <v>0</v>
      </c>
      <c r="ES263">
        <v>1</v>
      </c>
    </row>
    <row r="264" spans="1:149" x14ac:dyDescent="0.2">
      <c r="A264" s="13">
        <v>4</v>
      </c>
      <c r="B264" s="13">
        <v>5</v>
      </c>
      <c r="C264" s="13">
        <v>0.8</v>
      </c>
      <c r="D264" s="13">
        <v>-0.8</v>
      </c>
      <c r="E264">
        <v>-0.7</v>
      </c>
      <c r="F264">
        <v>-0.6</v>
      </c>
      <c r="G264">
        <v>-1.9</v>
      </c>
      <c r="H264">
        <v>-1.8</v>
      </c>
      <c r="I264">
        <v>-1.8</v>
      </c>
      <c r="J264">
        <v>-1.6</v>
      </c>
      <c r="K264">
        <v>-1.6</v>
      </c>
      <c r="L264">
        <v>-1.4</v>
      </c>
      <c r="M264">
        <v>-1.4</v>
      </c>
      <c r="N264">
        <v>-1.2</v>
      </c>
      <c r="O264">
        <v>-1.1000000000000001</v>
      </c>
      <c r="P264">
        <v>-1</v>
      </c>
      <c r="Q264">
        <v>-0.9</v>
      </c>
      <c r="R264">
        <v>-0.8</v>
      </c>
      <c r="S264">
        <v>-0.6</v>
      </c>
      <c r="T264">
        <v>-0.6</v>
      </c>
      <c r="U264">
        <v>-0.5</v>
      </c>
      <c r="V264">
        <v>-0.5</v>
      </c>
      <c r="W264">
        <v>-0.4</v>
      </c>
      <c r="X264">
        <v>-0.2</v>
      </c>
      <c r="Y264">
        <v>-0.2</v>
      </c>
      <c r="Z264">
        <v>-0.2</v>
      </c>
      <c r="AA264">
        <v>-0.2</v>
      </c>
      <c r="AB264">
        <v>-0.3</v>
      </c>
      <c r="AC264">
        <v>-0.3</v>
      </c>
      <c r="AD264">
        <v>-0.2</v>
      </c>
      <c r="AE264">
        <v>-0.2</v>
      </c>
      <c r="AF264">
        <v>-0.2</v>
      </c>
      <c r="AG264">
        <v>-0.2</v>
      </c>
      <c r="AH264">
        <v>-0.2</v>
      </c>
      <c r="AI264">
        <v>-0.2</v>
      </c>
      <c r="AJ264">
        <v>-0.2</v>
      </c>
      <c r="AK264">
        <v>-0.2</v>
      </c>
      <c r="AL264">
        <v>-0.2</v>
      </c>
      <c r="AM264">
        <v>-0.2</v>
      </c>
      <c r="AN264">
        <v>-0.2</v>
      </c>
      <c r="AO264">
        <v>-0.2</v>
      </c>
      <c r="AP264">
        <v>-0.2</v>
      </c>
      <c r="AQ264">
        <v>-0.2</v>
      </c>
      <c r="AR264">
        <v>-0.2</v>
      </c>
      <c r="AS264">
        <v>-0.2</v>
      </c>
      <c r="AT264">
        <v>0.1</v>
      </c>
      <c r="BB264"/>
      <c r="BD264"/>
      <c r="BP264"/>
      <c r="CF264">
        <v>0.2</v>
      </c>
      <c r="CG264">
        <v>0.1</v>
      </c>
      <c r="CH264">
        <v>0.2</v>
      </c>
      <c r="CI264">
        <v>0.2</v>
      </c>
      <c r="CJ264">
        <v>0.2</v>
      </c>
      <c r="CK264">
        <v>0.2</v>
      </c>
      <c r="CL264">
        <v>-0.2</v>
      </c>
      <c r="CM264">
        <v>-0.2</v>
      </c>
      <c r="CN264">
        <v>-0.2</v>
      </c>
      <c r="CO264">
        <v>-0.2</v>
      </c>
      <c r="CP264">
        <v>-0.2</v>
      </c>
      <c r="CQ264">
        <v>-0.2</v>
      </c>
      <c r="CR264">
        <v>-0.2</v>
      </c>
      <c r="CS264">
        <v>-0.2</v>
      </c>
      <c r="CT264">
        <v>-0.2</v>
      </c>
      <c r="CU264">
        <v>-0.2</v>
      </c>
      <c r="CV264">
        <v>-0.2</v>
      </c>
      <c r="CW264">
        <v>-0.2</v>
      </c>
      <c r="CX264">
        <v>-0.2</v>
      </c>
      <c r="CY264">
        <v>-0.2</v>
      </c>
      <c r="CZ264">
        <v>-0.2</v>
      </c>
      <c r="DA264">
        <v>-0.2</v>
      </c>
      <c r="DB264">
        <v>-0.2</v>
      </c>
      <c r="DC264">
        <v>-0.2</v>
      </c>
      <c r="DD264">
        <v>-0.2</v>
      </c>
      <c r="DE264">
        <v>-0.2</v>
      </c>
      <c r="DF264">
        <v>-0.2</v>
      </c>
      <c r="DG264">
        <v>-0.2</v>
      </c>
      <c r="DH264">
        <v>-0.2</v>
      </c>
      <c r="DI264">
        <v>-0.2</v>
      </c>
      <c r="DJ264">
        <v>-0.2</v>
      </c>
      <c r="DK264">
        <v>-0.1</v>
      </c>
      <c r="DL264">
        <v>0.2</v>
      </c>
      <c r="DM264">
        <v>0.2</v>
      </c>
      <c r="DN264">
        <v>0.2</v>
      </c>
      <c r="DO264">
        <v>0.1</v>
      </c>
      <c r="DP264">
        <v>-0.2</v>
      </c>
      <c r="DQ264">
        <v>-0.1</v>
      </c>
      <c r="DR264">
        <v>-0.1</v>
      </c>
      <c r="DS264">
        <v>-0.2</v>
      </c>
      <c r="DT264">
        <v>-0.1</v>
      </c>
      <c r="DU264">
        <v>-0.2</v>
      </c>
      <c r="DV264">
        <v>-0.1</v>
      </c>
      <c r="DW264">
        <v>-0.1</v>
      </c>
      <c r="DX264">
        <v>-0.1</v>
      </c>
      <c r="DY264">
        <v>-0.2</v>
      </c>
      <c r="DZ264">
        <v>-0.1</v>
      </c>
      <c r="EA264">
        <v>-0.1</v>
      </c>
      <c r="EB264">
        <v>-0.1</v>
      </c>
      <c r="EC264">
        <v>-0.1</v>
      </c>
      <c r="ED264">
        <v>-0.1</v>
      </c>
      <c r="EE264">
        <v>-0.1</v>
      </c>
      <c r="EF264">
        <v>-0.1</v>
      </c>
      <c r="EG264">
        <v>-0.1</v>
      </c>
      <c r="EH264">
        <v>-0.1</v>
      </c>
      <c r="EI264">
        <v>-0.1</v>
      </c>
      <c r="EJ264">
        <v>-0.1</v>
      </c>
      <c r="EK264">
        <v>-0.1</v>
      </c>
      <c r="EL264">
        <v>-0.1</v>
      </c>
      <c r="EM264">
        <v>-0.1</v>
      </c>
      <c r="EN264">
        <v>-0.1</v>
      </c>
      <c r="EO264">
        <v>-0.1</v>
      </c>
      <c r="EP264">
        <v>-0.1</v>
      </c>
      <c r="EQ264">
        <v>-0.1</v>
      </c>
      <c r="ER264">
        <v>0</v>
      </c>
      <c r="ES264">
        <v>-0.1</v>
      </c>
    </row>
    <row r="265" spans="1:149" x14ac:dyDescent="0.2">
      <c r="A265" s="13">
        <v>5</v>
      </c>
      <c r="B265" s="13">
        <v>7.5</v>
      </c>
      <c r="C265" s="13">
        <v>1</v>
      </c>
      <c r="D265" s="13">
        <v>-0.7</v>
      </c>
      <c r="E265">
        <v>-0.7</v>
      </c>
      <c r="F265">
        <v>-0.6</v>
      </c>
      <c r="G265">
        <v>-1.1000000000000001</v>
      </c>
      <c r="H265">
        <v>-1.2</v>
      </c>
      <c r="I265">
        <v>-1.2</v>
      </c>
      <c r="J265">
        <v>-1.2</v>
      </c>
      <c r="K265">
        <v>-1.2</v>
      </c>
      <c r="L265">
        <v>-1.2</v>
      </c>
      <c r="M265">
        <v>-1.2</v>
      </c>
      <c r="N265">
        <v>-1.1000000000000001</v>
      </c>
      <c r="O265">
        <v>-1.1000000000000001</v>
      </c>
      <c r="P265">
        <v>-1.1000000000000001</v>
      </c>
      <c r="Q265">
        <v>-1</v>
      </c>
      <c r="R265">
        <v>-1</v>
      </c>
      <c r="S265">
        <v>-0.8</v>
      </c>
      <c r="T265">
        <v>-0.8</v>
      </c>
      <c r="U265">
        <v>-0.7</v>
      </c>
      <c r="V265">
        <v>-0.7</v>
      </c>
      <c r="W265">
        <v>-0.6</v>
      </c>
      <c r="X265">
        <v>-0.4</v>
      </c>
      <c r="Y265">
        <v>-0.3</v>
      </c>
      <c r="Z265">
        <v>-0.3</v>
      </c>
      <c r="AA265">
        <v>-0.3</v>
      </c>
      <c r="AB265">
        <v>-0.4</v>
      </c>
      <c r="AC265">
        <v>-0.4</v>
      </c>
      <c r="AD265">
        <v>-0.3</v>
      </c>
      <c r="AE265">
        <v>-0.3</v>
      </c>
      <c r="AF265">
        <v>-0.3</v>
      </c>
      <c r="AG265">
        <v>-0.3</v>
      </c>
      <c r="AH265">
        <v>-0.3</v>
      </c>
      <c r="AI265">
        <v>-0.3</v>
      </c>
      <c r="AJ265">
        <v>-0.3</v>
      </c>
      <c r="AK265">
        <v>-0.3</v>
      </c>
      <c r="AL265">
        <v>-0.3</v>
      </c>
      <c r="AM265">
        <v>-0.3</v>
      </c>
      <c r="AN265">
        <v>-0.3</v>
      </c>
      <c r="AO265">
        <v>-0.3</v>
      </c>
      <c r="AP265">
        <v>-0.3</v>
      </c>
      <c r="AQ265">
        <v>-0.3</v>
      </c>
      <c r="AR265">
        <v>-0.3</v>
      </c>
      <c r="AS265">
        <v>-0.3</v>
      </c>
      <c r="AT265">
        <v>0.2</v>
      </c>
      <c r="BB265"/>
      <c r="BD265"/>
      <c r="BP265"/>
      <c r="CF265">
        <v>0.2</v>
      </c>
      <c r="CG265">
        <v>0.2</v>
      </c>
      <c r="CH265">
        <v>0.2</v>
      </c>
      <c r="CI265">
        <v>0.2</v>
      </c>
      <c r="CJ265">
        <v>0.2</v>
      </c>
      <c r="CK265">
        <v>0.2</v>
      </c>
      <c r="CL265">
        <v>-0.2</v>
      </c>
      <c r="CM265">
        <v>-0.2</v>
      </c>
      <c r="CN265">
        <v>-0.2</v>
      </c>
      <c r="CO265">
        <v>-0.2</v>
      </c>
      <c r="CP265">
        <v>-0.2</v>
      </c>
      <c r="CQ265">
        <v>-0.2</v>
      </c>
      <c r="CR265">
        <v>-0.2</v>
      </c>
      <c r="CS265">
        <v>-0.2</v>
      </c>
      <c r="CT265">
        <v>-0.2</v>
      </c>
      <c r="CU265">
        <v>-0.2</v>
      </c>
      <c r="CV265">
        <v>-0.2</v>
      </c>
      <c r="CW265">
        <v>-0.2</v>
      </c>
      <c r="CX265">
        <v>-0.2</v>
      </c>
      <c r="CY265">
        <v>-0.2</v>
      </c>
      <c r="CZ265">
        <v>-0.2</v>
      </c>
      <c r="DA265">
        <v>-0.2</v>
      </c>
      <c r="DB265">
        <v>-0.2</v>
      </c>
      <c r="DC265">
        <v>-0.2</v>
      </c>
      <c r="DD265">
        <v>-0.2</v>
      </c>
      <c r="DE265">
        <v>-0.2</v>
      </c>
      <c r="DF265">
        <v>-0.2</v>
      </c>
      <c r="DG265">
        <v>-0.2</v>
      </c>
      <c r="DH265">
        <v>-0.2</v>
      </c>
      <c r="DJ265">
        <v>-0.3</v>
      </c>
      <c r="DK265">
        <v>-0.2</v>
      </c>
      <c r="DL265">
        <v>0.2</v>
      </c>
      <c r="DO265">
        <v>0.2</v>
      </c>
      <c r="DP265">
        <v>-0.2</v>
      </c>
      <c r="DQ265">
        <v>-0.2</v>
      </c>
      <c r="DR265">
        <v>-0.2</v>
      </c>
      <c r="DS265">
        <v>-0.2</v>
      </c>
      <c r="DT265">
        <v>-0.2</v>
      </c>
      <c r="DU265">
        <v>-0.2</v>
      </c>
      <c r="DV265">
        <v>-0.2</v>
      </c>
      <c r="DW265">
        <v>-0.2</v>
      </c>
      <c r="DX265">
        <v>-0.2</v>
      </c>
      <c r="DY265">
        <v>-0.2</v>
      </c>
      <c r="DZ265">
        <v>-0.2</v>
      </c>
      <c r="EA265">
        <v>-0.2</v>
      </c>
      <c r="EB265">
        <v>-0.2</v>
      </c>
      <c r="EC265">
        <v>-0.2</v>
      </c>
      <c r="ED265">
        <v>-0.2</v>
      </c>
      <c r="EE265">
        <v>-0.2</v>
      </c>
      <c r="EF265">
        <v>-0.2</v>
      </c>
      <c r="EG265">
        <v>-0.2</v>
      </c>
      <c r="EH265">
        <v>-0.2</v>
      </c>
      <c r="EI265">
        <v>-0.2</v>
      </c>
      <c r="EJ265">
        <v>-0.2</v>
      </c>
      <c r="EK265">
        <v>-0.2</v>
      </c>
      <c r="EL265">
        <v>-0.2</v>
      </c>
      <c r="EM265">
        <v>-0.1</v>
      </c>
      <c r="EN265">
        <v>-0.2</v>
      </c>
      <c r="EO265">
        <v>-0.1</v>
      </c>
      <c r="EP265">
        <v>-0.1</v>
      </c>
      <c r="EQ265">
        <v>-0.1</v>
      </c>
      <c r="ER265">
        <v>0</v>
      </c>
      <c r="ES265">
        <v>0</v>
      </c>
    </row>
    <row r="266" spans="1:149" x14ac:dyDescent="0.2">
      <c r="A266" s="13">
        <v>6</v>
      </c>
      <c r="B266" s="13">
        <v>10</v>
      </c>
      <c r="C266" s="13">
        <v>0</v>
      </c>
      <c r="D266" s="13">
        <v>-0.5</v>
      </c>
      <c r="E266">
        <v>-0.5</v>
      </c>
      <c r="F266">
        <v>-0.5</v>
      </c>
      <c r="G266">
        <v>-0.6</v>
      </c>
      <c r="H266">
        <v>-0.7</v>
      </c>
      <c r="I266">
        <v>-0.7</v>
      </c>
      <c r="J266">
        <v>-0.8</v>
      </c>
      <c r="K266">
        <v>-0.8</v>
      </c>
      <c r="L266">
        <v>-0.8</v>
      </c>
      <c r="M266">
        <v>-0.8</v>
      </c>
      <c r="N266">
        <v>-0.8</v>
      </c>
      <c r="O266">
        <v>-0.8</v>
      </c>
      <c r="P266">
        <v>-0.8</v>
      </c>
      <c r="Q266">
        <v>-0.8</v>
      </c>
      <c r="R266">
        <v>-0.8</v>
      </c>
      <c r="S266">
        <v>-0.8</v>
      </c>
      <c r="T266">
        <v>-0.7</v>
      </c>
      <c r="U266">
        <v>-0.7</v>
      </c>
      <c r="V266">
        <v>-0.7</v>
      </c>
      <c r="W266">
        <v>-0.6</v>
      </c>
      <c r="X266">
        <v>-0.5</v>
      </c>
      <c r="Y266">
        <v>-0.4</v>
      </c>
      <c r="Z266">
        <v>-0.4</v>
      </c>
      <c r="AA266">
        <v>-0.4</v>
      </c>
      <c r="AB266">
        <v>-0.5</v>
      </c>
      <c r="AC266">
        <v>-0.4</v>
      </c>
      <c r="AD266">
        <v>-0.3</v>
      </c>
      <c r="AE266">
        <v>-0.4</v>
      </c>
      <c r="AF266">
        <v>-0.4</v>
      </c>
      <c r="AG266">
        <v>-0.4</v>
      </c>
      <c r="AH266">
        <v>-0.4</v>
      </c>
      <c r="AI266">
        <v>-0.4</v>
      </c>
      <c r="AJ266">
        <v>-0.4</v>
      </c>
      <c r="AK266">
        <v>-0.4</v>
      </c>
      <c r="AL266">
        <v>-0.4</v>
      </c>
      <c r="AM266">
        <v>-0.4</v>
      </c>
      <c r="AN266">
        <v>-0.4</v>
      </c>
      <c r="AO266">
        <v>-0.4</v>
      </c>
      <c r="AP266">
        <v>-0.4</v>
      </c>
      <c r="AQ266">
        <v>-0.4</v>
      </c>
      <c r="AR266">
        <v>-0.4</v>
      </c>
      <c r="AS266">
        <v>-0.3</v>
      </c>
      <c r="AT266">
        <v>0.3</v>
      </c>
      <c r="BB266"/>
      <c r="BD266"/>
      <c r="BP266"/>
      <c r="CF266">
        <v>0.3</v>
      </c>
      <c r="CG266">
        <v>0.3</v>
      </c>
      <c r="CH266">
        <v>0.3</v>
      </c>
      <c r="CI266">
        <v>0.3</v>
      </c>
      <c r="CJ266">
        <v>0.3</v>
      </c>
      <c r="CK266">
        <v>0.1</v>
      </c>
      <c r="CL266">
        <v>-0.3</v>
      </c>
      <c r="CM266">
        <v>-0.3</v>
      </c>
      <c r="CN266">
        <v>-0.3</v>
      </c>
      <c r="CO266">
        <v>-0.3</v>
      </c>
      <c r="CP266">
        <v>-0.2</v>
      </c>
      <c r="CQ266">
        <v>-0.2</v>
      </c>
      <c r="CR266">
        <v>-0.3</v>
      </c>
      <c r="CS266">
        <v>-0.2</v>
      </c>
      <c r="CT266">
        <v>-0.3</v>
      </c>
      <c r="CU266">
        <v>-0.2</v>
      </c>
      <c r="CV266">
        <v>-0.2</v>
      </c>
      <c r="CW266">
        <v>-0.2</v>
      </c>
      <c r="CX266">
        <v>-0.2</v>
      </c>
      <c r="CY266">
        <v>-0.3</v>
      </c>
      <c r="CZ266">
        <v>-0.2</v>
      </c>
      <c r="DA266">
        <v>-0.2</v>
      </c>
      <c r="DB266">
        <v>-0.2</v>
      </c>
      <c r="DC266">
        <v>-0.3</v>
      </c>
      <c r="DD266">
        <v>-0.2</v>
      </c>
      <c r="DE266">
        <v>-0.2</v>
      </c>
      <c r="DF266">
        <v>-0.3</v>
      </c>
      <c r="DG266">
        <v>-0.2</v>
      </c>
      <c r="DH266">
        <v>-0.2</v>
      </c>
      <c r="DI266">
        <v>-0.3</v>
      </c>
      <c r="DJ266">
        <v>-0.3</v>
      </c>
      <c r="DK266">
        <v>-0.2</v>
      </c>
      <c r="DL266">
        <v>0.3</v>
      </c>
      <c r="DM266">
        <v>0.2</v>
      </c>
      <c r="DN266">
        <v>0.2</v>
      </c>
      <c r="DO266">
        <v>0.2</v>
      </c>
      <c r="DP266">
        <v>-0.2</v>
      </c>
      <c r="DQ266">
        <v>-0.2</v>
      </c>
      <c r="DR266">
        <v>-0.2</v>
      </c>
      <c r="DS266">
        <v>-0.2</v>
      </c>
      <c r="DT266">
        <v>-0.2</v>
      </c>
      <c r="DU266">
        <v>-0.2</v>
      </c>
      <c r="DV266">
        <v>-0.2</v>
      </c>
      <c r="DW266">
        <v>-0.2</v>
      </c>
      <c r="DX266">
        <v>-0.2</v>
      </c>
      <c r="DY266">
        <v>-0.2</v>
      </c>
      <c r="DZ266">
        <v>-0.3</v>
      </c>
      <c r="EA266">
        <v>-0.2</v>
      </c>
      <c r="EB266">
        <v>-0.2</v>
      </c>
      <c r="EC266">
        <v>-0.2</v>
      </c>
      <c r="ED266">
        <v>-0.2</v>
      </c>
      <c r="EE266">
        <v>-0.2</v>
      </c>
      <c r="EF266">
        <v>-0.2</v>
      </c>
      <c r="EG266">
        <v>-0.2</v>
      </c>
      <c r="EH266">
        <v>-0.2</v>
      </c>
      <c r="EI266">
        <v>-0.2</v>
      </c>
      <c r="EJ266">
        <v>-0.2</v>
      </c>
      <c r="EK266">
        <v>-0.2</v>
      </c>
      <c r="EL266">
        <v>-0.2</v>
      </c>
      <c r="EM266">
        <v>-0.2</v>
      </c>
      <c r="EN266">
        <v>-0.2</v>
      </c>
      <c r="EO266">
        <v>-0.2</v>
      </c>
      <c r="EP266">
        <v>-0.2</v>
      </c>
      <c r="EQ266">
        <v>-0.2</v>
      </c>
      <c r="ER266">
        <v>0</v>
      </c>
      <c r="ES266">
        <v>-0.1</v>
      </c>
    </row>
    <row r="267" spans="1:149" x14ac:dyDescent="0.2">
      <c r="A267" s="13">
        <v>10</v>
      </c>
      <c r="B267" s="13">
        <v>10.5</v>
      </c>
      <c r="C267" s="13">
        <v>0</v>
      </c>
      <c r="D267" s="13">
        <v>-0.5</v>
      </c>
      <c r="E267">
        <v>-0.5</v>
      </c>
      <c r="F267">
        <v>-0.5</v>
      </c>
      <c r="G267">
        <v>-0.4</v>
      </c>
      <c r="H267">
        <v>-0.4</v>
      </c>
      <c r="I267">
        <v>-0.4</v>
      </c>
      <c r="J267">
        <v>-0.4</v>
      </c>
      <c r="K267">
        <v>-0.4</v>
      </c>
      <c r="L267">
        <v>-0.4</v>
      </c>
      <c r="M267">
        <v>-0.4</v>
      </c>
      <c r="N267">
        <v>-0.4</v>
      </c>
      <c r="O267">
        <v>-0.4</v>
      </c>
      <c r="P267">
        <v>-0.4</v>
      </c>
      <c r="Q267">
        <v>-0.4</v>
      </c>
      <c r="R267">
        <v>-0.4</v>
      </c>
      <c r="S267">
        <v>-0.7</v>
      </c>
      <c r="T267">
        <v>-0.7</v>
      </c>
      <c r="U267">
        <v>-0.7</v>
      </c>
      <c r="V267">
        <v>-0.6</v>
      </c>
      <c r="W267">
        <v>-0.6</v>
      </c>
      <c r="X267">
        <v>-0.4</v>
      </c>
      <c r="Y267">
        <v>-0.4</v>
      </c>
      <c r="AA267">
        <v>-0.4</v>
      </c>
      <c r="AB267">
        <v>-0.4</v>
      </c>
      <c r="AC267">
        <v>-0.5</v>
      </c>
      <c r="AD267">
        <v>-0.4</v>
      </c>
      <c r="AE267">
        <v>-0.4</v>
      </c>
      <c r="AF267">
        <v>-0.4</v>
      </c>
      <c r="AG267">
        <v>-0.3</v>
      </c>
      <c r="AH267">
        <v>-0.4</v>
      </c>
      <c r="AI267">
        <v>-0.4</v>
      </c>
      <c r="AJ267">
        <v>-0.4</v>
      </c>
      <c r="AK267">
        <v>-0.5</v>
      </c>
      <c r="AL267">
        <v>-0.4</v>
      </c>
      <c r="AM267">
        <v>-0.4</v>
      </c>
      <c r="AN267">
        <v>-0.4</v>
      </c>
      <c r="AO267">
        <v>-0.4</v>
      </c>
      <c r="AP267">
        <v>-0.4</v>
      </c>
      <c r="AQ267">
        <v>-0.4</v>
      </c>
      <c r="AR267">
        <v>-0.4</v>
      </c>
      <c r="AS267">
        <v>-0.3</v>
      </c>
      <c r="AT267">
        <v>0.2</v>
      </c>
      <c r="BB267"/>
      <c r="BD267"/>
      <c r="BP267"/>
      <c r="CI267">
        <v>0.3</v>
      </c>
      <c r="CS267">
        <v>-0.2</v>
      </c>
      <c r="CU267">
        <v>-0.2</v>
      </c>
      <c r="CV267">
        <v>-0.2</v>
      </c>
      <c r="CW267">
        <v>-0.2</v>
      </c>
      <c r="CX267">
        <v>-0.2</v>
      </c>
      <c r="CY267">
        <v>-0.2</v>
      </c>
      <c r="CZ267">
        <v>-0.2</v>
      </c>
      <c r="DA267">
        <v>-0.2</v>
      </c>
      <c r="DB267">
        <v>-0.2</v>
      </c>
      <c r="DC267">
        <v>-0.2</v>
      </c>
      <c r="DD267">
        <v>-0.2</v>
      </c>
      <c r="DE267">
        <v>-0.2</v>
      </c>
      <c r="DF267">
        <v>-0.2</v>
      </c>
      <c r="DG267">
        <v>-0.2</v>
      </c>
      <c r="DH267">
        <v>-0.2</v>
      </c>
      <c r="DI267">
        <v>-0.2</v>
      </c>
      <c r="DJ267">
        <v>-0.2</v>
      </c>
      <c r="DK267">
        <v>-0.2</v>
      </c>
      <c r="DL267">
        <v>0.2</v>
      </c>
      <c r="DM267">
        <v>0.2</v>
      </c>
      <c r="DN267">
        <v>0.2</v>
      </c>
      <c r="DO267">
        <v>0.2</v>
      </c>
      <c r="DP267">
        <v>-0.2</v>
      </c>
      <c r="DQ267">
        <v>-0.3</v>
      </c>
      <c r="DR267">
        <v>-0.3</v>
      </c>
      <c r="DS267">
        <v>-0.3</v>
      </c>
      <c r="DT267">
        <v>-0.3</v>
      </c>
      <c r="DU267">
        <v>-0.3</v>
      </c>
      <c r="DV267">
        <v>-0.3</v>
      </c>
      <c r="DW267">
        <v>-0.3</v>
      </c>
      <c r="DX267">
        <v>-0.3</v>
      </c>
      <c r="DY267">
        <v>-0.3</v>
      </c>
      <c r="DZ267">
        <v>-0.3</v>
      </c>
      <c r="EA267">
        <v>-0.3</v>
      </c>
      <c r="EB267">
        <v>-0.3</v>
      </c>
      <c r="EC267">
        <v>-0.3</v>
      </c>
      <c r="ED267">
        <v>-0.3</v>
      </c>
      <c r="EE267">
        <v>-0.3</v>
      </c>
      <c r="EF267">
        <v>-0.3</v>
      </c>
      <c r="EG267">
        <v>-0.3</v>
      </c>
      <c r="EH267">
        <v>-0.3</v>
      </c>
      <c r="EI267">
        <v>-0.3</v>
      </c>
      <c r="EJ267">
        <v>-0.3</v>
      </c>
      <c r="EK267">
        <v>-0.3</v>
      </c>
      <c r="EL267">
        <v>-0.3</v>
      </c>
      <c r="EM267">
        <v>-0.3</v>
      </c>
      <c r="EN267">
        <v>-0.3</v>
      </c>
      <c r="EO267">
        <v>-0.3</v>
      </c>
      <c r="EP267">
        <v>-0.3</v>
      </c>
      <c r="EQ267">
        <v>-0.3</v>
      </c>
      <c r="ER267">
        <v>-0.2</v>
      </c>
      <c r="ES267">
        <v>-0.2</v>
      </c>
    </row>
    <row r="268" spans="1:149" x14ac:dyDescent="0.2">
      <c r="A268" s="13">
        <v>7</v>
      </c>
      <c r="B268" s="13">
        <v>15</v>
      </c>
      <c r="C268" s="13">
        <v>0</v>
      </c>
      <c r="D268" s="13">
        <v>-0.4</v>
      </c>
      <c r="E268">
        <v>-0.4</v>
      </c>
      <c r="F268">
        <v>-0.4</v>
      </c>
      <c r="G268">
        <v>-0.5</v>
      </c>
      <c r="H268">
        <v>-0.5</v>
      </c>
      <c r="I268">
        <v>-0.5</v>
      </c>
      <c r="J268">
        <v>-0.5</v>
      </c>
      <c r="K268">
        <v>-0.5</v>
      </c>
      <c r="L268">
        <v>-0.5</v>
      </c>
      <c r="M268">
        <v>-0.5</v>
      </c>
      <c r="N268">
        <v>-0.5</v>
      </c>
      <c r="O268">
        <v>-0.5</v>
      </c>
      <c r="P268">
        <v>-0.5</v>
      </c>
      <c r="Q268">
        <v>-0.5</v>
      </c>
      <c r="R268">
        <v>-0.5</v>
      </c>
      <c r="S268">
        <v>-0.5</v>
      </c>
      <c r="T268">
        <v>-0.5</v>
      </c>
      <c r="U268">
        <v>-0.5</v>
      </c>
      <c r="V268">
        <v>-0.5</v>
      </c>
      <c r="W268">
        <v>-0.5</v>
      </c>
      <c r="X268">
        <v>-0.5</v>
      </c>
      <c r="Y268">
        <v>-0.5</v>
      </c>
      <c r="Z268">
        <v>-0.4</v>
      </c>
      <c r="AA268">
        <v>-0.5</v>
      </c>
      <c r="AB268">
        <v>-0.5</v>
      </c>
      <c r="AC268">
        <v>-0.5</v>
      </c>
      <c r="AD268">
        <v>-0.4</v>
      </c>
      <c r="AE268">
        <v>-0.4</v>
      </c>
      <c r="AF268">
        <v>-0.5</v>
      </c>
      <c r="AG268">
        <v>-0.5</v>
      </c>
      <c r="AH268">
        <v>-0.4</v>
      </c>
      <c r="AI268">
        <v>-0.4</v>
      </c>
      <c r="AJ268">
        <v>-0.4</v>
      </c>
      <c r="AK268">
        <v>-0.4</v>
      </c>
      <c r="AL268">
        <v>-0.4</v>
      </c>
      <c r="AM268">
        <v>-0.5</v>
      </c>
      <c r="AN268">
        <v>-0.4</v>
      </c>
      <c r="AO268">
        <v>-0.4</v>
      </c>
      <c r="AP268">
        <v>-0.4</v>
      </c>
      <c r="AQ268">
        <v>-0.5</v>
      </c>
      <c r="AR268">
        <v>-0.4</v>
      </c>
      <c r="AS268">
        <v>-0.4</v>
      </c>
      <c r="AT268">
        <v>0.3</v>
      </c>
      <c r="BB268"/>
      <c r="BD268"/>
      <c r="BP268"/>
      <c r="CF268">
        <v>0.3</v>
      </c>
      <c r="CG268">
        <v>0.3</v>
      </c>
      <c r="CH268">
        <v>0.3</v>
      </c>
      <c r="CI268">
        <v>0.4</v>
      </c>
      <c r="CJ268">
        <v>0.4</v>
      </c>
      <c r="CK268">
        <v>0.3</v>
      </c>
      <c r="CL268">
        <v>-0.3</v>
      </c>
      <c r="CM268">
        <v>-0.3</v>
      </c>
      <c r="CN268">
        <v>-0.4</v>
      </c>
      <c r="CO268">
        <v>-0.3</v>
      </c>
      <c r="CP268">
        <v>-0.3</v>
      </c>
      <c r="CQ268">
        <v>-0.3</v>
      </c>
      <c r="CR268">
        <v>-0.3</v>
      </c>
      <c r="CS268">
        <v>-0.3</v>
      </c>
      <c r="CT268">
        <v>-0.3</v>
      </c>
      <c r="CU268">
        <v>-0.3</v>
      </c>
      <c r="CV268">
        <v>-0.3</v>
      </c>
      <c r="CW268">
        <v>-0.3</v>
      </c>
      <c r="CX268">
        <v>-0.3</v>
      </c>
      <c r="CY268">
        <v>-0.3</v>
      </c>
      <c r="CZ268">
        <v>-0.3</v>
      </c>
      <c r="DA268">
        <v>-0.3</v>
      </c>
      <c r="DB268">
        <v>-0.3</v>
      </c>
      <c r="DC268">
        <v>-0.3</v>
      </c>
      <c r="DD268">
        <v>-0.3</v>
      </c>
      <c r="DE268">
        <v>-0.3</v>
      </c>
      <c r="DF268">
        <v>-0.3</v>
      </c>
      <c r="DG268">
        <v>-0.3</v>
      </c>
      <c r="DH268">
        <v>-0.3</v>
      </c>
      <c r="DI268">
        <v>-0.3</v>
      </c>
      <c r="DJ268">
        <v>-0.3</v>
      </c>
      <c r="DK268">
        <v>-0.3</v>
      </c>
      <c r="DL268">
        <v>0.3</v>
      </c>
      <c r="DM268">
        <v>0.3</v>
      </c>
      <c r="DN268">
        <v>0.3</v>
      </c>
      <c r="DO268">
        <v>0.3</v>
      </c>
      <c r="DP268">
        <v>-0.3</v>
      </c>
      <c r="DQ268">
        <v>-0.3</v>
      </c>
      <c r="DR268">
        <v>-0.3</v>
      </c>
      <c r="DS268">
        <v>-0.3</v>
      </c>
      <c r="DT268">
        <v>-0.3</v>
      </c>
      <c r="DU268">
        <v>-0.3</v>
      </c>
      <c r="DV268">
        <v>-0.3</v>
      </c>
      <c r="DW268">
        <v>-0.3</v>
      </c>
      <c r="DX268">
        <v>-0.3</v>
      </c>
      <c r="DY268">
        <v>-0.3</v>
      </c>
      <c r="DZ268">
        <v>-0.3</v>
      </c>
      <c r="EA268">
        <v>-0.3</v>
      </c>
      <c r="EB268">
        <v>-0.3</v>
      </c>
      <c r="EC268">
        <v>-0.3</v>
      </c>
      <c r="ED268">
        <v>-0.3</v>
      </c>
      <c r="EE268">
        <v>-0.3</v>
      </c>
      <c r="EF268">
        <v>-0.3</v>
      </c>
      <c r="EG268">
        <v>-0.3</v>
      </c>
      <c r="EH268">
        <v>-0.3</v>
      </c>
      <c r="EI268">
        <v>-0.3</v>
      </c>
      <c r="EJ268">
        <v>-0.3</v>
      </c>
      <c r="EK268">
        <v>-0.3</v>
      </c>
      <c r="EL268">
        <v>-0.3</v>
      </c>
      <c r="EM268">
        <v>-0.3</v>
      </c>
      <c r="EN268">
        <v>-0.3</v>
      </c>
      <c r="EO268">
        <v>-0.3</v>
      </c>
      <c r="EP268">
        <v>-0.3</v>
      </c>
      <c r="EQ268">
        <v>-0.3</v>
      </c>
      <c r="ER268">
        <v>-0.2</v>
      </c>
      <c r="ES268">
        <v>-0.2</v>
      </c>
    </row>
    <row r="269" spans="1:149" x14ac:dyDescent="0.2">
      <c r="A269" s="13">
        <v>8</v>
      </c>
      <c r="B269" s="13">
        <v>15.5</v>
      </c>
      <c r="C269" s="13">
        <v>0.01</v>
      </c>
      <c r="D269" s="13">
        <v>-0.4</v>
      </c>
      <c r="E269">
        <v>-0.4</v>
      </c>
      <c r="F269">
        <v>-0.4</v>
      </c>
      <c r="G269">
        <v>-0.6</v>
      </c>
      <c r="H269">
        <v>-0.6</v>
      </c>
      <c r="I269">
        <v>-0.6</v>
      </c>
      <c r="J269">
        <v>-0.7</v>
      </c>
      <c r="K269">
        <v>-0.7</v>
      </c>
      <c r="L269">
        <v>-0.7</v>
      </c>
      <c r="M269">
        <v>-0.7</v>
      </c>
      <c r="N269">
        <v>-0.7</v>
      </c>
      <c r="O269">
        <v>-0.7</v>
      </c>
      <c r="P269">
        <v>-0.7</v>
      </c>
      <c r="Q269">
        <v>-0.7</v>
      </c>
      <c r="R269">
        <v>-0.7</v>
      </c>
      <c r="S269">
        <v>-0.4</v>
      </c>
      <c r="T269">
        <v>-0.4</v>
      </c>
      <c r="U269">
        <v>-0.4</v>
      </c>
      <c r="V269">
        <v>-0.4</v>
      </c>
      <c r="W269">
        <v>-0.4</v>
      </c>
      <c r="X269">
        <v>-0.4</v>
      </c>
      <c r="Y269">
        <v>-0.4</v>
      </c>
      <c r="Z269">
        <v>-0.4</v>
      </c>
      <c r="AA269">
        <v>-0.4</v>
      </c>
      <c r="AB269">
        <v>-0.5</v>
      </c>
      <c r="AC269">
        <v>-0.5</v>
      </c>
      <c r="AD269">
        <v>-0.4</v>
      </c>
      <c r="AE269">
        <v>-0.4</v>
      </c>
      <c r="AF269">
        <v>-0.4</v>
      </c>
      <c r="AG269">
        <v>-0.4</v>
      </c>
      <c r="AH269">
        <v>-0.4</v>
      </c>
      <c r="AI269">
        <v>-0.4</v>
      </c>
      <c r="AJ269">
        <v>-0.4</v>
      </c>
      <c r="AK269">
        <v>-0.4</v>
      </c>
      <c r="AL269">
        <v>-0.4</v>
      </c>
      <c r="AM269">
        <v>-0.4</v>
      </c>
      <c r="AN269">
        <v>-0.4</v>
      </c>
      <c r="AO269">
        <v>-0.4</v>
      </c>
      <c r="AP269">
        <v>-0.4</v>
      </c>
      <c r="AQ269">
        <v>-0.4</v>
      </c>
      <c r="AR269">
        <v>-0.4</v>
      </c>
      <c r="AS269">
        <v>-0.4</v>
      </c>
      <c r="AT269">
        <v>0.3</v>
      </c>
      <c r="BB269"/>
      <c r="BD269"/>
      <c r="BP269"/>
      <c r="CF269">
        <v>0.4</v>
      </c>
      <c r="CG269">
        <v>0.4</v>
      </c>
      <c r="CH269">
        <v>0.4</v>
      </c>
      <c r="CI269">
        <v>0.4</v>
      </c>
      <c r="CJ269">
        <v>0.4</v>
      </c>
      <c r="CK269">
        <v>0.3</v>
      </c>
      <c r="CL269">
        <v>-0.3</v>
      </c>
      <c r="CM269">
        <v>-0.4</v>
      </c>
      <c r="CN269">
        <v>-0.4</v>
      </c>
      <c r="CO269">
        <v>-0.3</v>
      </c>
      <c r="CP269">
        <v>-0.3</v>
      </c>
      <c r="CQ269">
        <v>-0.3</v>
      </c>
      <c r="CR269">
        <v>-0.4</v>
      </c>
      <c r="CS269">
        <v>-0.3</v>
      </c>
      <c r="CT269">
        <v>-0.3</v>
      </c>
      <c r="CU269">
        <v>-0.3</v>
      </c>
      <c r="CV269">
        <v>-0.3</v>
      </c>
      <c r="CW269">
        <v>-0.3</v>
      </c>
      <c r="CX269">
        <v>-0.3</v>
      </c>
      <c r="CY269">
        <v>-0.3</v>
      </c>
      <c r="CZ269">
        <v>-0.3</v>
      </c>
      <c r="DA269">
        <v>-0.3</v>
      </c>
      <c r="DB269">
        <v>-0.3</v>
      </c>
      <c r="DC269">
        <v>-0.3</v>
      </c>
      <c r="DD269">
        <v>-0.3</v>
      </c>
      <c r="DE269">
        <v>-0.3</v>
      </c>
      <c r="DF269">
        <v>-0.4</v>
      </c>
      <c r="DG269">
        <v>-0.3</v>
      </c>
      <c r="DH269">
        <v>-0.3</v>
      </c>
      <c r="DJ269">
        <v>-0.3</v>
      </c>
      <c r="DK269">
        <v>-0.3</v>
      </c>
      <c r="DL269">
        <v>0.4</v>
      </c>
      <c r="DM269">
        <v>0.3</v>
      </c>
      <c r="DN269">
        <v>0.4</v>
      </c>
      <c r="DO269">
        <v>0.3</v>
      </c>
      <c r="DP269">
        <v>-0.3</v>
      </c>
      <c r="DQ269">
        <v>-0.4</v>
      </c>
      <c r="DR269">
        <v>-0.4</v>
      </c>
      <c r="DS269">
        <v>-0.4</v>
      </c>
      <c r="DT269">
        <v>-0.4</v>
      </c>
      <c r="DU269">
        <v>-0.4</v>
      </c>
      <c r="DV269">
        <v>-0.4</v>
      </c>
      <c r="DW269">
        <v>-0.4</v>
      </c>
      <c r="DX269">
        <v>-0.4</v>
      </c>
      <c r="DY269">
        <v>-0.3</v>
      </c>
      <c r="DZ269">
        <v>-0.2</v>
      </c>
      <c r="EA269">
        <v>-0.4</v>
      </c>
      <c r="EB269">
        <v>-0.4</v>
      </c>
      <c r="EC269">
        <v>-0.4</v>
      </c>
      <c r="ED269">
        <v>-0.4</v>
      </c>
      <c r="EE269">
        <v>-0.3</v>
      </c>
      <c r="EF269">
        <v>-0.3</v>
      </c>
      <c r="EG269">
        <v>-0.3</v>
      </c>
      <c r="EH269">
        <v>-0.3</v>
      </c>
      <c r="EI269">
        <v>-0.3</v>
      </c>
      <c r="EJ269">
        <v>-0.3</v>
      </c>
      <c r="EK269">
        <v>-0.3</v>
      </c>
      <c r="EL269">
        <v>-0.3</v>
      </c>
      <c r="EM269">
        <v>-0.3</v>
      </c>
      <c r="EN269">
        <v>-0.3</v>
      </c>
      <c r="EO269">
        <v>-0.3</v>
      </c>
      <c r="EP269">
        <v>-0.3</v>
      </c>
      <c r="EQ269">
        <v>-0.3</v>
      </c>
      <c r="ER269">
        <v>-0.2</v>
      </c>
      <c r="ES269">
        <v>-0.2</v>
      </c>
    </row>
    <row r="270" spans="1:149" x14ac:dyDescent="0.2">
      <c r="A270" s="13">
        <v>9</v>
      </c>
      <c r="B270" s="13">
        <v>20</v>
      </c>
      <c r="C270" s="13">
        <v>0</v>
      </c>
      <c r="D270" s="13">
        <v>-0.4</v>
      </c>
      <c r="E270">
        <v>-0.4</v>
      </c>
      <c r="F270">
        <v>-0.4</v>
      </c>
      <c r="G270">
        <v>-0.4</v>
      </c>
      <c r="H270">
        <v>-0.4</v>
      </c>
      <c r="I270">
        <v>-0.4</v>
      </c>
      <c r="J270">
        <v>-0.5</v>
      </c>
      <c r="K270">
        <v>-0.5</v>
      </c>
      <c r="L270">
        <v>-0.5</v>
      </c>
      <c r="M270">
        <v>-0.5</v>
      </c>
      <c r="N270">
        <v>-0.5</v>
      </c>
      <c r="O270">
        <v>-0.5</v>
      </c>
      <c r="P270">
        <v>-0.5</v>
      </c>
      <c r="Q270">
        <v>-0.5</v>
      </c>
      <c r="R270">
        <v>-0.5</v>
      </c>
      <c r="S270">
        <v>-0.5</v>
      </c>
      <c r="T270">
        <v>-0.5</v>
      </c>
      <c r="U270">
        <v>-0.5</v>
      </c>
      <c r="V270">
        <v>-0.5</v>
      </c>
      <c r="W270">
        <v>-0.5</v>
      </c>
      <c r="X270">
        <v>-0.5</v>
      </c>
      <c r="Y270">
        <v>-0.5</v>
      </c>
      <c r="AA270">
        <v>-0.5</v>
      </c>
      <c r="AB270">
        <v>-0.5</v>
      </c>
      <c r="AC270">
        <v>-0.5</v>
      </c>
      <c r="AD270">
        <v>-0.5</v>
      </c>
      <c r="AE270">
        <v>-0.5</v>
      </c>
      <c r="AF270">
        <v>-0.5</v>
      </c>
      <c r="AG270">
        <v>-0.5</v>
      </c>
      <c r="AH270">
        <v>-0.5</v>
      </c>
      <c r="AI270">
        <v>-0.5</v>
      </c>
      <c r="AJ270">
        <v>-0.5</v>
      </c>
      <c r="AK270">
        <v>-0.5</v>
      </c>
      <c r="AL270">
        <v>-0.5</v>
      </c>
      <c r="AM270">
        <v>-0.5</v>
      </c>
      <c r="AN270">
        <v>-0.5</v>
      </c>
      <c r="AO270">
        <v>-0.5</v>
      </c>
      <c r="AP270">
        <v>-0.5</v>
      </c>
      <c r="AQ270">
        <v>-0.5</v>
      </c>
      <c r="AR270">
        <v>-0.5</v>
      </c>
      <c r="AS270">
        <v>-0.4</v>
      </c>
      <c r="AT270">
        <v>0.4</v>
      </c>
      <c r="BB270"/>
      <c r="BD270"/>
      <c r="BP270"/>
      <c r="CF270">
        <v>0.4</v>
      </c>
      <c r="CG270">
        <v>0.4</v>
      </c>
      <c r="CH270">
        <v>0.4</v>
      </c>
      <c r="CI270">
        <v>0.3</v>
      </c>
      <c r="CJ270">
        <v>0.4</v>
      </c>
      <c r="CK270">
        <v>0.4</v>
      </c>
      <c r="CL270">
        <v>-0.4</v>
      </c>
      <c r="CM270">
        <v>-0.4</v>
      </c>
      <c r="CN270">
        <v>-0.4</v>
      </c>
      <c r="CO270">
        <v>-0.4</v>
      </c>
      <c r="CP270">
        <v>-0.4</v>
      </c>
      <c r="CQ270">
        <v>-0.4</v>
      </c>
      <c r="CR270">
        <v>-0.2</v>
      </c>
      <c r="CS270">
        <v>-0.4</v>
      </c>
      <c r="CT270">
        <v>-0.4</v>
      </c>
      <c r="CU270">
        <v>-0.4</v>
      </c>
      <c r="CV270">
        <v>-0.4</v>
      </c>
      <c r="CW270">
        <v>-0.4</v>
      </c>
      <c r="CX270">
        <v>-0.4</v>
      </c>
      <c r="CY270">
        <v>-0.4</v>
      </c>
      <c r="CZ270">
        <v>-0.4</v>
      </c>
      <c r="DA270">
        <v>-0.3</v>
      </c>
      <c r="DB270">
        <v>-0.4</v>
      </c>
      <c r="DC270">
        <v>-0.4</v>
      </c>
      <c r="DD270">
        <v>-0.4</v>
      </c>
      <c r="DE270">
        <v>-0.4</v>
      </c>
      <c r="DF270">
        <v>-0.4</v>
      </c>
      <c r="DG270">
        <v>-0.4</v>
      </c>
      <c r="DH270">
        <v>-0.4</v>
      </c>
      <c r="DI270">
        <v>-0.4</v>
      </c>
      <c r="DJ270">
        <v>-0.4</v>
      </c>
      <c r="DK270">
        <v>-0.4</v>
      </c>
      <c r="DL270">
        <v>0.4</v>
      </c>
      <c r="DM270">
        <v>0.4</v>
      </c>
      <c r="DN270">
        <v>0.4</v>
      </c>
      <c r="DO270">
        <v>0.4</v>
      </c>
      <c r="DP270">
        <v>-0.4</v>
      </c>
      <c r="DQ270">
        <v>-0.2</v>
      </c>
      <c r="DR270">
        <v>-0.2</v>
      </c>
      <c r="DS270">
        <v>-0.2</v>
      </c>
      <c r="DT270">
        <v>-0.2</v>
      </c>
      <c r="DU270">
        <v>-0.2</v>
      </c>
      <c r="DV270">
        <v>-0.2</v>
      </c>
      <c r="DW270">
        <v>-0.2</v>
      </c>
      <c r="DX270">
        <v>-0.2</v>
      </c>
      <c r="DY270">
        <v>-0.2</v>
      </c>
      <c r="DZ270">
        <v>-0.2</v>
      </c>
      <c r="EA270">
        <v>-0.2</v>
      </c>
      <c r="EB270">
        <v>-0.2</v>
      </c>
      <c r="EC270">
        <v>-0.2</v>
      </c>
      <c r="ED270">
        <v>-0.2</v>
      </c>
      <c r="EE270">
        <v>-0.2</v>
      </c>
      <c r="EF270">
        <v>-0.2</v>
      </c>
      <c r="EG270">
        <v>-0.2</v>
      </c>
      <c r="EH270">
        <v>-0.2</v>
      </c>
      <c r="EI270">
        <v>-0.2</v>
      </c>
      <c r="EJ270">
        <v>-0.2</v>
      </c>
      <c r="EK270">
        <v>-0.2</v>
      </c>
      <c r="EL270">
        <v>-0.2</v>
      </c>
      <c r="EM270">
        <v>-0.2</v>
      </c>
      <c r="EN270">
        <v>-0.2</v>
      </c>
      <c r="EO270">
        <v>-0.2</v>
      </c>
      <c r="EP270">
        <v>-0.2</v>
      </c>
      <c r="EQ270">
        <v>-0.2</v>
      </c>
      <c r="ER270">
        <v>-0.1</v>
      </c>
      <c r="ES270">
        <v>-0.1</v>
      </c>
    </row>
    <row r="282" spans="83:86" x14ac:dyDescent="0.2">
      <c r="CE282" s="21"/>
      <c r="CF282" s="21"/>
      <c r="CG282" s="21"/>
      <c r="CH282" s="21"/>
    </row>
  </sheetData>
  <mergeCells count="9">
    <mergeCell ref="A216:B216"/>
    <mergeCell ref="A227:B227"/>
    <mergeCell ref="A242:B242"/>
    <mergeCell ref="A137:B137"/>
    <mergeCell ref="A151:B151"/>
    <mergeCell ref="A164:B164"/>
    <mergeCell ref="A178:B178"/>
    <mergeCell ref="A190:B190"/>
    <mergeCell ref="A204:B204"/>
  </mergeCells>
  <phoneticPr fontId="0" type="noConversion"/>
  <conditionalFormatting sqref="CB13 B98 B118 B78 CA260:CA270 B260:BY270 BZ263:BZ270 DL260:DL270 CF260:DJ270 DK263:DK270">
    <cfRule type="cellIs" dxfId="15" priority="1" stopIfTrue="1" operator="lessThan">
      <formula>0</formula>
    </cfRule>
  </conditionalFormatting>
  <pageMargins left="0.75" right="0.75" top="1" bottom="1" header="0.5" footer="0.5"/>
  <pageSetup scale="22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zoomScale="80" zoomScaleNormal="75" zoomScalePageLayoutView="80" workbookViewId="0">
      <selection activeCell="U51" sqref="U51"/>
    </sheetView>
  </sheetViews>
  <sheetFormatPr defaultRowHeight="12.75" x14ac:dyDescent="0.2"/>
  <cols>
    <col min="20" max="20" width="14.28515625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177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266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paperSize="144" scale="63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206849" r:id="rId4">
          <objectPr defaultSize="0" autoPict="0" r:id="rId5">
            <anchor moveWithCells="1">
              <from>
                <xdr:col>20</xdr:col>
                <xdr:colOff>57150</xdr:colOff>
                <xdr:row>52</xdr:row>
                <xdr:rowOff>95250</xdr:rowOff>
              </from>
              <to>
                <xdr:col>20</xdr:col>
                <xdr:colOff>742950</xdr:colOff>
                <xdr:row>55</xdr:row>
                <xdr:rowOff>161925</xdr:rowOff>
              </to>
            </anchor>
          </objectPr>
        </oleObject>
      </mc:Choice>
      <mc:Fallback>
        <oleObject progId="Word.Picture.8" shapeId="206849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20" zoomScaleNormal="75" workbookViewId="0">
      <selection activeCell="Q52" sqref="Q52"/>
    </sheetView>
  </sheetViews>
  <sheetFormatPr defaultRowHeight="12.75" x14ac:dyDescent="0.2"/>
  <cols>
    <col min="20" max="20" width="14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178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267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paperSize="144" scale="63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207873" r:id="rId4">
          <objectPr defaultSize="0" autoPict="0" r:id="rId5">
            <anchor moveWithCells="1">
              <from>
                <xdr:col>20</xdr:col>
                <xdr:colOff>57150</xdr:colOff>
                <xdr:row>52</xdr:row>
                <xdr:rowOff>95250</xdr:rowOff>
              </from>
              <to>
                <xdr:col>20</xdr:col>
                <xdr:colOff>742950</xdr:colOff>
                <xdr:row>55</xdr:row>
                <xdr:rowOff>161925</xdr:rowOff>
              </to>
            </anchor>
          </objectPr>
        </oleObject>
      </mc:Choice>
      <mc:Fallback>
        <oleObject progId="Word.Picture.8" shapeId="207873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10" zoomScale="80" zoomScaleNormal="75" zoomScalePageLayoutView="80" workbookViewId="0">
      <selection activeCell="K49" sqref="K49"/>
    </sheetView>
  </sheetViews>
  <sheetFormatPr defaultRowHeight="12.75" x14ac:dyDescent="0.2"/>
  <cols>
    <col min="20" max="20" width="13.7109375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179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78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paperSize="144" scale="63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724993" r:id="rId4">
          <objectPr defaultSize="0" autoPict="0" r:id="rId5">
            <anchor moveWithCells="1">
              <from>
                <xdr:col>19</xdr:col>
                <xdr:colOff>847725</xdr:colOff>
                <xdr:row>53</xdr:row>
                <xdr:rowOff>123825</xdr:rowOff>
              </from>
              <to>
                <xdr:col>20</xdr:col>
                <xdr:colOff>590550</xdr:colOff>
                <xdr:row>57</xdr:row>
                <xdr:rowOff>47625</xdr:rowOff>
              </to>
            </anchor>
          </objectPr>
        </oleObject>
      </mc:Choice>
      <mc:Fallback>
        <oleObject progId="Word.Picture.8" shapeId="72499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B22" zoomScaleNormal="75" workbookViewId="0">
      <selection activeCell="L50" sqref="L50"/>
    </sheetView>
  </sheetViews>
  <sheetFormatPr defaultRowHeight="12.75" x14ac:dyDescent="0.2"/>
  <cols>
    <col min="20" max="20" width="15.28515625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275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79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paperSize="144" scale="63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738305" r:id="rId4">
          <objectPr defaultSize="0" autoPict="0" r:id="rId5">
            <anchor moveWithCells="1">
              <from>
                <xdr:col>19</xdr:col>
                <xdr:colOff>847725</xdr:colOff>
                <xdr:row>53</xdr:row>
                <xdr:rowOff>123825</xdr:rowOff>
              </from>
              <to>
                <xdr:col>20</xdr:col>
                <xdr:colOff>476250</xdr:colOff>
                <xdr:row>57</xdr:row>
                <xdr:rowOff>47625</xdr:rowOff>
              </to>
            </anchor>
          </objectPr>
        </oleObject>
      </mc:Choice>
      <mc:Fallback>
        <oleObject progId="Word.Picture.8" shapeId="738305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13" zoomScale="80" zoomScaleNormal="75" zoomScalePageLayoutView="80" workbookViewId="0">
      <selection activeCell="J51" sqref="J51"/>
    </sheetView>
  </sheetViews>
  <sheetFormatPr defaultRowHeight="12.75" x14ac:dyDescent="0.2"/>
  <cols>
    <col min="20" max="20" width="16.140625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180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268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paperSize="144" scale="63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217089" r:id="rId4">
          <objectPr defaultSize="0" autoPict="0" r:id="rId5">
            <anchor moveWithCells="1">
              <from>
                <xdr:col>20</xdr:col>
                <xdr:colOff>57150</xdr:colOff>
                <xdr:row>52</xdr:row>
                <xdr:rowOff>95250</xdr:rowOff>
              </from>
              <to>
                <xdr:col>20</xdr:col>
                <xdr:colOff>742950</xdr:colOff>
                <xdr:row>55</xdr:row>
                <xdr:rowOff>161925</xdr:rowOff>
              </to>
            </anchor>
          </objectPr>
        </oleObject>
      </mc:Choice>
      <mc:Fallback>
        <oleObject progId="Word.Picture.8" shapeId="217089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25" zoomScale="115" zoomScaleNormal="75" zoomScalePageLayoutView="115" workbookViewId="0">
      <selection activeCell="G51" sqref="G51"/>
    </sheetView>
  </sheetViews>
  <sheetFormatPr defaultRowHeight="12.75" x14ac:dyDescent="0.2"/>
  <cols>
    <col min="20" max="20" width="16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181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269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paperSize="144" scale="63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218113" r:id="rId4">
          <objectPr defaultSize="0" autoPict="0" r:id="rId5">
            <anchor moveWithCells="1">
              <from>
                <xdr:col>20</xdr:col>
                <xdr:colOff>57150</xdr:colOff>
                <xdr:row>52</xdr:row>
                <xdr:rowOff>95250</xdr:rowOff>
              </from>
              <to>
                <xdr:col>20</xdr:col>
                <xdr:colOff>742950</xdr:colOff>
                <xdr:row>55</xdr:row>
                <xdr:rowOff>161925</xdr:rowOff>
              </to>
            </anchor>
          </objectPr>
        </oleObject>
      </mc:Choice>
      <mc:Fallback>
        <oleObject progId="Word.Picture.8" shapeId="218113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22" zoomScale="90" zoomScaleNormal="75" zoomScaleSheetLayoutView="80" zoomScalePageLayoutView="90" workbookViewId="0">
      <selection activeCell="I53" sqref="I53"/>
    </sheetView>
  </sheetViews>
  <sheetFormatPr defaultRowHeight="12.75" x14ac:dyDescent="0.2"/>
  <cols>
    <col min="20" max="20" width="16.28515625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182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270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paperSize="144" scale="62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219137" r:id="rId4">
          <objectPr defaultSize="0" autoPict="0" r:id="rId5">
            <anchor moveWithCells="1">
              <from>
                <xdr:col>19</xdr:col>
                <xdr:colOff>847725</xdr:colOff>
                <xdr:row>53</xdr:row>
                <xdr:rowOff>123825</xdr:rowOff>
              </from>
              <to>
                <xdr:col>20</xdr:col>
                <xdr:colOff>381000</xdr:colOff>
                <xdr:row>57</xdr:row>
                <xdr:rowOff>47625</xdr:rowOff>
              </to>
            </anchor>
          </objectPr>
        </oleObject>
      </mc:Choice>
      <mc:Fallback>
        <oleObject progId="Word.Picture.8" shapeId="219137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16" zoomScale="90" zoomScaleNormal="75" zoomScalePageLayoutView="90" workbookViewId="0">
      <selection activeCell="J51" sqref="J51"/>
    </sheetView>
  </sheetViews>
  <sheetFormatPr defaultRowHeight="12.75" x14ac:dyDescent="0.2"/>
  <cols>
    <col min="20" max="20" width="15.28515625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183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80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paperSize="144" scale="63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752641" r:id="rId4">
          <objectPr defaultSize="0" autoPict="0" r:id="rId5">
            <anchor moveWithCells="1">
              <from>
                <xdr:col>19</xdr:col>
                <xdr:colOff>847725</xdr:colOff>
                <xdr:row>53</xdr:row>
                <xdr:rowOff>123825</xdr:rowOff>
              </from>
              <to>
                <xdr:col>20</xdr:col>
                <xdr:colOff>476250</xdr:colOff>
                <xdr:row>57</xdr:row>
                <xdr:rowOff>47625</xdr:rowOff>
              </to>
            </anchor>
          </objectPr>
        </oleObject>
      </mc:Choice>
      <mc:Fallback>
        <oleObject progId="Word.Picture.8" shapeId="752641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19" zoomScale="90" zoomScaleNormal="75" zoomScalePageLayoutView="90" workbookViewId="0">
      <selection activeCell="I52" sqref="I52"/>
    </sheetView>
  </sheetViews>
  <sheetFormatPr defaultRowHeight="12.75" x14ac:dyDescent="0.2"/>
  <cols>
    <col min="20" max="20" width="16.28515625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276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81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paperSize="144" scale="62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753665" r:id="rId4">
          <objectPr defaultSize="0" autoPict="0" r:id="rId5">
            <anchor moveWithCells="1">
              <from>
                <xdr:col>19</xdr:col>
                <xdr:colOff>847725</xdr:colOff>
                <xdr:row>53</xdr:row>
                <xdr:rowOff>123825</xdr:rowOff>
              </from>
              <to>
                <xdr:col>20</xdr:col>
                <xdr:colOff>381000</xdr:colOff>
                <xdr:row>57</xdr:row>
                <xdr:rowOff>47625</xdr:rowOff>
              </to>
            </anchor>
          </objectPr>
        </oleObject>
      </mc:Choice>
      <mc:Fallback>
        <oleObject progId="Word.Picture.8" shapeId="753665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16" zoomScale="80" zoomScaleNormal="75" zoomScalePageLayoutView="80" workbookViewId="0">
      <selection activeCell="K52" sqref="K52:L52"/>
    </sheetView>
  </sheetViews>
  <sheetFormatPr defaultRowHeight="12.75" x14ac:dyDescent="0.2"/>
  <cols>
    <col min="20" max="20" width="16.28515625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256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278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paperSize="144" scale="66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2652161" r:id="rId4">
          <objectPr defaultSize="0" autoPict="0" r:id="rId5">
            <anchor moveWithCells="1">
              <from>
                <xdr:col>19</xdr:col>
                <xdr:colOff>847725</xdr:colOff>
                <xdr:row>53</xdr:row>
                <xdr:rowOff>123825</xdr:rowOff>
              </from>
              <to>
                <xdr:col>20</xdr:col>
                <xdr:colOff>381000</xdr:colOff>
                <xdr:row>57</xdr:row>
                <xdr:rowOff>47625</xdr:rowOff>
              </to>
            </anchor>
          </objectPr>
        </oleObject>
      </mc:Choice>
      <mc:Fallback>
        <oleObject progId="Word.Picture.8" shapeId="265216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M182"/>
  <sheetViews>
    <sheetView topLeftCell="B1" zoomScale="120" zoomScaleNormal="120" workbookViewId="0">
      <pane xSplit="3" topLeftCell="E1" activePane="topRight" state="frozen"/>
      <selection activeCell="D77" sqref="D77"/>
      <selection pane="topRight" activeCell="C2" sqref="C2"/>
    </sheetView>
  </sheetViews>
  <sheetFormatPr defaultRowHeight="12.75" x14ac:dyDescent="0.2"/>
  <cols>
    <col min="1" max="1" width="24.7109375" hidden="1" customWidth="1"/>
    <col min="2" max="2" width="13.42578125" style="13" customWidth="1"/>
    <col min="3" max="4" width="12.7109375" style="13" customWidth="1"/>
    <col min="5" max="5" width="19.42578125" style="13" customWidth="1"/>
    <col min="6" max="6" width="22.28515625" style="13" customWidth="1"/>
    <col min="7" max="174" width="12.7109375" customWidth="1"/>
  </cols>
  <sheetData>
    <row r="1" spans="1:156" ht="15.75" x14ac:dyDescent="0.25">
      <c r="B1" s="23" t="s">
        <v>61</v>
      </c>
      <c r="C1"/>
      <c r="D1"/>
      <c r="G1" s="3" t="s">
        <v>0</v>
      </c>
    </row>
    <row r="2" spans="1:156" x14ac:dyDescent="0.2">
      <c r="C2" s="13">
        <v>51.9</v>
      </c>
    </row>
    <row r="4" spans="1:156" x14ac:dyDescent="0.2">
      <c r="B4" s="4" t="s">
        <v>57</v>
      </c>
      <c r="H4" t="s">
        <v>1</v>
      </c>
      <c r="I4">
        <v>1099.5</v>
      </c>
    </row>
    <row r="5" spans="1:156" s="5" customFormat="1" x14ac:dyDescent="0.2">
      <c r="B5" s="16" t="s">
        <v>49</v>
      </c>
      <c r="C5" s="18" t="s">
        <v>2</v>
      </c>
      <c r="D5" s="16" t="s">
        <v>3</v>
      </c>
      <c r="E5" s="16" t="s">
        <v>58</v>
      </c>
      <c r="F5" s="16"/>
      <c r="G5" s="5">
        <f>Readings!C3</f>
        <v>35894</v>
      </c>
      <c r="H5" s="5">
        <f>Readings!D3</f>
        <v>35899</v>
      </c>
      <c r="I5" s="5">
        <f>Readings!E3</f>
        <v>35908</v>
      </c>
      <c r="J5" s="5">
        <f>Readings!F3</f>
        <v>35913</v>
      </c>
      <c r="K5" s="5">
        <f>Readings!G3</f>
        <v>35920</v>
      </c>
      <c r="L5" s="5">
        <f>Readings!H3</f>
        <v>35927</v>
      </c>
      <c r="M5" s="5">
        <f>Readings!I3</f>
        <v>35943</v>
      </c>
      <c r="N5" s="5">
        <f>Readings!J3</f>
        <v>35950</v>
      </c>
      <c r="O5" s="5">
        <f>Readings!K3</f>
        <v>35957</v>
      </c>
      <c r="P5" s="5">
        <f>Readings!L3</f>
        <v>35964</v>
      </c>
      <c r="Q5" s="5">
        <f>Readings!M3</f>
        <v>35972</v>
      </c>
      <c r="R5" s="5">
        <f>Readings!N3</f>
        <v>35978</v>
      </c>
      <c r="S5" s="5">
        <f>Readings!O3</f>
        <v>35986</v>
      </c>
      <c r="T5" s="5">
        <f>Readings!P3</f>
        <v>35992</v>
      </c>
      <c r="U5" s="5">
        <f>Readings!Q3</f>
        <v>35998</v>
      </c>
      <c r="V5" s="5">
        <f>Readings!R3</f>
        <v>36006</v>
      </c>
      <c r="W5" s="5">
        <f>Readings!S3</f>
        <v>36012</v>
      </c>
      <c r="X5" s="5">
        <f>Readings!T3</f>
        <v>36019</v>
      </c>
      <c r="Y5" s="5">
        <f>Readings!U3</f>
        <v>36026</v>
      </c>
      <c r="Z5" s="5">
        <f>Readings!V3</f>
        <v>36034</v>
      </c>
      <c r="AA5" s="5">
        <f>Readings!W3</f>
        <v>36040</v>
      </c>
      <c r="AB5" s="5">
        <f>Readings!X3</f>
        <v>36048</v>
      </c>
      <c r="AC5" s="5">
        <f>Readings!Y3</f>
        <v>36056</v>
      </c>
      <c r="AD5" s="5">
        <f>Readings!Z3</f>
        <v>36061</v>
      </c>
      <c r="AE5" s="5">
        <f>Readings!AA3</f>
        <v>36067</v>
      </c>
      <c r="AF5" s="5">
        <f>Readings!AB3</f>
        <v>36075</v>
      </c>
      <c r="AG5" s="5">
        <f>Readings!AC3</f>
        <v>36083</v>
      </c>
      <c r="AH5" s="5">
        <f>Readings!AD3</f>
        <v>36090</v>
      </c>
      <c r="AI5" s="5">
        <f>Readings!AE3</f>
        <v>36096</v>
      </c>
      <c r="AJ5" s="5">
        <f>Readings!AF3</f>
        <v>36103</v>
      </c>
      <c r="AK5" s="5">
        <f>Readings!AG3</f>
        <v>36111</v>
      </c>
      <c r="AL5" s="5">
        <f>Readings!AH3</f>
        <v>36118</v>
      </c>
      <c r="AM5" s="5">
        <f>Readings!AI3</f>
        <v>36124</v>
      </c>
      <c r="AN5" s="5">
        <f>Readings!AJ3</f>
        <v>36131</v>
      </c>
      <c r="AO5" s="5">
        <f>Readings!AK3</f>
        <v>36138</v>
      </c>
      <c r="AP5" s="5">
        <f>Readings!AL3</f>
        <v>36145</v>
      </c>
      <c r="AQ5" s="5">
        <f>Readings!AM3</f>
        <v>36159</v>
      </c>
      <c r="AR5" s="5">
        <f>Readings!AN3</f>
        <v>36166</v>
      </c>
      <c r="AS5" s="5">
        <f>Readings!AO3</f>
        <v>36173</v>
      </c>
      <c r="AT5" s="5">
        <f>Readings!AP3</f>
        <v>36181</v>
      </c>
      <c r="AU5" s="5">
        <f>Readings!AQ3</f>
        <v>36187</v>
      </c>
      <c r="AV5" s="5">
        <f>Readings!AR3</f>
        <v>36194</v>
      </c>
      <c r="AW5" s="5">
        <f>Readings!AS3</f>
        <v>36200</v>
      </c>
      <c r="AX5" s="5">
        <f>Readings!AT3</f>
        <v>36206</v>
      </c>
      <c r="AY5" s="5">
        <f>Readings!AU3</f>
        <v>36214</v>
      </c>
      <c r="AZ5" s="5">
        <f>Readings!AV3</f>
        <v>36224</v>
      </c>
      <c r="BA5" s="5">
        <f>Readings!AW3</f>
        <v>36227</v>
      </c>
      <c r="BB5" s="5">
        <f>Readings!AX3</f>
        <v>36234</v>
      </c>
      <c r="BC5" s="5">
        <f>Readings!AY3</f>
        <v>36241</v>
      </c>
      <c r="BD5" s="5">
        <f>Readings!AZ3</f>
        <v>36251</v>
      </c>
      <c r="BE5" s="5">
        <f>Readings!BA3</f>
        <v>36271</v>
      </c>
      <c r="BF5" s="5">
        <f>Readings!BB3</f>
        <v>36280</v>
      </c>
      <c r="BG5" s="5">
        <f>Readings!BC3</f>
        <v>36285</v>
      </c>
      <c r="BH5" s="5">
        <f>Readings!BD3</f>
        <v>36296</v>
      </c>
      <c r="BI5" s="5">
        <f>Readings!BE3</f>
        <v>36302</v>
      </c>
      <c r="BJ5" s="5">
        <f>Readings!BF3</f>
        <v>36308</v>
      </c>
      <c r="BK5" s="5">
        <f>Readings!BG3</f>
        <v>36315</v>
      </c>
      <c r="BL5" s="5">
        <f>Readings!BH3</f>
        <v>36321</v>
      </c>
      <c r="BM5" s="5">
        <f>Readings!BI3</f>
        <v>36327</v>
      </c>
      <c r="BN5" s="5">
        <f>Readings!BJ3</f>
        <v>36334</v>
      </c>
      <c r="BO5" s="5">
        <f>Readings!BK3</f>
        <v>36345</v>
      </c>
      <c r="BP5" s="5">
        <f>Readings!BL3</f>
        <v>36350</v>
      </c>
      <c r="BQ5" s="5">
        <f>Readings!BM3</f>
        <v>36356</v>
      </c>
      <c r="BR5" s="5">
        <f>Readings!BN3</f>
        <v>36376</v>
      </c>
      <c r="BS5" s="5">
        <f>Readings!BO3</f>
        <v>36382</v>
      </c>
      <c r="BT5" s="5">
        <f>Readings!BP3</f>
        <v>36390</v>
      </c>
      <c r="BU5" s="5">
        <f>Readings!BQ3</f>
        <v>36399</v>
      </c>
      <c r="BV5" s="5">
        <f>Readings!BR3</f>
        <v>36407</v>
      </c>
      <c r="BW5" s="5">
        <f>Readings!BS3</f>
        <v>36414</v>
      </c>
      <c r="BX5" s="5">
        <f>Readings!BT3</f>
        <v>36421</v>
      </c>
      <c r="BY5" s="5">
        <f>Readings!BU3</f>
        <v>36434</v>
      </c>
      <c r="BZ5" s="5">
        <f>Readings!BV3</f>
        <v>36443</v>
      </c>
      <c r="CA5" s="5">
        <f>Readings!BW3</f>
        <v>36449</v>
      </c>
      <c r="CB5" s="5">
        <f>Readings!BX3</f>
        <v>36455</v>
      </c>
      <c r="CC5" s="5">
        <f>Readings!BY3</f>
        <v>36467</v>
      </c>
      <c r="CD5" s="5">
        <f>Readings!BZ3</f>
        <v>36477</v>
      </c>
      <c r="CE5" s="5">
        <f>Readings!CA3</f>
        <v>36489</v>
      </c>
      <c r="CF5" s="5">
        <f>Readings!CB3</f>
        <v>36497</v>
      </c>
      <c r="CG5" s="5">
        <f>Readings!CC3</f>
        <v>36504</v>
      </c>
      <c r="CH5" s="5">
        <f>Readings!CD3</f>
        <v>36524</v>
      </c>
      <c r="CI5" s="5">
        <f>Readings!CE3</f>
        <v>36568</v>
      </c>
      <c r="CJ5" s="5">
        <f>Readings!CF3</f>
        <v>36590</v>
      </c>
      <c r="CK5" s="5">
        <f>Readings!CG3</f>
        <v>36615</v>
      </c>
      <c r="CL5" s="5">
        <f>Readings!CH3</f>
        <v>36626</v>
      </c>
      <c r="CM5" s="5">
        <f>Readings!CI3</f>
        <v>36641</v>
      </c>
      <c r="CN5" s="5">
        <f>Readings!CJ3</f>
        <v>36659</v>
      </c>
      <c r="CO5" s="5">
        <f>Readings!CK3</f>
        <v>36671</v>
      </c>
      <c r="CP5" s="5">
        <f>Readings!CL3</f>
        <v>36674</v>
      </c>
      <c r="CQ5" s="5">
        <f>Readings!CM3</f>
        <v>36678</v>
      </c>
      <c r="CR5" s="5">
        <f>Readings!CN3</f>
        <v>36684</v>
      </c>
      <c r="CS5" s="5">
        <f>Readings!CO3</f>
        <v>36693</v>
      </c>
      <c r="CT5" s="5">
        <f>Readings!CP3</f>
        <v>36698</v>
      </c>
      <c r="CU5" s="5">
        <f>Readings!CQ3</f>
        <v>36707</v>
      </c>
      <c r="CV5" s="5">
        <f>Readings!CR3</f>
        <v>36713</v>
      </c>
      <c r="CW5" s="5">
        <f>Readings!CS3</f>
        <v>36718</v>
      </c>
      <c r="CX5" s="5">
        <f>Readings!CT3</f>
        <v>36735</v>
      </c>
      <c r="CY5" s="5">
        <f>Readings!CU3</f>
        <v>36740</v>
      </c>
      <c r="CZ5" s="5">
        <f>Readings!CV3</f>
        <v>36748</v>
      </c>
      <c r="DA5" s="5">
        <f>Readings!CW3</f>
        <v>36753</v>
      </c>
      <c r="DB5" s="5">
        <f>Readings!CX3</f>
        <v>36762</v>
      </c>
      <c r="DC5" s="5">
        <f>Readings!CY3</f>
        <v>36767</v>
      </c>
      <c r="DD5" s="5">
        <f>Readings!CZ3</f>
        <v>36779</v>
      </c>
      <c r="DE5" s="5">
        <f>Readings!DA3</f>
        <v>36798</v>
      </c>
      <c r="DF5" s="5">
        <f>Readings!DB3</f>
        <v>36809</v>
      </c>
      <c r="DG5" s="5">
        <f>Readings!DC3</f>
        <v>36816</v>
      </c>
      <c r="DH5" s="5">
        <f>Readings!DD3</f>
        <v>36823</v>
      </c>
      <c r="DI5" s="5">
        <f>Readings!DE3</f>
        <v>36837</v>
      </c>
      <c r="DJ5" s="5">
        <f>Readings!DF3</f>
        <v>36849</v>
      </c>
      <c r="DK5" s="5">
        <f>Readings!DG3</f>
        <v>36867</v>
      </c>
      <c r="DL5" s="5">
        <f>Readings!DH3</f>
        <v>36881</v>
      </c>
      <c r="DM5" s="5">
        <f>Readings!DI3</f>
        <v>36901</v>
      </c>
      <c r="DN5" s="5">
        <f>Readings!DJ3</f>
        <v>36914</v>
      </c>
      <c r="DO5" s="5">
        <f>Readings!DK3</f>
        <v>36951</v>
      </c>
      <c r="DP5" s="5">
        <f>Readings!DL3</f>
        <v>36971</v>
      </c>
      <c r="DQ5" s="5">
        <f>Readings!DM3</f>
        <v>36991</v>
      </c>
      <c r="DR5" s="5">
        <f>Readings!DN3</f>
        <v>37013</v>
      </c>
      <c r="DS5" s="5">
        <f>Readings!DO3</f>
        <v>37028</v>
      </c>
      <c r="DT5" s="5">
        <f>Readings!DP3</f>
        <v>37046</v>
      </c>
      <c r="DU5" s="5">
        <f>Readings!DQ3</f>
        <v>37060</v>
      </c>
      <c r="DV5" s="5">
        <f>Readings!DR3</f>
        <v>37075</v>
      </c>
      <c r="DW5" s="5">
        <f>Readings!DS3</f>
        <v>37088</v>
      </c>
      <c r="DX5" s="5">
        <f>Readings!DT3</f>
        <v>37102</v>
      </c>
      <c r="DY5" s="5">
        <f>Readings!DU3</f>
        <v>37116</v>
      </c>
      <c r="DZ5" s="5">
        <f>Readings!DV3</f>
        <v>37134</v>
      </c>
      <c r="EA5" s="5">
        <f>Readings!DW3</f>
        <v>37143</v>
      </c>
      <c r="EB5" s="5">
        <f>Readings!DX3</f>
        <v>37157</v>
      </c>
      <c r="EC5" s="5">
        <f>Readings!DY3</f>
        <v>37181</v>
      </c>
      <c r="ED5" s="5">
        <f>Readings!DZ3</f>
        <v>37196</v>
      </c>
      <c r="EE5" s="5">
        <f>Readings!EA3</f>
        <v>37210</v>
      </c>
      <c r="EF5" s="5">
        <f>Readings!EB3</f>
        <v>37224</v>
      </c>
      <c r="EG5" s="5">
        <f>Readings!EC3</f>
        <v>37271</v>
      </c>
      <c r="EH5" s="5">
        <f>Readings!ED3</f>
        <v>37463</v>
      </c>
      <c r="EI5" s="5">
        <f>Readings!EE3</f>
        <v>37750</v>
      </c>
      <c r="EJ5" s="5">
        <f>Readings!EF3</f>
        <v>37812</v>
      </c>
      <c r="EK5" s="5">
        <f>Readings!EG3</f>
        <v>37852</v>
      </c>
      <c r="EL5" s="5">
        <f>Readings!EH3</f>
        <v>37971</v>
      </c>
      <c r="EM5" s="5">
        <f>Readings!EI3</f>
        <v>38138</v>
      </c>
      <c r="EN5" s="5">
        <f>Readings!EJ3</f>
        <v>38170</v>
      </c>
      <c r="EO5" s="5">
        <f>Readings!EK3</f>
        <v>38213</v>
      </c>
      <c r="EP5" s="5">
        <f>Readings!EL3</f>
        <v>38238</v>
      </c>
      <c r="EQ5" s="5">
        <f>Readings!EM3</f>
        <v>38266</v>
      </c>
      <c r="ER5" s="5">
        <f>Readings!EN3</f>
        <v>38502</v>
      </c>
      <c r="ES5" s="5">
        <f>Readings!EO3</f>
        <v>38586</v>
      </c>
      <c r="ET5" s="5">
        <f>Readings!EP3</f>
        <v>38674</v>
      </c>
      <c r="EU5" s="5">
        <f>Readings!EQ3</f>
        <v>39592</v>
      </c>
      <c r="EV5" s="5">
        <f>Readings!ER3</f>
        <v>39701</v>
      </c>
      <c r="EW5" s="5">
        <v>40365</v>
      </c>
      <c r="EX5" s="5">
        <v>40750</v>
      </c>
      <c r="EY5" s="5">
        <v>40786</v>
      </c>
      <c r="EZ5" s="5">
        <v>40815</v>
      </c>
    </row>
    <row r="6" spans="1:156" x14ac:dyDescent="0.2">
      <c r="A6" t="s">
        <v>4</v>
      </c>
      <c r="B6" s="13">
        <v>1</v>
      </c>
      <c r="C6" s="13">
        <f>1138.6-$C$2</f>
        <v>1086.6999999999998</v>
      </c>
      <c r="D6" s="17">
        <f>C6-$I$4</f>
        <v>-12.800000000000182</v>
      </c>
      <c r="E6" s="17">
        <v>-0.19</v>
      </c>
      <c r="F6" s="44" t="s">
        <v>184</v>
      </c>
      <c r="G6" s="6">
        <f>IF(Readings!C4&gt;0.1,333.5*((Readings!C4)^-0.07168)+(2.5*(LOG(Readings!C4/16.325))^2-273+$E6))</f>
        <v>0.41104756599565917</v>
      </c>
      <c r="H6" s="6">
        <f>IF(Readings!D4&gt;0.1,333.5*((Readings!D4)^-0.07168)+(2.5*(LOG(Readings!D4/16.325))^2-273+$E6))</f>
        <v>1.1199671088490959</v>
      </c>
      <c r="I6" s="6">
        <f>IF(Readings!E4&gt;0.1,333.5*((Readings!E4)^-0.07168)+(2.5*(LOG(Readings!E4/16.325))^2-273+$E6))</f>
        <v>0.36148851165296492</v>
      </c>
      <c r="J6" s="6">
        <f>IF(Readings!F4&gt;0.1,333.5*((Readings!F4)^-0.07168)+(2.5*(LOG(Readings!F4/16.325))^2-273+$E6))</f>
        <v>0.33676140216959993</v>
      </c>
      <c r="K6" s="6">
        <f>IF(Readings!G4&gt;0.1,333.5*((Readings!G4)^-0.07168)+(2.5*(LOG(Readings!G4/16.325))^2-273+$E6))</f>
        <v>0.29973599914796978</v>
      </c>
      <c r="L6" s="6">
        <f>IF(Readings!H4&gt;0.1,333.5*((Readings!H4)^-0.07168)+(2.5*(LOG(Readings!H4/16.325))^2-273+$E6))</f>
        <v>0.27509577004371977</v>
      </c>
      <c r="M6" s="6">
        <f>IF(Readings!I4&gt;0.1,333.5*((Readings!I4)^-0.07168)+(2.5*(LOG(Readings!I4/16.325))^2-273+$E6))</f>
        <v>0.21364633360082053</v>
      </c>
      <c r="N6" s="6">
        <f>IF(Readings!J4&gt;0.1,333.5*((Readings!J4)^-0.07168)+(2.5*(LOG(Readings!J4/16.325))^2-273+$E6))</f>
        <v>0.18912677416176393</v>
      </c>
      <c r="O6" s="6">
        <f>IF(Readings!K4&gt;0.1,333.5*((Readings!K4)^-0.07168)+(2.5*(LOG(Readings!K4/16.325))^2-273+$E6))</f>
        <v>-4.2112353383231493E-2</v>
      </c>
      <c r="P6" s="6">
        <f>IF(Readings!L4&gt;0.1,333.5*((Readings!L4)^-0.07168)+(2.5*(LOG(Readings!L4/16.325))^2-273+$E6))</f>
        <v>0.15241166789388672</v>
      </c>
      <c r="Q6" s="6">
        <f>IF(Readings!M4&gt;0.1,333.5*((Readings!M4)^-0.07168)+(2.5*(LOG(Readings!M4/16.325))^2-273+$E6))</f>
        <v>-0.12654118937592784</v>
      </c>
      <c r="R6" s="6">
        <f>IF(Readings!N4&gt;0.1,333.5*((Readings!N4)^-0.07168)+(2.5*(LOG(Readings!N4/16.325))^2-273+$E6))</f>
        <v>-0.28226375889755673</v>
      </c>
      <c r="S6" s="6">
        <f>IF(Readings!O4&gt;0.1,333.5*((Readings!O4)^-0.07168)+(2.5*(LOG(Readings!O4/16.325))^2-273+$E6))</f>
        <v>-1.165818237947633</v>
      </c>
      <c r="T6" s="6">
        <f>IF(Readings!P4&gt;0.1,333.5*((Readings!P4)^-0.07168)+(2.5*(LOG(Readings!P4/16.325))^2-273+$E6))</f>
        <v>-0.76447981505890539</v>
      </c>
      <c r="U6" s="6">
        <f>IF(Readings!Q4&gt;0.1,333.5*((Readings!Q4)^-0.07168)+(2.5*(LOG(Readings!Q4/16.325))^2-273+$E6))</f>
        <v>5.4879408723195411E-2</v>
      </c>
      <c r="V6" s="6">
        <f>IF(Readings!R4&gt;0.1,333.5*((Readings!R4)^-0.07168)+(2.5*(LOG(Readings!R4/16.325))^2-273+$E6))</f>
        <v>6.3163188509633983E-3</v>
      </c>
      <c r="W6" s="6">
        <f>IF(Readings!S4&gt;0.1,333.5*((Readings!S4)^-0.07168)+(2.5*(LOG(Readings!S4/16.325))^2-273+$E6))</f>
        <v>3.0581017630709084E-2</v>
      </c>
      <c r="X6" s="6">
        <f>IF(Readings!T4&gt;0.1,333.5*((Readings!T4)^-0.07168)+(2.5*(LOG(Readings!T4/16.325))^2-273+$E6))</f>
        <v>-0.31800344619114185</v>
      </c>
      <c r="Y6" s="6">
        <f>IF(Readings!U4&gt;0.1,333.5*((Readings!U4)^-0.07168)+(2.5*(LOG(Readings!U4/16.325))^2-273+$E6))</f>
        <v>-5.8034234309616295E-3</v>
      </c>
      <c r="Z6" s="6">
        <f>IF(Readings!V4&gt;0.1,333.5*((Readings!V4)^-0.07168)+(2.5*(LOG(Readings!V4/16.325))^2-273+$E6))</f>
        <v>7.9211580455535113E-2</v>
      </c>
      <c r="AA6" s="6">
        <f>IF(Readings!W4&gt;0.1,333.5*((Readings!W4)^-0.07168)+(2.5*(LOG(Readings!W4/16.325))^2-273+$E6))</f>
        <v>-5.8034234309616295E-3</v>
      </c>
      <c r="AB6" s="6">
        <f>IF(Readings!X4&gt;0.1,333.5*((Readings!X4)^-0.07168)+(2.5*(LOG(Readings!X4/16.325))^2-273+$E6))</f>
        <v>-9.0407307838063389E-2</v>
      </c>
      <c r="AC6" s="6">
        <f>IF(Readings!Y4&gt;0.1,333.5*((Readings!Y4)^-0.07168)+(2.5*(LOG(Readings!Y4/16.325))^2-273+$E6))</f>
        <v>-1.7914775603685484E-2</v>
      </c>
      <c r="AD6" s="6">
        <f>IF(Readings!Z4&gt;0.1,333.5*((Readings!Z4)^-0.07168)+(2.5*(LOG(Readings!Z4/16.325))^2-273+$E6))</f>
        <v>-3.0017748612806372E-2</v>
      </c>
      <c r="AE6" s="6">
        <f>IF(Readings!AA4&gt;0.1,333.5*((Readings!AA4)^-0.07168)+(2.5*(LOG(Readings!AA4/16.325))^2-273+$E6))</f>
        <v>-5.4198600818494924E-2</v>
      </c>
      <c r="AF6" s="6">
        <f>IF(Readings!AB4&gt;0.1,333.5*((Readings!AB4)^-0.07168)+(2.5*(LOG(Readings!AB4/16.325))^2-273+$E6))</f>
        <v>-5.4198600818494924E-2</v>
      </c>
      <c r="AG6" s="6">
        <f>IF(Readings!AC4&gt;0.1,333.5*((Readings!AC4)^-0.07168)+(2.5*(LOG(Readings!AC4/16.325))^2-273+$E6))</f>
        <v>-6.6276501801553422E-2</v>
      </c>
      <c r="AH6" s="6">
        <f>IF(Readings!AD4&gt;0.1,333.5*((Readings!AD4)^-0.07168)+(2.5*(LOG(Readings!AD4/16.325))^2-273+$E6))</f>
        <v>-5.8034234309616295E-3</v>
      </c>
      <c r="AI6" s="6">
        <f>IF(Readings!AE4&gt;0.1,333.5*((Readings!AE4)^-0.07168)+(2.5*(LOG(Readings!AE4/16.325))^2-273+$E6))</f>
        <v>6.3163188509633983E-3</v>
      </c>
      <c r="AJ6" s="6">
        <f>IF(Readings!AF4&gt;0.1,333.5*((Readings!AF4)^-0.07168)+(2.5*(LOG(Readings!AF4/16.325))^2-273+$E6))</f>
        <v>3.0581017630709084E-2</v>
      </c>
      <c r="AK6" s="6">
        <f>IF(Readings!AG4&gt;0.1,333.5*((Readings!AG4)^-0.07168)+(2.5*(LOG(Readings!AG4/16.325))^2-273+$E6))</f>
        <v>4.2725996125454913E-2</v>
      </c>
      <c r="AL6" s="6">
        <f>IF(Readings!AH4&gt;0.1,333.5*((Readings!AH4)^-0.07168)+(2.5*(LOG(Readings!AH4/16.325))^2-273+$E6))</f>
        <v>5.4879408723195411E-2</v>
      </c>
      <c r="AM6" s="6">
        <f>IF(Readings!AI4&gt;0.1,333.5*((Readings!AI4)^-0.07168)+(2.5*(LOG(Readings!AI4/16.325))^2-273+$E6))</f>
        <v>4.2725996125454913E-2</v>
      </c>
      <c r="AN6" s="6">
        <f>IF(Readings!AJ4&gt;0.1,333.5*((Readings!AJ4)^-0.07168)+(2.5*(LOG(Readings!AJ4/16.325))^2-273+$E6))</f>
        <v>0.11577337081007499</v>
      </c>
      <c r="AO6" s="6">
        <f>IF(Readings!AK4&gt;0.1,333.5*((Readings!AK4)^-0.07168)+(2.5*(LOG(Readings!AK4/16.325))^2-273+$E6))</f>
        <v>0.10357762149635619</v>
      </c>
      <c r="AP6" s="6">
        <f>IF(Readings!AL4&gt;0.1,333.5*((Readings!AL4)^-0.07168)+(2.5*(LOG(Readings!AL4/16.325))^2-273+$E6))</f>
        <v>0.15241166789388672</v>
      </c>
      <c r="AQ6" s="6">
        <f>IF(Readings!AM4&gt;0.1,333.5*((Readings!AM4)^-0.07168)+(2.5*(LOG(Readings!AM4/16.325))^2-273+$E6))</f>
        <v>0.17687985230958247</v>
      </c>
      <c r="AR6" s="6">
        <f>IF(Readings!AN4&gt;0.1,333.5*((Readings!AN4)^-0.07168)+(2.5*(LOG(Readings!AN4/16.325))^2-273+$E6))</f>
        <v>0.22591899383172631</v>
      </c>
      <c r="AS6" s="6">
        <f>IF(Readings!AO4&gt;0.1,333.5*((Readings!AO4)^-0.07168)+(2.5*(LOG(Readings!AO4/16.325))^2-273+$E6))</f>
        <v>0.23820025620324259</v>
      </c>
      <c r="AT6" s="6">
        <f>IF(Readings!AP4&gt;0.1,333.5*((Readings!AP4)^-0.07168)+(2.5*(LOG(Readings!AP4/16.325))^2-273+$E6))</f>
        <v>0.25049013209240911</v>
      </c>
      <c r="AU6" s="6">
        <f>IF(Readings!AQ4&gt;0.1,333.5*((Readings!AQ4)^-0.07168)+(2.5*(LOG(Readings!AQ4/16.325))^2-273+$E6))</f>
        <v>0.26278863289871879</v>
      </c>
      <c r="AV6" s="6">
        <f>IF(Readings!AR4&gt;0.1,333.5*((Readings!AR4)^-0.07168)+(2.5*(LOG(Readings!AR4/16.325))^2-273+$E6))</f>
        <v>0.28741155497141335</v>
      </c>
      <c r="AW6" s="6">
        <f>IF(Readings!AS4&gt;0.1,333.5*((Readings!AS4)^-0.07168)+(2.5*(LOG(Readings!AS4/16.325))^2-273+$E6))</f>
        <v>0.31206911406206927</v>
      </c>
      <c r="AX6" s="6">
        <f>IF(Readings!AT4&gt;0.1,333.5*((Readings!AT4)^-0.07168)+(2.5*(LOG(Readings!AT4/16.325))^2-273+$E6))</f>
        <v>0.29973599914796978</v>
      </c>
      <c r="AY6" s="6">
        <f>IF(Readings!AU4&gt;0.1,333.5*((Readings!AU4)^-0.07168)+(2.5*(LOG(Readings!AU4/16.325))^2-273+$E6))</f>
        <v>0.29973599914796978</v>
      </c>
      <c r="AZ6" s="6">
        <f>IF(Readings!AV4&gt;0.1,333.5*((Readings!AV4)^-0.07168)+(2.5*(LOG(Readings!AV4/16.325))^2-273+$E6))</f>
        <v>0.31206911406206927</v>
      </c>
      <c r="BA6" s="6">
        <f>IF(Readings!AW4&gt;0.1,333.5*((Readings!AW4)^-0.07168)+(2.5*(LOG(Readings!AW4/16.325))^2-273+$E6))</f>
        <v>0.31206911406206927</v>
      </c>
      <c r="BB6" s="6">
        <f>IF(Readings!AX4&gt;0.1,333.5*((Readings!AX4)^-0.07168)+(2.5*(LOG(Readings!AX4/16.325))^2-273+$E6))</f>
        <v>0.32441091122467469</v>
      </c>
      <c r="BC6" s="6">
        <f>IF(Readings!AY4&gt;0.1,333.5*((Readings!AY4)^-0.07168)+(2.5*(LOG(Readings!AY4/16.325))^2-273+$E6))</f>
        <v>0.29973599914796978</v>
      </c>
      <c r="BD6" s="6">
        <f>IF(Readings!AZ4&gt;0.1,333.5*((Readings!AZ4)^-0.07168)+(2.5*(LOG(Readings!AZ4/16.325))^2-273+$E6))</f>
        <v>0.28741155497141335</v>
      </c>
      <c r="BE6" s="6">
        <f>IF(Readings!BA4&gt;0.1,333.5*((Readings!BA4)^-0.07168)+(2.5*(LOG(Readings!BA4/16.325))^2-273+$E6))</f>
        <v>0.23820025620324259</v>
      </c>
      <c r="BF6" s="6">
        <f>IF(Readings!BB4&gt;0.1,333.5*((Readings!BB4)^-0.07168)+(2.5*(LOG(Readings!BB4/16.325))^2-273+$E6))</f>
        <v>0.23820025620324259</v>
      </c>
      <c r="BG6" s="6">
        <f>IF(Readings!BC4&gt;0.1,333.5*((Readings!BC4)^-0.07168)+(2.5*(LOG(Readings!BC4/16.325))^2-273+$E6))</f>
        <v>0.23820025620324259</v>
      </c>
      <c r="BH6" s="6">
        <f>IF(Readings!BD4&gt;0.1,333.5*((Readings!BD4)^-0.07168)+(2.5*(LOG(Readings!BD4/16.325))^2-273+$E6))</f>
        <v>0.21364633360082053</v>
      </c>
      <c r="BI6" s="6">
        <f>IF(Readings!BE4&gt;0.1,333.5*((Readings!BE4)^-0.07168)+(2.5*(LOG(Readings!BE4/16.325))^2-273+$E6))</f>
        <v>0.20138226415514282</v>
      </c>
      <c r="BJ6" s="6">
        <f>IF(Readings!BF4&gt;0.1,333.5*((Readings!BF4)^-0.07168)+(2.5*(LOG(Readings!BF4/16.325))^2-273+$E6))</f>
        <v>0.20138226415514282</v>
      </c>
      <c r="BK6" s="6">
        <f>IF(Readings!BG4&gt;0.1,333.5*((Readings!BG4)^-0.07168)+(2.5*(LOG(Readings!BG4/16.325))^2-273+$E6))</f>
        <v>0.18912677416176393</v>
      </c>
      <c r="BL6" s="6">
        <f>IF(Readings!BH4&gt;0.1,333.5*((Readings!BH4)^-0.07168)+(2.5*(LOG(Readings!BH4/16.325))^2-273+$E6))</f>
        <v>0.16464148730938177</v>
      </c>
      <c r="BM6" s="6">
        <f>IF(Readings!BI4&gt;0.1,333.5*((Readings!BI4)^-0.07168)+(2.5*(LOG(Readings!BI4/16.325))^2-273+$E6))</f>
        <v>0.16464148730938177</v>
      </c>
      <c r="BN6" s="6">
        <f>IF(Readings!BJ4&gt;0.1,333.5*((Readings!BJ4)^-0.07168)+(2.5*(LOG(Readings!BJ4/16.325))^2-273+$E6))</f>
        <v>0.15241166789388672</v>
      </c>
      <c r="BO6" s="6">
        <f>IF(Readings!BK4&gt;0.1,333.5*((Readings!BK4)^-0.07168)+(2.5*(LOG(Readings!BK4/16.325))^2-273+$E6))</f>
        <v>0.14019038281765006</v>
      </c>
      <c r="BP6" s="6">
        <f>IF(Readings!BL4&gt;0.1,333.5*((Readings!BL4)^-0.07168)+(2.5*(LOG(Readings!BL4/16.325))^2-273+$E6))</f>
        <v>-6.6276501801553422E-2</v>
      </c>
      <c r="BQ6" s="6">
        <f>IF(Readings!BM4&gt;0.1,333.5*((Readings!BM4)^-0.07168)+(2.5*(LOG(Readings!BM4/16.325))^2-273+$E6))</f>
        <v>4.2725996125454913E-2</v>
      </c>
      <c r="BR6" s="6">
        <f>IF(Readings!BN4&gt;0.1,333.5*((Readings!BN4)^-0.07168)+(2.5*(LOG(Readings!BN4/16.325))^2-273+$E6))</f>
        <v>4.2725996125454913E-2</v>
      </c>
      <c r="BS6" s="6">
        <f>IF(Readings!BO4&gt;0.1,333.5*((Readings!BO4)^-0.07168)+(2.5*(LOG(Readings!BO4/16.325))^2-273+$E6))</f>
        <v>9.1390361757248684E-2</v>
      </c>
      <c r="BT6" s="6">
        <f>IF(Readings!BP4&gt;0.1,333.5*((Readings!BP4)^-0.07168)+(2.5*(LOG(Readings!BP4/16.325))^2-273+$E6))</f>
        <v>9.1390361757248684E-2</v>
      </c>
      <c r="BU6" s="6">
        <f>IF(Readings!BQ4&gt;0.1,333.5*((Readings!BQ4)^-0.07168)+(2.5*(LOG(Readings!BQ4/16.325))^2-273+$E6))</f>
        <v>0.10357762149635619</v>
      </c>
      <c r="BV6" s="6">
        <f>IF(Readings!BR4&gt;0.1,333.5*((Readings!BR4)^-0.07168)+(2.5*(LOG(Readings!BR4/16.325))^2-273+$E6))</f>
        <v>5.4879408723195411E-2</v>
      </c>
      <c r="BW6" s="6">
        <f>IF(Readings!BS4&gt;0.1,333.5*((Readings!BS4)^-0.07168)+(2.5*(LOG(Readings!BS4/16.325))^2-273+$E6))</f>
        <v>7.9211580455535113E-2</v>
      </c>
      <c r="BX6" s="6">
        <f>IF(Readings!BT4&gt;0.1,333.5*((Readings!BT4)^-0.07168)+(2.5*(LOG(Readings!BT4/16.325))^2-273+$E6))</f>
        <v>4.2725996125454913E-2</v>
      </c>
      <c r="BY6" s="6">
        <f>IF(Readings!BU4&gt;0.1,333.5*((Readings!BU4)^-0.07168)+(2.5*(LOG(Readings!BU4/16.325))^2-273+$E6))</f>
        <v>5.4879408723195411E-2</v>
      </c>
      <c r="BZ6" s="6">
        <f>IF(Readings!BV4&gt;0.1,333.5*((Readings!BV4)^-0.07168)+(2.5*(LOG(Readings!BV4/16.325))^2-273+$E6))</f>
        <v>4.2725996125454913E-2</v>
      </c>
      <c r="CA6" s="6">
        <f>IF(Readings!BW4&gt;0.1,333.5*((Readings!BW4)^-0.07168)+(2.5*(LOG(Readings!BW4/16.325))^2-273+$E6))</f>
        <v>3.0581017630709084E-2</v>
      </c>
      <c r="CB6" s="6">
        <f>IF(Readings!BX4&gt;0.1,333.5*((Readings!BX4)^-0.07168)+(2.5*(LOG(Readings!BX4/16.325))^2-273+$E6))</f>
        <v>4.2725996125454913E-2</v>
      </c>
      <c r="CC6" s="6">
        <f>IF(Readings!BY4&gt;0.1,333.5*((Readings!BY4)^-0.07168)+(2.5*(LOG(Readings!BY4/16.325))^2-273+$E6))</f>
        <v>5.4879408723195411E-2</v>
      </c>
      <c r="CD6" s="6">
        <f>IF(Readings!BZ4&gt;0.1,333.5*((Readings!BZ4)^-0.07168)+(2.5*(LOG(Readings!BZ4/16.325))^2-273+$E6))</f>
        <v>-5.4198600818494924E-2</v>
      </c>
      <c r="CE6" s="6">
        <f>IF(Readings!CA4&gt;0.1,333.5*((Readings!CA4)^-0.07168)+(2.5*(LOG(Readings!CA4/16.325))^2-273+$E6))</f>
        <v>0.12797762085705244</v>
      </c>
      <c r="CF6" s="6">
        <f>IF(Readings!CB4&gt;0.1,333.5*((Readings!CB4)^-0.07168)+(2.5*(LOG(Readings!CB4/16.325))^2-273+$E6))</f>
        <v>0.12797762085705244</v>
      </c>
      <c r="CG6" s="6">
        <f>IF(Readings!CC4&gt;0.1,333.5*((Readings!CC4)^-0.07168)+(2.5*(LOG(Readings!CC4/16.325))^2-273+$E6))</f>
        <v>6.7041266475598604E-2</v>
      </c>
      <c r="CH6" s="6">
        <f>IF(Readings!CD4&gt;0.1,333.5*((Readings!CD4)^-0.07168)+(2.5*(LOG(Readings!CD4/16.325))^2-273+$E6))</f>
        <v>4.2725996125454913E-2</v>
      </c>
      <c r="CI6" s="6">
        <f>IF(Readings!CE4&gt;0.1,333.5*((Readings!CE4)^-0.07168)+(2.5*(LOG(Readings!CE4/16.325))^2-273+$E6))</f>
        <v>6.7041266475598604E-2</v>
      </c>
      <c r="CJ6" s="6">
        <f>IF(Readings!CF4&gt;0.1,333.5*((Readings!CF4)^-0.07168)+(2.5*(LOG(Readings!CF4/16.325))^2-273+$E6))</f>
        <v>6.3163188509633983E-3</v>
      </c>
      <c r="CK6" s="6">
        <f>IF(Readings!CG4&gt;0.1,333.5*((Readings!CG4)^-0.07168)+(2.5*(LOG(Readings!CG4/16.325))^2-273+$E6))</f>
        <v>-9.0407307838063389E-2</v>
      </c>
      <c r="CL6" s="6">
        <f>IF(Readings!CH4&gt;0.1,333.5*((Readings!CH4)^-0.07168)+(2.5*(LOG(Readings!CH4/16.325))^2-273+$E6))</f>
        <v>0.11577337081007499</v>
      </c>
      <c r="CM6" s="6">
        <f>IF(Readings!CI4&gt;0.1,333.5*((Readings!CI4)^-0.07168)+(2.5*(LOG(Readings!CI4/16.325))^2-273+$E6))</f>
        <v>7.9211580455535113E-2</v>
      </c>
      <c r="CN6" s="6">
        <f>IF(Readings!CJ4&gt;0.1,333.5*((Readings!CJ4)^-0.07168)+(2.5*(LOG(Readings!CJ4/16.325))^2-273+$E6))</f>
        <v>-0.49561232283224399</v>
      </c>
      <c r="CO6" s="6">
        <f>IF(Readings!CK4&gt;0.1,333.5*((Readings!CK4)^-0.07168)+(2.5*(LOG(Readings!CK4/16.325))^2-273+$E6))</f>
        <v>0.11577337081007499</v>
      </c>
      <c r="CP6" s="6">
        <f>IF(Readings!CL4&gt;0.1,333.5*((Readings!CL4)^-0.07168)+(2.5*(LOG(Readings!CL4/16.325))^2-273+$E6))</f>
        <v>0.11577337081007499</v>
      </c>
      <c r="CQ6" s="6">
        <f>IF(Readings!CM4&gt;0.1,333.5*((Readings!CM4)^-0.07168)+(2.5*(LOG(Readings!CM4/16.325))^2-273+$E6))</f>
        <v>0.11577337081007499</v>
      </c>
      <c r="CR6" s="6">
        <f>IF(Readings!CN4&gt;0.1,333.5*((Readings!CN4)^-0.07168)+(2.5*(LOG(Readings!CN4/16.325))^2-273+$E6))</f>
        <v>0.10357762149635619</v>
      </c>
      <c r="CS6" s="6">
        <f>IF(Readings!CO4&gt;0.1,333.5*((Readings!CO4)^-0.07168)+(2.5*(LOG(Readings!CO4/16.325))^2-273+$E6))</f>
        <v>-3.0017748612806372E-2</v>
      </c>
      <c r="CT6" s="6">
        <f>IF(Readings!CP4&gt;0.1,333.5*((Readings!CP4)^-0.07168)+(2.5*(LOG(Readings!CP4/16.325))^2-273+$E6))</f>
        <v>9.1390361757248684E-2</v>
      </c>
      <c r="CU6" s="6">
        <f>IF(Readings!CQ4&gt;0.1,333.5*((Readings!CQ4)^-0.07168)+(2.5*(LOG(Readings!CQ4/16.325))^2-273+$E6))</f>
        <v>-0.1024602345531207</v>
      </c>
      <c r="CV6" s="6">
        <f>IF(Readings!CR4&gt;0.1,333.5*((Readings!CR4)^-0.07168)+(2.5*(LOG(Readings!CR4/16.325))^2-273+$E6))</f>
        <v>7.9211580455535113E-2</v>
      </c>
      <c r="CW6" s="6">
        <f>IF(Readings!CS4&gt;0.1,333.5*((Readings!CS4)^-0.07168)+(2.5*(LOG(Readings!CS4/16.325))^2-273+$E6))</f>
        <v>9.1390361757248684E-2</v>
      </c>
      <c r="CX6" s="6">
        <f>IF(Readings!CT4&gt;0.1,333.5*((Readings!CT4)^-0.07168)+(2.5*(LOG(Readings!CT4/16.325))^2-273+$E6))</f>
        <v>6.7041266475598604E-2</v>
      </c>
      <c r="CY6" s="6">
        <f>IF(Readings!CU4&gt;0.1,333.5*((Readings!CU4)^-0.07168)+(2.5*(LOG(Readings!CU4/16.325))^2-273+$E6))</f>
        <v>1.8444462208947243E-2</v>
      </c>
      <c r="CZ6" s="6">
        <f>IF(Readings!CV4&gt;0.1,333.5*((Readings!CV4)^-0.07168)+(2.5*(LOG(Readings!CV4/16.325))^2-273+$E6))</f>
        <v>1.8444462208947243E-2</v>
      </c>
      <c r="DA6" s="6">
        <f>IF(Readings!CW4&gt;0.1,333.5*((Readings!CW4)^-0.07168)+(2.5*(LOG(Readings!CW4/16.325))^2-273+$E6))</f>
        <v>5.4879408723195411E-2</v>
      </c>
      <c r="DB6" s="6">
        <f>IF(Readings!CX4&gt;0.1,333.5*((Readings!CX4)^-0.07168)+(2.5*(LOG(Readings!CX4/16.325))^2-273+$E6))</f>
        <v>4.2725996125454913E-2</v>
      </c>
      <c r="DC6" s="6">
        <f>IF(Readings!CY4&gt;0.1,333.5*((Readings!CY4)^-0.07168)+(2.5*(LOG(Readings!CY4/16.325))^2-273+$E6))</f>
        <v>4.2725996125454913E-2</v>
      </c>
      <c r="DD6" s="6">
        <f>IF(Readings!CZ4&gt;0.1,333.5*((Readings!CZ4)^-0.07168)+(2.5*(LOG(Readings!CZ4/16.325))^2-273+$E6))</f>
        <v>1.8444462208947243E-2</v>
      </c>
      <c r="DE6" s="6">
        <f>IF(Readings!DA4&gt;0.1,333.5*((Readings!DA4)^-0.07168)+(2.5*(LOG(Readings!DA4/16.325))^2-273+$E6))</f>
        <v>1.8444462208947243E-2</v>
      </c>
      <c r="DF6" s="6">
        <f>IF(Readings!DB4&gt;0.1,333.5*((Readings!DB4)^-0.07168)+(2.5*(LOG(Readings!DB4/16.325))^2-273+$E6))</f>
        <v>6.3163188509633983E-3</v>
      </c>
      <c r="DG6" s="6">
        <f>IF(Readings!DC4&gt;0.1,333.5*((Readings!DC4)^-0.07168)+(2.5*(LOG(Readings!DC4/16.325))^2-273+$E6))</f>
        <v>1.8444462208947243E-2</v>
      </c>
      <c r="DH6" s="6">
        <f>IF(Readings!DD4&gt;0.1,333.5*((Readings!DD4)^-0.07168)+(2.5*(LOG(Readings!DD4/16.325))^2-273+$E6))</f>
        <v>6.3163188509633983E-3</v>
      </c>
      <c r="DI6" s="6">
        <f>IF(Readings!DE4&gt;0.1,333.5*((Readings!DE4)^-0.07168)+(2.5*(LOG(Readings!DE4/16.325))^2-273+$E6))</f>
        <v>1.8444462208947243E-2</v>
      </c>
      <c r="DJ6" s="6">
        <f>IF(Readings!DF4&gt;0.1,333.5*((Readings!DF4)^-0.07168)+(2.5*(LOG(Readings!DF4/16.325))^2-273+$E6))</f>
        <v>4.2725996125454913E-2</v>
      </c>
      <c r="DK6" s="6">
        <f>IF(Readings!DG4&gt;0.1,333.5*((Readings!DG4)^-0.07168)+(2.5*(LOG(Readings!DG4/16.325))^2-273+$E6))</f>
        <v>6.7041266475598604E-2</v>
      </c>
      <c r="DL6" s="6">
        <f>IF(Readings!DH4&gt;0.1,333.5*((Readings!DH4)^-0.07168)+(2.5*(LOG(Readings!DH4/16.325))^2-273+$E6))</f>
        <v>0.11577337081007499</v>
      </c>
      <c r="DM6" s="6">
        <f>IF(Readings!DI4&gt;0.1,333.5*((Readings!DI4)^-0.07168)+(2.5*(LOG(Readings!DI4/16.325))^2-273+$E6))</f>
        <v>0.11577337081007499</v>
      </c>
      <c r="DN6" s="6">
        <f>IF(Readings!DJ4&gt;0.1,333.5*((Readings!DJ4)^-0.07168)+(2.5*(LOG(Readings!DJ4/16.325))^2-273+$E6))</f>
        <v>0.14019038281765006</v>
      </c>
      <c r="DO6" s="6">
        <f>IF(Readings!DK4&gt;0.1,333.5*((Readings!DK4)^-0.07168)+(2.5*(LOG(Readings!DK4/16.325))^2-273+$E6))</f>
        <v>0.17687985230958247</v>
      </c>
      <c r="DP6" s="6">
        <f>IF(Readings!DL4&gt;0.1,333.5*((Readings!DL4)^-0.07168)+(2.5*(LOG(Readings!DL4/16.325))^2-273+$E6))</f>
        <v>-0.28226375889755673</v>
      </c>
      <c r="DQ6" s="6">
        <f>IF(Readings!DM4&gt;0.1,333.5*((Readings!DM4)^-0.07168)+(2.5*(LOG(Readings!DM4/16.325))^2-273+$E6))</f>
        <v>-0.40111260695402962</v>
      </c>
      <c r="DR6" s="6">
        <f>IF(Readings!DN4&gt;0.1,333.5*((Readings!DN4)^-0.07168)+(2.5*(LOG(Readings!DN4/16.325))^2-273+$E6))</f>
        <v>0.12797762085705244</v>
      </c>
      <c r="DS6" s="6">
        <f>IF(Readings!DO4&gt;0.1,333.5*((Readings!DO4)^-0.07168)+(2.5*(LOG(Readings!DO4/16.325))^2-273+$E6))</f>
        <v>0.11577337081007499</v>
      </c>
      <c r="DT6" s="6">
        <f>IF(Readings!DP4&gt;0.1,333.5*((Readings!DP4)^-0.07168)+(2.5*(LOG(Readings!DP4/16.325))^2-273+$E6))</f>
        <v>9.1390361757248684E-2</v>
      </c>
      <c r="DU6" s="6">
        <f>IF(Readings!DQ4&gt;0.1,333.5*((Readings!DQ4)^-0.07168)+(2.5*(LOG(Readings!DQ4/16.325))^2-273+$E6))</f>
        <v>7.9211580455535113E-2</v>
      </c>
      <c r="DV6" s="6">
        <f>IF(Readings!DR4&gt;0.1,333.5*((Readings!DR4)^-0.07168)+(2.5*(LOG(Readings!DR4/16.325))^2-273+$E6))</f>
        <v>6.7041266475598604E-2</v>
      </c>
      <c r="DW6" s="6">
        <f>IF(Readings!DS4&gt;0.1,333.5*((Readings!DS4)^-0.07168)+(2.5*(LOG(Readings!DS4/16.325))^2-273+$E6))</f>
        <v>5.4879408723195411E-2</v>
      </c>
      <c r="DX6" s="6">
        <f>IF(Readings!DT4&gt;0.1,333.5*((Readings!DT4)^-0.07168)+(2.5*(LOG(Readings!DT4/16.325))^2-273+$E6))</f>
        <v>4.2725996125454913E-2</v>
      </c>
      <c r="DY6" s="6">
        <f>IF(Readings!DU4&gt;0.1,333.5*((Readings!DU4)^-0.07168)+(2.5*(LOG(Readings!DU4/16.325))^2-273+$E6))</f>
        <v>1.8444462208947243E-2</v>
      </c>
      <c r="DZ6" s="6">
        <f>IF(Readings!DV4&gt;0.1,333.5*((Readings!DV4)^-0.07168)+(2.5*(LOG(Readings!DV4/16.325))^2-273+$E6))</f>
        <v>6.3163188509633983E-3</v>
      </c>
      <c r="EA6" s="6">
        <f>IF(Readings!DW4&gt;0.1,333.5*((Readings!DW4)^-0.07168)+(2.5*(LOG(Readings!DW4/16.325))^2-273+$E6))</f>
        <v>-5.8034234309616295E-3</v>
      </c>
      <c r="EB6" s="6">
        <f>IF(Readings!DX4&gt;0.1,333.5*((Readings!DX4)^-0.07168)+(2.5*(LOG(Readings!DX4/16.325))^2-273+$E6))</f>
        <v>-1.7914775603685484E-2</v>
      </c>
      <c r="EC6" s="6">
        <f>IF(Readings!DY4&gt;0.1,333.5*((Readings!DY4)^-0.07168)+(2.5*(LOG(Readings!DY4/16.325))^2-273+$E6))</f>
        <v>-1.7914775603685484E-2</v>
      </c>
      <c r="ED6" s="6">
        <f>IF(Readings!DZ4&gt;0.1,333.5*((Readings!DZ4)^-0.07168)+(2.5*(LOG(Readings!DZ4/16.325))^2-273+$E6))</f>
        <v>-0.86856912694253197</v>
      </c>
      <c r="EE6" s="6">
        <f>IF(Readings!EA4&gt;0.1,333.5*((Readings!EA4)^-0.07168)+(2.5*(LOG(Readings!EA4/16.325))^2-273+$E6))</f>
        <v>-3.0017748612806372E-2</v>
      </c>
      <c r="EF6" s="6">
        <f>IF(Readings!EB4&gt;0.1,333.5*((Readings!EB4)^-0.07168)+(2.5*(LOG(Readings!EB4/16.325))^2-273+$E6))</f>
        <v>-1.7914775603685484E-2</v>
      </c>
      <c r="EG6" s="6">
        <f>IF(Readings!EC4&gt;0.1,333.5*((Readings!EC4)^-0.07168)+(2.5*(LOG(Readings!EC4/16.325))^2-273+$E6))</f>
        <v>1.8444462208947243E-2</v>
      </c>
      <c r="EH6" s="6">
        <f>IF(Readings!ED4&gt;0.1,333.5*((Readings!ED4)^-0.07168)+(2.5*(LOG(Readings!ED4/16.325))^2-273+$E6))</f>
        <v>-5.8034234309616295E-3</v>
      </c>
      <c r="EI6" s="6">
        <f>IF(Readings!EE4&gt;0.1,333.5*((Readings!EE4)^-0.07168)+(2.5*(LOG(Readings!EE4/16.325))^2-273+$E6))</f>
        <v>0.9272588813174707</v>
      </c>
      <c r="EJ6" s="6">
        <f>IF(Readings!EF4&gt;0.1,333.5*((Readings!EF4)^-0.07168)+(2.5*(LOG(Readings!EF4/16.325))^2-273+$E6))</f>
        <v>-3.0017748612806372E-2</v>
      </c>
      <c r="EK6" s="6">
        <f>IF(Readings!EG4&gt;0.1,333.5*((Readings!EG4)^-0.07168)+(2.5*(LOG(Readings!EG4/16.325))^2-273+$E6))</f>
        <v>-5.4198600818494924E-2</v>
      </c>
      <c r="EL6" s="6">
        <f>IF(Readings!EH4&gt;0.1,333.5*((Readings!EH4)^-0.07168)+(2.5*(LOG(Readings!EH4/16.325))^2-273+$E6))</f>
        <v>-0.35367012345909643</v>
      </c>
      <c r="EM6" s="6">
        <f>IF(Readings!EI4&gt;0.1,333.5*((Readings!EI4)^-0.07168)+(2.5*(LOG(Readings!EI4/16.325))^2-273+$E6))</f>
        <v>-7.8346067194331681E-2</v>
      </c>
      <c r="EN6" s="6">
        <f>IF(Readings!EJ4&gt;0.1,333.5*((Readings!EJ4)^-0.07168)+(2.5*(LOG(Readings!EJ4/16.325))^2-273+$E6))</f>
        <v>-0.13856923902136487</v>
      </c>
      <c r="EO6" s="6">
        <f>IF(Readings!EK4&gt;0.1,333.5*((Readings!EK4)^-0.07168)+(2.5*(LOG(Readings!EK4/16.325))^2-273+$E6))</f>
        <v>-9.0407307838063389E-2</v>
      </c>
      <c r="EP6" s="6">
        <f>IF(Readings!EL4&gt;0.1,333.5*((Readings!EL4)^-0.07168)+(2.5*(LOG(Readings!EL4/16.325))^2-273+$E6))</f>
        <v>-0.1024602345531207</v>
      </c>
      <c r="EQ6" s="6">
        <f>IF(Readings!EM4&gt;0.1,333.5*((Readings!EM4)^-0.07168)+(2.5*(LOG(Readings!EM4/16.325))^2-273+$E6))</f>
        <v>-0.13856923902136487</v>
      </c>
      <c r="ER6" s="6">
        <f>IF(Readings!EN4&gt;0.1,333.5*((Readings!EN4)^-0.07168)+(2.5*(LOG(Readings!EN4/16.325))^2-273+$E6))</f>
        <v>-0.19858563849629718</v>
      </c>
      <c r="ES6" s="6">
        <f>IF(Readings!EO4&gt;0.1,333.5*((Readings!EO4)^-0.07168)+(2.5*(LOG(Readings!EO4/16.325))^2-273+$E6))</f>
        <v>-0.12654118937592784</v>
      </c>
      <c r="ET6" s="6">
        <f>IF(Readings!EP4&gt;0.1,333.5*((Readings!EP4)^-0.07168)+(2.5*(LOG(Readings!EP4/16.325))^2-273+$E6))</f>
        <v>-0.34178932590077693</v>
      </c>
      <c r="EU6" s="6">
        <f>IF(Readings!EQ4&gt;0.1,333.5*((Readings!EQ4)^-0.07168)+(2.5*(LOG(Readings!EQ4/16.325))^2-273+$E6))</f>
        <v>-7.8346067194331681E-2</v>
      </c>
      <c r="EV6" s="6">
        <f>IF(Readings!ER4&gt;0.1,333.5*((Readings!ER4)^-0.07168)+(2.5*(LOG(Readings!ER4/16.325))^2-273+$E6))</f>
        <v>-0.16260053647039285</v>
      </c>
      <c r="EW6" s="6">
        <f>(333.5*((16.24)^-0.07168)+(2.5*(LOG(16.24/16.325))^2-273+$E6))</f>
        <v>-9.0407307838063389E-2</v>
      </c>
      <c r="EX6" s="6">
        <f>(333.5*((16.27)^-0.07168)+(2.5*(LOG(16.27/16.325))^2-273+$E6))</f>
        <v>-0.12654118937592784</v>
      </c>
      <c r="EY6" s="6">
        <f>(333.5*((16.3)^-0.07168)+(2.5*(LOG(16.3/16.325))^2-273+$E6))</f>
        <v>-0.16260053647039285</v>
      </c>
      <c r="EZ6" s="6">
        <f>(333.5*((16.4)^-0.07168)+(2.5*(LOG(16.4/16.325))^2-273+$E6))</f>
        <v>-0.28226375889755673</v>
      </c>
    </row>
    <row r="7" spans="1:156" x14ac:dyDescent="0.2">
      <c r="A7" t="s">
        <v>5</v>
      </c>
      <c r="B7" s="13">
        <v>2</v>
      </c>
      <c r="C7" s="13">
        <v>1032.7999999999997</v>
      </c>
      <c r="D7" s="17">
        <f>C7-$I$4</f>
        <v>-66.700000000000273</v>
      </c>
      <c r="E7" s="17">
        <v>-0.11</v>
      </c>
      <c r="F7" s="44" t="s">
        <v>185</v>
      </c>
      <c r="G7" s="6">
        <f>IF(Readings!C5&gt;0.1,333.5*((Readings!C5)^-0.07168)+(2.5*(LOG(Readings!C5/16.325))^2-273+$E7))</f>
        <v>-0.36842645472717095</v>
      </c>
      <c r="H7" s="6">
        <f>IF(Readings!D5&gt;0.1,333.5*((Readings!D5)^-0.07168)+(2.5*(LOG(Readings!D5/16.325))^2-273+$E7))</f>
        <v>-0.22609834322668121</v>
      </c>
      <c r="I7" s="6">
        <f>IF(Readings!E5&gt;0.1,333.5*((Readings!E5)^-0.07168)+(2.5*(LOG(Readings!E5/16.325))^2-273+$E7))</f>
        <v>-0.48615258615143375</v>
      </c>
      <c r="J7" s="6">
        <f>IF(Readings!F5&gt;0.1,333.5*((Readings!F5)^-0.07168)+(2.5*(LOG(Readings!F5/16.325))^2-273+$E7))</f>
        <v>-0.48615258615143375</v>
      </c>
      <c r="K7" s="6">
        <f>IF(Readings!G5&gt;0.1,333.5*((Readings!G5)^-0.07168)+(2.5*(LOG(Readings!G5/16.325))^2-273+$E7))</f>
        <v>-0.49788159670470122</v>
      </c>
      <c r="L7" s="6">
        <f>IF(Readings!H5&gt;0.1,333.5*((Readings!H5)^-0.07168)+(2.5*(LOG(Readings!H5/16.325))^2-273+$E7))</f>
        <v>-0.50960271973713134</v>
      </c>
      <c r="M7" s="6">
        <f>IF(Readings!I5&gt;0.1,333.5*((Readings!I5)^-0.07168)+(2.5*(LOG(Readings!I5/16.325))^2-273+$E7))</f>
        <v>-0.50960271973713134</v>
      </c>
      <c r="N7" s="6">
        <f>IF(Readings!J5&gt;0.1,333.5*((Readings!J5)^-0.07168)+(2.5*(LOG(Readings!J5/16.325))^2-273+$E7))</f>
        <v>-0.50960271973713134</v>
      </c>
      <c r="O7" s="6">
        <f>IF(Readings!K5&gt;0.1,333.5*((Readings!K5)^-0.07168)+(2.5*(LOG(Readings!K5/16.325))^2-273+$E7))</f>
        <v>-0.50960271973713134</v>
      </c>
      <c r="P7" s="6">
        <f>IF(Readings!L5&gt;0.1,333.5*((Readings!L5)^-0.07168)+(2.5*(LOG(Readings!L5/16.325))^2-273+$E7))</f>
        <v>-0.50960271973713134</v>
      </c>
      <c r="Q7" s="6">
        <f>IF(Readings!M5&gt;0.1,333.5*((Readings!M5)^-0.07168)+(2.5*(LOG(Readings!M5/16.325))^2-273+$E7))</f>
        <v>-0.71924547265462024</v>
      </c>
      <c r="R7" s="6">
        <f>IF(Readings!N5&gt;0.1,333.5*((Readings!N5)^-0.07168)+(2.5*(LOG(Readings!N5/16.325))^2-273+$E7))</f>
        <v>-1.2998655693966725</v>
      </c>
      <c r="S7" s="6">
        <f>IF(Readings!O5&gt;0.1,333.5*((Readings!O5)^-0.07168)+(2.5*(LOG(Readings!O5/16.325))^2-273+$E7))</f>
        <v>-1.3110583808120282</v>
      </c>
      <c r="T7" s="6">
        <f>IF(Readings!P5&gt;0.1,333.5*((Readings!P5)^-0.07168)+(2.5*(LOG(Readings!P5/16.325))^2-273+$E7))</f>
        <v>-1.3445935199488872</v>
      </c>
      <c r="U7" s="6">
        <f>IF(Readings!Q5&gt;0.1,333.5*((Readings!Q5)^-0.07168)+(2.5*(LOG(Readings!Q5/16.325))^2-273+$E7))</f>
        <v>-0.50960271973713134</v>
      </c>
      <c r="V7" s="6">
        <f>IF(Readings!R5&gt;0.1,333.5*((Readings!R5)^-0.07168)+(2.5*(LOG(Readings!R5/16.325))^2-273+$E7))</f>
        <v>-1.1988038338535034</v>
      </c>
      <c r="W7" s="6">
        <f>IF(Readings!S5&gt;0.1,333.5*((Readings!S5)^-0.07168)+(2.5*(LOG(Readings!S5/16.325))^2-273+$E7))</f>
        <v>-0.49788159670470122</v>
      </c>
      <c r="X7" s="6">
        <f>IF(Readings!T5&gt;0.1,333.5*((Readings!T5)^-0.07168)+(2.5*(LOG(Readings!T5/16.325))^2-273+$E7))</f>
        <v>-0.78856912694254788</v>
      </c>
      <c r="Y7" s="6">
        <f>IF(Readings!U5&gt;0.1,333.5*((Readings!U5)^-0.07168)+(2.5*(LOG(Readings!U5/16.325))^2-273+$E7))</f>
        <v>-0.50960271973713134</v>
      </c>
      <c r="Z7" s="6">
        <f>IF(Readings!V5&gt;0.1,333.5*((Readings!V5)^-0.07168)+(2.5*(LOG(Readings!V5/16.325))^2-273+$E7))</f>
        <v>-0.49788159670470122</v>
      </c>
      <c r="AA7" s="6">
        <f>IF(Readings!W5&gt;0.1,333.5*((Readings!W5)^-0.07168)+(2.5*(LOG(Readings!W5/16.325))^2-273+$E7))</f>
        <v>-0.50960271973713134</v>
      </c>
      <c r="AB7" s="6">
        <f>IF(Readings!X5&gt;0.1,333.5*((Readings!X5)^-0.07168)+(2.5*(LOG(Readings!X5/16.325))^2-273+$E7))</f>
        <v>-0.55640853627329534</v>
      </c>
      <c r="AC7" s="6">
        <f>IF(Readings!Y5&gt;0.1,333.5*((Readings!Y5)^-0.07168)+(2.5*(LOG(Readings!Y5/16.325))^2-273+$E7))</f>
        <v>-0.49788159670470122</v>
      </c>
      <c r="AD7" s="6">
        <f>IF(Readings!Z5&gt;0.1,333.5*((Readings!Z5)^-0.07168)+(2.5*(LOG(Readings!Z5/16.325))^2-273+$E7))</f>
        <v>-0.50960271973713134</v>
      </c>
      <c r="AE7" s="6">
        <f>IF(Readings!AA5&gt;0.1,333.5*((Readings!AA5)^-0.07168)+(2.5*(LOG(Readings!AA5/16.325))^2-273+$E7))</f>
        <v>-0.55640853627329534</v>
      </c>
      <c r="AF7" s="6">
        <f>IF(Readings!AB5&gt;0.1,333.5*((Readings!AB5)^-0.07168)+(2.5*(LOG(Readings!AB5/16.325))^2-273+$E7))</f>
        <v>-0.52131596524350243</v>
      </c>
      <c r="AG7" s="6">
        <f>IF(Readings!AC5&gt;0.1,333.5*((Readings!AC5)^-0.07168)+(2.5*(LOG(Readings!AC5/16.325))^2-273+$E7))</f>
        <v>-0.50960271973713134</v>
      </c>
      <c r="AH7" s="6">
        <f>IF(Readings!AD5&gt;0.1,333.5*((Readings!AD5)^-0.07168)+(2.5*(LOG(Readings!AD5/16.325))^2-273+$E7))</f>
        <v>-0.61473953158923678</v>
      </c>
      <c r="AI7" s="6">
        <f>IF(Readings!AE5&gt;0.1,333.5*((Readings!AE5)^-0.07168)+(2.5*(LOG(Readings!AE5/16.325))^2-273+$E7))</f>
        <v>-0.49788159670470122</v>
      </c>
      <c r="AJ7" s="6">
        <f>IF(Readings!AF5&gt;0.1,333.5*((Readings!AF5)^-0.07168)+(2.5*(LOG(Readings!AF5/16.325))^2-273+$E7))</f>
        <v>-0.63801734193981474</v>
      </c>
      <c r="AK7" s="6">
        <f>IF(Readings!AG5&gt;0.1,333.5*((Readings!AG5)^-0.07168)+(2.5*(LOG(Readings!AG5/16.325))^2-273+$E7))</f>
        <v>-0.49788159670470122</v>
      </c>
      <c r="AL7" s="6">
        <f>IF(Readings!AH5&gt;0.1,333.5*((Readings!AH5)^-0.07168)+(2.5*(LOG(Readings!AH5/16.325))^2-273+$E7))</f>
        <v>-0.48615258615143375</v>
      </c>
      <c r="AM7" s="6">
        <f>IF(Readings!AI5&gt;0.1,333.5*((Readings!AI5)^-0.07168)+(2.5*(LOG(Readings!AI5/16.325))^2-273+$E7))</f>
        <v>-0.49788159670470122</v>
      </c>
      <c r="AN7" s="6">
        <f>IF(Readings!AJ5&gt;0.1,333.5*((Readings!AJ5)^-0.07168)+(2.5*(LOG(Readings!AJ5/16.325))^2-273+$E7))</f>
        <v>-0.48615258615143375</v>
      </c>
      <c r="AO7" s="6">
        <f>IF(Readings!AK5&gt;0.1,333.5*((Readings!AK5)^-0.07168)+(2.5*(LOG(Readings!AK5/16.325))^2-273+$E7))</f>
        <v>-0.52131596524350243</v>
      </c>
      <c r="AP7" s="6">
        <f>IF(Readings!AL5&gt;0.1,333.5*((Readings!AL5)^-0.07168)+(2.5*(LOG(Readings!AL5/16.325))^2-273+$E7))</f>
        <v>-0.52131596524350243</v>
      </c>
      <c r="AQ7" s="6">
        <f>IF(Readings!AM5&gt;0.1,333.5*((Readings!AM5)^-0.07168)+(2.5*(LOG(Readings!AM5/16.325))^2-273+$E7))</f>
        <v>-0.48615258615143375</v>
      </c>
      <c r="AR7" s="6">
        <f>IF(Readings!AN5&gt;0.1,333.5*((Readings!AN5)^-0.07168)+(2.5*(LOG(Readings!AN5/16.325))^2-273+$E7))</f>
        <v>-0.48615258615143375</v>
      </c>
      <c r="AS7" s="6">
        <f>IF(Readings!AO5&gt;0.1,333.5*((Readings!AO5)^-0.07168)+(2.5*(LOG(Readings!AO5/16.325))^2-273+$E7))</f>
        <v>-0.48615258615143375</v>
      </c>
      <c r="AT7" s="6">
        <f>IF(Readings!AP5&gt;0.1,333.5*((Readings!AP5)^-0.07168)+(2.5*(LOG(Readings!AP5/16.325))^2-273+$E7))</f>
        <v>-0.54471886356327559</v>
      </c>
      <c r="AU7" s="6">
        <f>IF(Readings!AQ5&gt;0.1,333.5*((Readings!AQ5)^-0.07168)+(2.5*(LOG(Readings!AQ5/16.325))^2-273+$E7))</f>
        <v>-0.48615258615143375</v>
      </c>
      <c r="AV7" s="6">
        <f>IF(Readings!AR5&gt;0.1,333.5*((Readings!AR5)^-0.07168)+(2.5*(LOG(Readings!AR5/16.325))^2-273+$E7))</f>
        <v>-0.45091812913915419</v>
      </c>
      <c r="AW7" s="6">
        <f>IF(Readings!AS5&gt;0.1,333.5*((Readings!AS5)^-0.07168)+(2.5*(LOG(Readings!AS5/16.325))^2-273+$E7))</f>
        <v>-0.47441567806396279</v>
      </c>
      <c r="AX7" s="6">
        <f>IF(Readings!AT5&gt;0.1,333.5*((Readings!AT5)^-0.07168)+(2.5*(LOG(Readings!AT5/16.325))^2-273+$E7))</f>
        <v>-0.48615258615143375</v>
      </c>
      <c r="AY7" s="6">
        <f>IF(Readings!AU5&gt;0.1,333.5*((Readings!AU5)^-0.07168)+(2.5*(LOG(Readings!AU5/16.325))^2-273+$E7))</f>
        <v>-0.47441567806396279</v>
      </c>
      <c r="AZ7" s="6">
        <f>IF(Readings!AV5&gt;0.1,333.5*((Readings!AV5)^-0.07168)+(2.5*(LOG(Readings!AV5/16.325))^2-273+$E7))</f>
        <v>-0.47441567806396279</v>
      </c>
      <c r="BA7" s="6">
        <f>IF(Readings!AW5&gt;0.1,333.5*((Readings!AW5)^-0.07168)+(2.5*(LOG(Readings!AW5/16.325))^2-273+$E7))</f>
        <v>-0.47441567806396279</v>
      </c>
      <c r="BB7" s="6">
        <f>IF(Readings!AX5&gt;0.1,333.5*((Readings!AX5)^-0.07168)+(2.5*(LOG(Readings!AX5/16.325))^2-273+$E7))</f>
        <v>-0.46267086241010702</v>
      </c>
      <c r="BC7" s="6">
        <f>IF(Readings!AY5&gt;0.1,333.5*((Readings!AY5)^-0.07168)+(2.5*(LOG(Readings!AY5/16.325))^2-273+$E7))</f>
        <v>-0.47441567806396279</v>
      </c>
      <c r="BD7" s="6">
        <f>IF(Readings!AZ5&gt;0.1,333.5*((Readings!AZ5)^-0.07168)+(2.5*(LOG(Readings!AZ5/16.325))^2-273+$E7))</f>
        <v>-0.47441567806396279</v>
      </c>
      <c r="BE7" s="6">
        <f>IF(Readings!BA5&gt;0.1,333.5*((Readings!BA5)^-0.07168)+(2.5*(LOG(Readings!BA5/16.325))^2-273+$E7))</f>
        <v>-0.47441567806396279</v>
      </c>
      <c r="BF7" s="6">
        <f>IF(Readings!BB5&gt;0.1,333.5*((Readings!BB5)^-0.07168)+(2.5*(LOG(Readings!BB5/16.325))^2-273+$E7))</f>
        <v>-0.99489734536865626</v>
      </c>
      <c r="BG7" s="6">
        <f>IF(Readings!BC5&gt;0.1,333.5*((Readings!BC5)^-0.07168)+(2.5*(LOG(Readings!BC5/16.325))^2-273+$E7))</f>
        <v>-0.46267086241010702</v>
      </c>
      <c r="BH7" s="6">
        <f>IF(Readings!BD5&gt;0.1,333.5*((Readings!BD5)^-0.07168)+(2.5*(LOG(Readings!BD5/16.325))^2-273+$E7))</f>
        <v>-0.46267086241010702</v>
      </c>
      <c r="BI7" s="6">
        <f>IF(Readings!BE5&gt;0.1,333.5*((Readings!BE5)^-0.07168)+(2.5*(LOG(Readings!BE5/16.325))^2-273+$E7))</f>
        <v>-0.26178932590079285</v>
      </c>
      <c r="BJ7" s="6">
        <f>IF(Readings!BF5&gt;0.1,333.5*((Readings!BF5)^-0.07168)+(2.5*(LOG(Readings!BF5/16.325))^2-273+$E7))</f>
        <v>-0.22609834322668121</v>
      </c>
      <c r="BK7" s="6">
        <f>IF(Readings!BG5&gt;0.1,333.5*((Readings!BG5)^-0.07168)+(2.5*(LOG(Readings!BG5/16.325))^2-273+$E7))</f>
        <v>-0.26178932590079285</v>
      </c>
      <c r="BL7" s="6">
        <f>IF(Readings!BH5&gt;0.1,333.5*((Readings!BH5)^-0.07168)+(2.5*(LOG(Readings!BH5/16.325))^2-273+$E7))</f>
        <v>-0.46267086241010702</v>
      </c>
      <c r="BM7" s="6">
        <f>IF(Readings!BI5&gt;0.1,333.5*((Readings!BI5)^-0.07168)+(2.5*(LOG(Readings!BI5/16.325))^2-273+$E7))</f>
        <v>-0.38023489432850965</v>
      </c>
      <c r="BN7" s="6">
        <f>IF(Readings!BJ5&gt;0.1,333.5*((Readings!BJ5)^-0.07168)+(2.5*(LOG(Readings!BJ5/16.325))^2-273+$E7))</f>
        <v>-0.20226375889757264</v>
      </c>
      <c r="BO7" s="6">
        <f>IF(Readings!BK5&gt;0.1,333.5*((Readings!BK5)^-0.07168)+(2.5*(LOG(Readings!BK5/16.325))^2-273+$E7))</f>
        <v>-0.46267086241010702</v>
      </c>
      <c r="BP7" s="6">
        <f>IF(Readings!BL5&gt;0.1,333.5*((Readings!BL5)^-0.07168)+(2.5*(LOG(Readings!BL5/16.325))^2-273+$E7))</f>
        <v>-0.46267086241010702</v>
      </c>
      <c r="BQ7" s="6">
        <f>IF(Readings!BM5&gt;0.1,333.5*((Readings!BM5)^-0.07168)+(2.5*(LOG(Readings!BM5/16.325))^2-273+$E7))</f>
        <v>-0.45091812913915419</v>
      </c>
      <c r="BR7" s="6">
        <f>IF(Readings!BN5&gt;0.1,333.5*((Readings!BN5)^-0.07168)+(2.5*(LOG(Readings!BN5/16.325))^2-273+$E7))</f>
        <v>-0.55640853627329534</v>
      </c>
      <c r="BS7" s="6">
        <f>IF(Readings!BO5&gt;0.1,333.5*((Readings!BO5)^-0.07168)+(2.5*(LOG(Readings!BO5/16.325))^2-273+$E7))</f>
        <v>-0.46267086241010702</v>
      </c>
      <c r="BT7" s="6">
        <f>IF(Readings!BP5&gt;0.1,333.5*((Readings!BP5)^-0.07168)+(2.5*(LOG(Readings!BP5/16.325))^2-273+$E7))</f>
        <v>-0.48615258615143375</v>
      </c>
      <c r="BU7" s="6">
        <f>IF(Readings!BQ5&gt;0.1,333.5*((Readings!BQ5)^-0.07168)+(2.5*(LOG(Readings!BQ5/16.325))^2-273+$E7))</f>
        <v>-0.45091812913915419</v>
      </c>
      <c r="BV7" s="6">
        <f>IF(Readings!BR5&gt;0.1,333.5*((Readings!BR5)^-0.07168)+(2.5*(LOG(Readings!BR5/16.325))^2-273+$E7))</f>
        <v>-0.67287581582536404</v>
      </c>
      <c r="BW7" s="6">
        <f>IF(Readings!BS5&gt;0.1,333.5*((Readings!BS5)^-0.07168)+(2.5*(LOG(Readings!BS5/16.325))^2-273+$E7))</f>
        <v>-0.43915746818146317</v>
      </c>
      <c r="BX7" s="6">
        <f>IF(Readings!BT5&gt;0.1,333.5*((Readings!BT5)^-0.07168)+(2.5*(LOG(Readings!BT5/16.325))^2-273+$E7))</f>
        <v>-0.47441567806396279</v>
      </c>
      <c r="BY7" s="6">
        <f>IF(Readings!BU5&gt;0.1,333.5*((Readings!BU5)^-0.07168)+(2.5*(LOG(Readings!BU5/16.325))^2-273+$E7))</f>
        <v>-0.43915746818146317</v>
      </c>
      <c r="BZ7" s="6">
        <f>IF(Readings!BV5&gt;0.1,333.5*((Readings!BV5)^-0.07168)+(2.5*(LOG(Readings!BV5/16.325))^2-273+$E7))</f>
        <v>-0.43915746818146317</v>
      </c>
      <c r="CA7" s="6">
        <f>IF(Readings!BW5&gt;0.1,333.5*((Readings!BW5)^-0.07168)+(2.5*(LOG(Readings!BW5/16.325))^2-273+$E7))</f>
        <v>-0.45091812913915419</v>
      </c>
      <c r="CB7" s="6">
        <f>IF(Readings!BX5&gt;0.1,333.5*((Readings!BX5)^-0.07168)+(2.5*(LOG(Readings!BX5/16.325))^2-273+$E7))</f>
        <v>-0.43915746818146317</v>
      </c>
      <c r="CC7" s="6">
        <f>IF(Readings!BY5&gt;0.1,333.5*((Readings!BY5)^-0.07168)+(2.5*(LOG(Readings!BY5/16.325))^2-273+$E7))</f>
        <v>-0.42738886944823662</v>
      </c>
      <c r="CD7" s="6">
        <f>IF(Readings!BZ5&gt;0.1,333.5*((Readings!BZ5)^-0.07168)+(2.5*(LOG(Readings!BZ5/16.325))^2-273+$E7))</f>
        <v>-0.47441567806396279</v>
      </c>
      <c r="CE7" s="6">
        <f>IF(Readings!CA5&gt;0.1,333.5*((Readings!CA5)^-0.07168)+(2.5*(LOG(Readings!CA5/16.325))^2-273+$E7))</f>
        <v>-0.38023489432850965</v>
      </c>
      <c r="CF7" s="6">
        <f>IF(Readings!CB5&gt;0.1,333.5*((Readings!CB5)^-0.07168)+(2.5*(LOG(Readings!CB5/16.325))^2-273+$E7))</f>
        <v>-0.36842645472717095</v>
      </c>
      <c r="CG7" s="6">
        <f>IF(Readings!CC5&gt;0.1,333.5*((Readings!CC5)^-0.07168)+(2.5*(LOG(Readings!CC5/16.325))^2-273+$E7))</f>
        <v>-0.43915746818146317</v>
      </c>
      <c r="CH7" s="6">
        <f>IF(Readings!CD5&gt;0.1,333.5*((Readings!CD5)^-0.07168)+(2.5*(LOG(Readings!CD5/16.325))^2-273+$E7))</f>
        <v>-0.46267086241010702</v>
      </c>
      <c r="CI7" s="6">
        <f>IF(Readings!CE5&gt;0.1,333.5*((Readings!CE5)^-0.07168)+(2.5*(LOG(Readings!CE5/16.325))^2-273+$E7))</f>
        <v>-0.45091812913915419</v>
      </c>
      <c r="CJ7" s="6">
        <f>IF(Readings!CF5&gt;0.1,333.5*((Readings!CF5)^-0.07168)+(2.5*(LOG(Readings!CF5/16.325))^2-273+$E7))</f>
        <v>-0.49788159670470122</v>
      </c>
      <c r="CK7" s="6">
        <f>IF(Readings!CG5&gt;0.1,333.5*((Readings!CG5)^-0.07168)+(2.5*(LOG(Readings!CG5/16.325))^2-273+$E7))</f>
        <v>-0.6496445890128939</v>
      </c>
      <c r="CL7" s="6">
        <f>IF(Readings!CH5&gt;0.1,333.5*((Readings!CH5)^-0.07168)+(2.5*(LOG(Readings!CH5/16.325))^2-273+$E7))</f>
        <v>-0.48615258615143375</v>
      </c>
      <c r="CM7" s="6">
        <f>IF(Readings!CI5&gt;0.1,333.5*((Readings!CI5)^-0.07168)+(2.5*(LOG(Readings!CI5/16.325))^2-273+$E7))</f>
        <v>-0.42738886944823662</v>
      </c>
      <c r="CN7" s="6">
        <f>IF(Readings!CJ5&gt;0.1,333.5*((Readings!CJ5)^-0.07168)+(2.5*(LOG(Readings!CJ5/16.325))^2-273+$E7))</f>
        <v>-0.45091812913915419</v>
      </c>
      <c r="CO7" s="6">
        <f>IF(Readings!CK5&gt;0.1,333.5*((Readings!CK5)^-0.07168)+(2.5*(LOG(Readings!CK5/16.325))^2-273+$E7))</f>
        <v>-0.42738886944823662</v>
      </c>
      <c r="CP7" s="6">
        <f>IF(Readings!CL5&gt;0.1,333.5*((Readings!CL5)^-0.07168)+(2.5*(LOG(Readings!CL5/16.325))^2-273+$E7))</f>
        <v>-0.42738886944823662</v>
      </c>
      <c r="CQ7" s="6">
        <f>IF(Readings!CM5&gt;0.1,333.5*((Readings!CM5)^-0.07168)+(2.5*(LOG(Readings!CM5/16.325))^2-273+$E7))</f>
        <v>-0.42738886944823662</v>
      </c>
      <c r="CR7" s="6">
        <f>IF(Readings!CN5&gt;0.1,333.5*((Readings!CN5)^-0.07168)+(2.5*(LOG(Readings!CN5/16.325))^2-273+$E7))</f>
        <v>-0.42738886944823662</v>
      </c>
      <c r="CS7" s="6">
        <f>IF(Readings!CO5&gt;0.1,333.5*((Readings!CO5)^-0.07168)+(2.5*(LOG(Readings!CO5/16.325))^2-273+$E7))</f>
        <v>-0.55640853627329534</v>
      </c>
      <c r="CT7" s="6">
        <f>IF(Readings!CP5&gt;0.1,333.5*((Readings!CP5)^-0.07168)+(2.5*(LOG(Readings!CP5/16.325))^2-273+$E7))</f>
        <v>-0.42738886944823662</v>
      </c>
      <c r="CU7" s="6">
        <f>IF(Readings!CQ5&gt;0.1,333.5*((Readings!CQ5)^-0.07168)+(2.5*(LOG(Readings!CQ5/16.325))^2-273+$E7))</f>
        <v>-0.49788159670470122</v>
      </c>
      <c r="CV7" s="6">
        <f>IF(Readings!CR5&gt;0.1,333.5*((Readings!CR5)^-0.07168)+(2.5*(LOG(Readings!CR5/16.325))^2-273+$E7))</f>
        <v>-0.41561232283225991</v>
      </c>
      <c r="CW7" s="6">
        <f>IF(Readings!CS5&gt;0.1,333.5*((Readings!CS5)^-0.07168)+(2.5*(LOG(Readings!CS5/16.325))^2-273+$E7))</f>
        <v>-0.41561232283225991</v>
      </c>
      <c r="CX7" s="6">
        <f>IF(Readings!CT5&gt;0.1,333.5*((Readings!CT5)^-0.07168)+(2.5*(LOG(Readings!CT5/16.325))^2-273+$E7))</f>
        <v>-0.42738886944823662</v>
      </c>
      <c r="CY7" s="6">
        <f>IF(Readings!CU5&gt;0.1,333.5*((Readings!CU5)^-0.07168)+(2.5*(LOG(Readings!CU5/16.325))^2-273+$E7))</f>
        <v>-0.41561232283225991</v>
      </c>
      <c r="CZ7" s="6">
        <f>IF(Readings!CV5&gt;0.1,333.5*((Readings!CV5)^-0.07168)+(2.5*(LOG(Readings!CV5/16.325))^2-273+$E7))</f>
        <v>-0.42738886944823662</v>
      </c>
      <c r="DA7" s="6">
        <f>IF(Readings!CW5&gt;0.1,333.5*((Readings!CW5)^-0.07168)+(2.5*(LOG(Readings!CW5/16.325))^2-273+$E7))</f>
        <v>-0.41561232283225991</v>
      </c>
      <c r="DB7" s="6">
        <f>IF(Readings!CX5&gt;0.1,333.5*((Readings!CX5)^-0.07168)+(2.5*(LOG(Readings!CX5/16.325))^2-273+$E7))</f>
        <v>-0.40382781820710534</v>
      </c>
      <c r="DC7" s="6">
        <f>IF(Readings!CY5&gt;0.1,333.5*((Readings!CY5)^-0.07168)+(2.5*(LOG(Readings!CY5/16.325))^2-273+$E7))</f>
        <v>-0.40382781820710534</v>
      </c>
      <c r="DD7" s="6">
        <f>IF(Readings!CZ5&gt;0.1,333.5*((Readings!CZ5)^-0.07168)+(2.5*(LOG(Readings!CZ5/16.325))^2-273+$E7))</f>
        <v>-0.40382781820710534</v>
      </c>
      <c r="DE7" s="6">
        <f>IF(Readings!DA5&gt;0.1,333.5*((Readings!DA5)^-0.07168)+(2.5*(LOG(Readings!DA5/16.325))^2-273+$E7))</f>
        <v>-0.40382781820710534</v>
      </c>
      <c r="DF7" s="6">
        <f>IF(Readings!DB5&gt;0.1,333.5*((Readings!DB5)^-0.07168)+(2.5*(LOG(Readings!DB5/16.325))^2-273+$E7))</f>
        <v>-0.40382781820710534</v>
      </c>
      <c r="DG7" s="6">
        <f>IF(Readings!DC5&gt;0.1,333.5*((Readings!DC5)^-0.07168)+(2.5*(LOG(Readings!DC5/16.325))^2-273+$E7))</f>
        <v>-0.40382781820710534</v>
      </c>
      <c r="DH7" s="6">
        <f>IF(Readings!DD5&gt;0.1,333.5*((Readings!DD5)^-0.07168)+(2.5*(LOG(Readings!DD5/16.325))^2-273+$E7))</f>
        <v>-0.41561232283225991</v>
      </c>
      <c r="DI7" s="6">
        <f>IF(Readings!DE5&gt;0.1,333.5*((Readings!DE5)^-0.07168)+(2.5*(LOG(Readings!DE5/16.325))^2-273+$E7))</f>
        <v>-0.40382781820710534</v>
      </c>
      <c r="DJ7" s="6">
        <f>IF(Readings!DF5&gt;0.1,333.5*((Readings!DF5)^-0.07168)+(2.5*(LOG(Readings!DF5/16.325))^2-273+$E7))</f>
        <v>-0.40382781820710534</v>
      </c>
      <c r="DK7" s="6">
        <f>IF(Readings!DG5&gt;0.1,333.5*((Readings!DG5)^-0.07168)+(2.5*(LOG(Readings!DG5/16.325))^2-273+$E7))</f>
        <v>-0.40382781820710534</v>
      </c>
      <c r="DL7" s="6">
        <f>IF(Readings!DH5&gt;0.1,333.5*((Readings!DH5)^-0.07168)+(2.5*(LOG(Readings!DH5/16.325))^2-273+$E7))</f>
        <v>-0.38023489432850965</v>
      </c>
      <c r="DM7" s="6">
        <f>IF(Readings!DI5&gt;0.1,333.5*((Readings!DI5)^-0.07168)+(2.5*(LOG(Readings!DI5/16.325))^2-273+$E7))</f>
        <v>-0.41561232283225991</v>
      </c>
      <c r="DN7" s="6">
        <f>IF(Readings!DJ5&gt;0.1,333.5*((Readings!DJ5)^-0.07168)+(2.5*(LOG(Readings!DJ5/16.325))^2-273+$E7))</f>
        <v>-0.40382781820710534</v>
      </c>
      <c r="DO7" s="6">
        <f>IF(Readings!DK5&gt;0.1,333.5*((Readings!DK5)^-0.07168)+(2.5*(LOG(Readings!DK5/16.325))^2-273+$E7))</f>
        <v>-0.38023489432850965</v>
      </c>
      <c r="DP7" s="6">
        <f>IF(Readings!DL5&gt;0.1,333.5*((Readings!DL5)^-0.07168)+(2.5*(LOG(Readings!DL5/16.325))^2-273+$E7))</f>
        <v>-0.39203534542741636</v>
      </c>
      <c r="DQ7" s="6">
        <f>IF(Readings!DM5&gt;0.1,333.5*((Readings!DM5)^-0.07168)+(2.5*(LOG(Readings!DM5/16.325))^2-273+$E7))</f>
        <v>-0.40382781820710534</v>
      </c>
      <c r="DR7" s="6">
        <f>IF(Readings!DN5&gt;0.1,333.5*((Readings!DN5)^-0.07168)+(2.5*(LOG(Readings!DN5/16.325))^2-273+$E7))</f>
        <v>-0.39203534542741636</v>
      </c>
      <c r="DS7" s="6">
        <f>IF(Readings!DO5&gt;0.1,333.5*((Readings!DO5)^-0.07168)+(2.5*(LOG(Readings!DO5/16.325))^2-273+$E7))</f>
        <v>-0.39203534542741636</v>
      </c>
      <c r="DT7" s="6">
        <f>IF(Readings!DP5&gt;0.1,333.5*((Readings!DP5)^-0.07168)+(2.5*(LOG(Readings!DP5/16.325))^2-273+$E7))</f>
        <v>-0.40382781820710534</v>
      </c>
      <c r="DU7" s="6">
        <f>IF(Readings!DQ5&gt;0.1,333.5*((Readings!DQ5)^-0.07168)+(2.5*(LOG(Readings!DQ5/16.325))^2-273+$E7))</f>
        <v>-0.40382781820710534</v>
      </c>
      <c r="DV7" s="6">
        <f>IF(Readings!DR5&gt;0.1,333.5*((Readings!DR5)^-0.07168)+(2.5*(LOG(Readings!DR5/16.325))^2-273+$E7))</f>
        <v>-0.39203534542741636</v>
      </c>
      <c r="DW7" s="6">
        <f>IF(Readings!DS5&gt;0.1,333.5*((Readings!DS5)^-0.07168)+(2.5*(LOG(Readings!DS5/16.325))^2-273+$E7))</f>
        <v>-0.39203534542741636</v>
      </c>
      <c r="DX7" s="6">
        <f>IF(Readings!DT5&gt;0.1,333.5*((Readings!DT5)^-0.07168)+(2.5*(LOG(Readings!DT5/16.325))^2-273+$E7))</f>
        <v>-0.38023489432850965</v>
      </c>
      <c r="DY7" s="6">
        <f>IF(Readings!DU5&gt;0.1,333.5*((Readings!DU5)^-0.07168)+(2.5*(LOG(Readings!DU5/16.325))^2-273+$E7))</f>
        <v>-0.39203534542741636</v>
      </c>
      <c r="DZ7" s="6" t="b">
        <f>IF(Readings!DV5&gt;0.1,333.5*((Readings!DV5)^-0.07168)+(2.5*(LOG(Readings!DV5/16.325))^2-273+$E7))</f>
        <v>0</v>
      </c>
      <c r="EA7" s="6">
        <f>IF(Readings!DW5&gt;0.1,333.5*((Readings!DW5)^-0.07168)+(2.5*(LOG(Readings!DW5/16.325))^2-273+$E7))</f>
        <v>-0.38023489432850965</v>
      </c>
      <c r="EB7" s="6">
        <f>IF(Readings!DX5&gt;0.1,333.5*((Readings!DX5)^-0.07168)+(2.5*(LOG(Readings!DX5/16.325))^2-273+$E7))</f>
        <v>-0.38023489432850965</v>
      </c>
      <c r="EC7" s="6">
        <f>IF(Readings!DY5&gt;0.1,333.5*((Readings!DY5)^-0.07168)+(2.5*(LOG(Readings!DY5/16.325))^2-273+$E7))</f>
        <v>-0.36842645472717095</v>
      </c>
      <c r="ED7" s="6">
        <f>IF(Readings!DZ5&gt;0.1,333.5*((Readings!DZ5)^-0.07168)+(2.5*(LOG(Readings!DZ5/16.325))^2-273+$E7))</f>
        <v>-0.36842645472717095</v>
      </c>
      <c r="EE7" s="6">
        <f>IF(Readings!EA5&gt;0.1,333.5*((Readings!EA5)^-0.07168)+(2.5*(LOG(Readings!EA5/16.325))^2-273+$E7))</f>
        <v>-0.38023489432850965</v>
      </c>
      <c r="EF7" s="6">
        <f>IF(Readings!EB5&gt;0.1,333.5*((Readings!EB5)^-0.07168)+(2.5*(LOG(Readings!EB5/16.325))^2-273+$E7))</f>
        <v>-0.38023489432850965</v>
      </c>
      <c r="EG7" s="6">
        <f>IF(Readings!EC5&gt;0.1,333.5*((Readings!EC5)^-0.07168)+(2.5*(LOG(Readings!EC5/16.325))^2-273+$E7))</f>
        <v>-0.38023489432850965</v>
      </c>
      <c r="EH7" s="6">
        <f>IF(Readings!ED5&gt;0.1,333.5*((Readings!ED5)^-0.07168)+(2.5*(LOG(Readings!ED5/16.325))^2-273+$E7))</f>
        <v>-0.38023489432850965</v>
      </c>
      <c r="EI7" s="6">
        <f>IF(Readings!EE5&gt;0.1,333.5*((Readings!EE5)^-0.07168)+(2.5*(LOG(Readings!EE5/16.325))^2-273+$E7))</f>
        <v>-0.6496445890128939</v>
      </c>
      <c r="EJ7" s="6">
        <f>IF(Readings!EF5&gt;0.1,333.5*((Readings!EF5)^-0.07168)+(2.5*(LOG(Readings!EF5/16.325))^2-273+$E7))</f>
        <v>-0.35661001642051815</v>
      </c>
      <c r="EK7" s="6">
        <f>IF(Readings!EG5&gt;0.1,333.5*((Readings!EG5)^-0.07168)+(2.5*(LOG(Readings!EG5/16.325))^2-273+$E7))</f>
        <v>-0.36842645472717095</v>
      </c>
      <c r="EL7" s="6">
        <f>IF(Readings!EH5&gt;0.1,333.5*((Readings!EH5)^-0.07168)+(2.5*(LOG(Readings!EH5/16.325))^2-273+$E7))</f>
        <v>-0.35661001642051815</v>
      </c>
      <c r="EM7" s="6">
        <f>IF(Readings!EI5&gt;0.1,333.5*((Readings!EI5)^-0.07168)+(2.5*(LOG(Readings!EI5/16.325))^2-273+$E7))</f>
        <v>-0.35661001642051815</v>
      </c>
      <c r="EN7" s="6">
        <f>IF(Readings!EJ5&gt;0.1,333.5*((Readings!EJ5)^-0.07168)+(2.5*(LOG(Readings!EJ5/16.325))^2-273+$E7))</f>
        <v>-0.40382781820710534</v>
      </c>
      <c r="EO7" s="6">
        <f>IF(Readings!EK5&gt;0.1,333.5*((Readings!EK5)^-0.07168)+(2.5*(LOG(Readings!EK5/16.325))^2-273+$E7))</f>
        <v>-0.35661001642051815</v>
      </c>
      <c r="EP7" s="6">
        <f>IF(Readings!EL5&gt;0.1,333.5*((Readings!EL5)^-0.07168)+(2.5*(LOG(Readings!EL5/16.325))^2-273+$E7))</f>
        <v>-0.35661001642051815</v>
      </c>
      <c r="EQ7" s="6">
        <f>IF(Readings!EM5&gt;0.1,333.5*((Readings!EM5)^-0.07168)+(2.5*(LOG(Readings!EM5/16.325))^2-273+$E7))</f>
        <v>-0.38023489432850965</v>
      </c>
      <c r="ER7" s="6">
        <f>IF(Readings!EN5&gt;0.1,333.5*((Readings!EN5)^-0.07168)+(2.5*(LOG(Readings!EN5/16.325))^2-273+$E7))</f>
        <v>-0.43915746818146317</v>
      </c>
      <c r="ES7" s="6">
        <f>IF(Readings!EO5&gt;0.1,333.5*((Readings!EO5)^-0.07168)+(2.5*(LOG(Readings!EO5/16.325))^2-273+$E7))</f>
        <v>-0.3447855691867403</v>
      </c>
      <c r="ET7" s="6">
        <f>IF(Readings!EP5&gt;0.1,333.5*((Readings!EP5)^-0.07168)+(2.5*(LOG(Readings!EP5/16.325))^2-273+$E7))</f>
        <v>-0.57976437839556638</v>
      </c>
      <c r="EU7" s="6">
        <f>IF(Readings!EQ5&gt;0.1,333.5*((Readings!EQ5)^-0.07168)+(2.5*(LOG(Readings!EQ5/16.325))^2-273+$E7))</f>
        <v>-0.33295310278469969</v>
      </c>
      <c r="EV7" s="6">
        <f>IF(Readings!ER5&gt;0.1,333.5*((Readings!ER5)^-0.07168)+(2.5*(LOG(Readings!ER5/16.325))^2-273+$E7))</f>
        <v>-0.32111260695404553</v>
      </c>
      <c r="EW7" s="6">
        <f>(333.5*((16.51)^-0.07168)+(2.5*(LOG(16.51/16.325))^2-273+$E7))</f>
        <v>-0.33295310278469969</v>
      </c>
      <c r="EX7" s="6">
        <f>(333.5*((16.5)^-0.07168)+(2.5*(LOG(16.5/16.325))^2-273+$E7))</f>
        <v>-0.32111260695404553</v>
      </c>
      <c r="EY7" s="6">
        <f>(333.5*((16.5)^-0.07168)+(2.5*(LOG(16.5/16.325))^2-273+$E7))</f>
        <v>-0.32111260695404553</v>
      </c>
      <c r="EZ7" s="6">
        <f>(333.5*((16.6)^-0.07168)+(2.5*(LOG(16.6/16.325))^2-273+$E7))</f>
        <v>-0.43915746818146317</v>
      </c>
    </row>
    <row r="8" spans="1:156" x14ac:dyDescent="0.2">
      <c r="A8" t="s">
        <v>6</v>
      </c>
      <c r="B8" s="13">
        <v>3</v>
      </c>
      <c r="C8" s="13">
        <v>1030.7999999999997</v>
      </c>
      <c r="D8" s="17">
        <f>C8-$I$4</f>
        <v>-68.700000000000273</v>
      </c>
      <c r="E8" s="17">
        <v>-0.21</v>
      </c>
      <c r="F8" s="44" t="s">
        <v>186</v>
      </c>
      <c r="G8" s="6">
        <f>IF(Readings!C6&gt;0.1,333.5*((Readings!C6)^-0.07168)+(2.5*(LOG(Readings!C6/16.325))^2-273+$E8))</f>
        <v>-0.90009626246938979</v>
      </c>
      <c r="H8" s="6">
        <f>IF(Readings!D6&gt;0.1,333.5*((Readings!D6)^-0.07168)+(2.5*(LOG(Readings!D6/16.325))^2-273+$E8))</f>
        <v>-0.7030889487090235</v>
      </c>
      <c r="I8" s="6">
        <f>IF(Readings!E6&gt;0.1,333.5*((Readings!E6)^-0.07168)+(2.5*(LOG(Readings!E6/16.325))^2-273+$E8))</f>
        <v>-0.94612856377614207</v>
      </c>
      <c r="J8" s="6">
        <f>IF(Readings!F6&gt;0.1,333.5*((Readings!F6)^-0.07168)+(2.5*(LOG(Readings!F6/16.325))^2-273+$E8))</f>
        <v>-0.95761762639602921</v>
      </c>
      <c r="K8" s="6">
        <f>IF(Readings!G6&gt;0.1,333.5*((Readings!G6)^-0.07168)+(2.5*(LOG(Readings!G6/16.325))^2-273+$E8))</f>
        <v>-0.969099102869734</v>
      </c>
      <c r="L8" s="6">
        <f>IF(Readings!H6&gt;0.1,333.5*((Readings!H6)^-0.07168)+(2.5*(LOG(Readings!H6/16.325))^2-273+$E8))</f>
        <v>-0.969099102869734</v>
      </c>
      <c r="M8" s="6">
        <f>IF(Readings!I6&gt;0.1,333.5*((Readings!I6)^-0.07168)+(2.5*(LOG(Readings!I6/16.325))^2-273+$E8))</f>
        <v>-0.969099102869734</v>
      </c>
      <c r="N8" s="6">
        <f>IF(Readings!J6&gt;0.1,333.5*((Readings!J6)^-0.07168)+(2.5*(LOG(Readings!J6/16.325))^2-273+$E8))</f>
        <v>-0.969099102869734</v>
      </c>
      <c r="O8" s="6">
        <f>IF(Readings!K6&gt;0.1,333.5*((Readings!K6)^-0.07168)+(2.5*(LOG(Readings!K6/16.325))^2-273+$E8))</f>
        <v>-0.969099102869734</v>
      </c>
      <c r="P8" s="6">
        <f>IF(Readings!L6&gt;0.1,333.5*((Readings!L6)^-0.07168)+(2.5*(LOG(Readings!L6/16.325))^2-273+$E8))</f>
        <v>-0.969099102869734</v>
      </c>
      <c r="Q8" s="6">
        <f>IF(Readings!M6&gt;0.1,333.5*((Readings!M6)^-0.07168)+(2.5*(LOG(Readings!M6/16.325))^2-273+$E8))</f>
        <v>-1.5780888353937144</v>
      </c>
      <c r="R8" s="6">
        <f>IF(Readings!N6&gt;0.1,333.5*((Readings!N6)^-0.07168)+(2.5*(LOG(Readings!N6/16.325))^2-273+$E8))</f>
        <v>-1.8092571261543071</v>
      </c>
      <c r="S8" s="6">
        <f>IF(Readings!O6&gt;0.1,333.5*((Readings!O6)^-0.07168)+(2.5*(LOG(Readings!O6/16.325))^2-273+$E8))</f>
        <v>-2.1127502838058945</v>
      </c>
      <c r="T8" s="6">
        <f>IF(Readings!P6&gt;0.1,333.5*((Readings!P6)^-0.07168)+(2.5*(LOG(Readings!P6/16.325))^2-273+$E8))</f>
        <v>-1.6444526124361687</v>
      </c>
      <c r="U8" s="6">
        <f>IF(Readings!Q6&gt;0.1,333.5*((Readings!Q6)^-0.07168)+(2.5*(LOG(Readings!Q6/16.325))^2-273+$E8))</f>
        <v>-0.95761762639602921</v>
      </c>
      <c r="V8" s="6">
        <f>IF(Readings!R6&gt;0.1,333.5*((Readings!R6)^-0.07168)+(2.5*(LOG(Readings!R6/16.325))^2-273+$E8))</f>
        <v>-1.9616702553420282</v>
      </c>
      <c r="W8" s="6">
        <f>IF(Readings!S6&gt;0.1,333.5*((Readings!S6)^-0.07168)+(2.5*(LOG(Readings!S6/16.325))^2-273+$E8))</f>
        <v>-0.969099102869734</v>
      </c>
      <c r="X8" s="6">
        <f>IF(Readings!T6&gt;0.1,333.5*((Readings!T6)^-0.07168)+(2.5*(LOG(Readings!T6/16.325))^2-273+$E8))</f>
        <v>-1.2649853227985659</v>
      </c>
      <c r="Y8" s="6">
        <f>IF(Readings!U6&gt;0.1,333.5*((Readings!U6)^-0.07168)+(2.5*(LOG(Readings!U6/16.325))^2-273+$E8))</f>
        <v>-0.95761762639602921</v>
      </c>
      <c r="Z8" s="6">
        <f>IF(Readings!V6&gt;0.1,333.5*((Readings!V6)^-0.07168)+(2.5*(LOG(Readings!V6/16.325))^2-273+$E8))</f>
        <v>-1.0149493358010773</v>
      </c>
      <c r="AA8" s="6">
        <f>IF(Readings!W6&gt;0.1,333.5*((Readings!W6)^-0.07168)+(2.5*(LOG(Readings!W6/16.325))^2-273+$E8))</f>
        <v>-1.0606789423245004</v>
      </c>
      <c r="AB8" s="6">
        <f>IF(Readings!X6&gt;0.1,333.5*((Readings!X6)^-0.07168)+(2.5*(LOG(Readings!X6/16.325))^2-273+$E8))</f>
        <v>-1.0034981097059585</v>
      </c>
      <c r="AC8" s="6">
        <f>IF(Readings!Y6&gt;0.1,333.5*((Readings!Y6)^-0.07168)+(2.5*(LOG(Readings!Y6/16.325))^2-273+$E8))</f>
        <v>-0.94612856377614207</v>
      </c>
      <c r="AD8" s="6">
        <f>IF(Readings!Z6&gt;0.1,333.5*((Readings!Z6)^-0.07168)+(2.5*(LOG(Readings!Z6/16.325))^2-273+$E8))</f>
        <v>-0.94612856377614207</v>
      </c>
      <c r="AE8" s="6">
        <f>IF(Readings!AA6&gt;0.1,333.5*((Readings!AA6)^-0.07168)+(2.5*(LOG(Readings!AA6/16.325))^2-273+$E8))</f>
        <v>-1.0034981097059585</v>
      </c>
      <c r="AF8" s="6">
        <f>IF(Readings!AB6&gt;0.1,333.5*((Readings!AB6)^-0.07168)+(2.5*(LOG(Readings!AB6/16.325))^2-273+$E8))</f>
        <v>-0.969099102869734</v>
      </c>
      <c r="AG8" s="6">
        <f>IF(Readings!AC6&gt;0.1,333.5*((Readings!AC6)^-0.07168)+(2.5*(LOG(Readings!AC6/16.325))^2-273+$E8))</f>
        <v>-0.9346319055547383</v>
      </c>
      <c r="AH8" s="6">
        <f>IF(Readings!AD6&gt;0.1,333.5*((Readings!AD6)^-0.07168)+(2.5*(LOG(Readings!AD6/16.325))^2-273+$E8))</f>
        <v>-0.9346319055547383</v>
      </c>
      <c r="AI8" s="6">
        <f>IF(Readings!AE6&gt;0.1,333.5*((Readings!AE6)^-0.07168)+(2.5*(LOG(Readings!AE6/16.325))^2-273+$E8))</f>
        <v>-0.9346319055547383</v>
      </c>
      <c r="AJ8" s="6">
        <f>IF(Readings!AF6&gt;0.1,333.5*((Readings!AF6)^-0.07168)+(2.5*(LOG(Readings!AF6/16.325))^2-273+$E8))</f>
        <v>-0.92312764225937372</v>
      </c>
      <c r="AK8" s="6">
        <f>IF(Readings!AG6&gt;0.1,333.5*((Readings!AG6)^-0.07168)+(2.5*(LOG(Readings!AG6/16.325))^2-273+$E8))</f>
        <v>-0.9346319055547383</v>
      </c>
      <c r="AL8" s="6">
        <f>IF(Readings!AH6&gt;0.1,333.5*((Readings!AH6)^-0.07168)+(2.5*(LOG(Readings!AH6/16.325))^2-273+$E8))</f>
        <v>-0.92312764225937372</v>
      </c>
      <c r="AM8" s="6">
        <f>IF(Readings!AI6&gt;0.1,333.5*((Readings!AI6)^-0.07168)+(2.5*(LOG(Readings!AI6/16.325))^2-273+$E8))</f>
        <v>-0.9346319055547383</v>
      </c>
      <c r="AN8" s="6">
        <f>IF(Readings!AJ6&gt;0.1,333.5*((Readings!AJ6)^-0.07168)+(2.5*(LOG(Readings!AJ6/16.325))^2-273+$E8))</f>
        <v>-0.92312764225937372</v>
      </c>
      <c r="AO8" s="6">
        <f>IF(Readings!AK6&gt;0.1,333.5*((Readings!AK6)^-0.07168)+(2.5*(LOG(Readings!AK6/16.325))^2-273+$E8))</f>
        <v>-0.92312764225937372</v>
      </c>
      <c r="AP8" s="6">
        <f>IF(Readings!AL6&gt;0.1,333.5*((Readings!AL6)^-0.07168)+(2.5*(LOG(Readings!AL6/16.325))^2-273+$E8))</f>
        <v>-1.0034981097059585</v>
      </c>
      <c r="AQ8" s="6">
        <f>IF(Readings!AM6&gt;0.1,333.5*((Readings!AM6)^-0.07168)+(2.5*(LOG(Readings!AM6/16.325))^2-273+$E8))</f>
        <v>-0.92312764225937372</v>
      </c>
      <c r="AR8" s="6">
        <f>IF(Readings!AN6&gt;0.1,333.5*((Readings!AN6)^-0.07168)+(2.5*(LOG(Readings!AN6/16.325))^2-273+$E8))</f>
        <v>-0.91161576440003955</v>
      </c>
      <c r="AS8" s="6">
        <f>IF(Readings!AO6&gt;0.1,333.5*((Readings!AO6)^-0.07168)+(2.5*(LOG(Readings!AO6/16.325))^2-273+$E8))</f>
        <v>-0.91161576440003955</v>
      </c>
      <c r="AT8" s="6">
        <f>IF(Readings!AP6&gt;0.1,333.5*((Readings!AP6)^-0.07168)+(2.5*(LOG(Readings!AP6/16.325))^2-273+$E8))</f>
        <v>-0.90009626246938979</v>
      </c>
      <c r="AU8" s="6">
        <f>IF(Readings!AQ6&gt;0.1,333.5*((Readings!AQ6)^-0.07168)+(2.5*(LOG(Readings!AQ6/16.325))^2-273+$E8))</f>
        <v>-0.91161576440003955</v>
      </c>
      <c r="AV8" s="6">
        <f>IF(Readings!AR6&gt;0.1,333.5*((Readings!AR6)^-0.07168)+(2.5*(LOG(Readings!AR6/16.325))^2-273+$E8))</f>
        <v>-0.91161576440003955</v>
      </c>
      <c r="AW8" s="6">
        <f>IF(Readings!AS6&gt;0.1,333.5*((Readings!AS6)^-0.07168)+(2.5*(LOG(Readings!AS6/16.325))^2-273+$E8))</f>
        <v>-0.88856912694251378</v>
      </c>
      <c r="AX8" s="6">
        <f>IF(Readings!AT6&gt;0.1,333.5*((Readings!AT6)^-0.07168)+(2.5*(LOG(Readings!AT6/16.325))^2-273+$E8))</f>
        <v>-0.91161576440003955</v>
      </c>
      <c r="AY8" s="6">
        <f>IF(Readings!AU6&gt;0.1,333.5*((Readings!AU6)^-0.07168)+(2.5*(LOG(Readings!AU6/16.325))^2-273+$E8))</f>
        <v>-0.90009626246938979</v>
      </c>
      <c r="AZ8" s="6">
        <f>IF(Readings!AV6&gt;0.1,333.5*((Readings!AV6)^-0.07168)+(2.5*(LOG(Readings!AV6/16.325))^2-273+$E8))</f>
        <v>-0.90009626246938979</v>
      </c>
      <c r="BA8" s="6">
        <f>IF(Readings!AW6&gt;0.1,333.5*((Readings!AW6)^-0.07168)+(2.5*(LOG(Readings!AW6/16.325))^2-273+$E8))</f>
        <v>-0.88856912694251378</v>
      </c>
      <c r="BB8" s="6">
        <f>IF(Readings!AX6&gt;0.1,333.5*((Readings!AX6)^-0.07168)+(2.5*(LOG(Readings!AX6/16.325))^2-273+$E8))</f>
        <v>-0.88856912694251378</v>
      </c>
      <c r="BC8" s="6">
        <f>IF(Readings!AY6&gt;0.1,333.5*((Readings!AY6)^-0.07168)+(2.5*(LOG(Readings!AY6/16.325))^2-273+$E8))</f>
        <v>-0.88856912694251378</v>
      </c>
      <c r="BD8" s="6">
        <f>IF(Readings!AZ6&gt;0.1,333.5*((Readings!AZ6)^-0.07168)+(2.5*(LOG(Readings!AZ6/16.325))^2-273+$E8))</f>
        <v>-0.88856912694251378</v>
      </c>
      <c r="BE8" s="6">
        <f>IF(Readings!BA6&gt;0.1,333.5*((Readings!BA6)^-0.07168)+(2.5*(LOG(Readings!BA6/16.325))^2-273+$E8))</f>
        <v>-0.87703434827699311</v>
      </c>
      <c r="BF8" s="6">
        <f>IF(Readings!BB6&gt;0.1,333.5*((Readings!BB6)^-0.07168)+(2.5*(LOG(Readings!BB6/16.325))^2-273+$E8))</f>
        <v>-0.87703434827699311</v>
      </c>
      <c r="BG8" s="6">
        <f>IF(Readings!BC6&gt;0.1,333.5*((Readings!BC6)^-0.07168)+(2.5*(LOG(Readings!BC6/16.325))^2-273+$E8))</f>
        <v>-0.87703434827699311</v>
      </c>
      <c r="BH8" s="6">
        <f>IF(Readings!BD6&gt;0.1,333.5*((Readings!BD6)^-0.07168)+(2.5*(LOG(Readings!BD6/16.325))^2-273+$E8))</f>
        <v>-0.8654919169130153</v>
      </c>
      <c r="BI8" s="6">
        <f>IF(Readings!BE6&gt;0.1,333.5*((Readings!BE6)^-0.07168)+(2.5*(LOG(Readings!BE6/16.325))^2-273+$E8))</f>
        <v>-0.87703434827699311</v>
      </c>
      <c r="BJ8" s="6">
        <f>IF(Readings!BF6&gt;0.1,333.5*((Readings!BF6)^-0.07168)+(2.5*(LOG(Readings!BF6/16.325))^2-273+$E8))</f>
        <v>-0.8654919169130153</v>
      </c>
      <c r="BK8" s="6">
        <f>IF(Readings!BG6&gt;0.1,333.5*((Readings!BG6)^-0.07168)+(2.5*(LOG(Readings!BG6/16.325))^2-273+$E8))</f>
        <v>-0.8654919169130153</v>
      </c>
      <c r="BL8" s="6">
        <f>IF(Readings!BH6&gt;0.1,333.5*((Readings!BH6)^-0.07168)+(2.5*(LOG(Readings!BH6/16.325))^2-273+$E8))</f>
        <v>-0.87703434827699311</v>
      </c>
      <c r="BM8" s="6">
        <f>IF(Readings!BI6&gt;0.1,333.5*((Readings!BI6)^-0.07168)+(2.5*(LOG(Readings!BI6/16.325))^2-273+$E8))</f>
        <v>-0.95761762639602921</v>
      </c>
      <c r="BN8" s="6">
        <f>IF(Readings!BJ6&gt;0.1,333.5*((Readings!BJ6)^-0.07168)+(2.5*(LOG(Readings!BJ6/16.325))^2-273+$E8))</f>
        <v>-0.8654919169130153</v>
      </c>
      <c r="BO8" s="6">
        <f>IF(Readings!BK6&gt;0.1,333.5*((Readings!BK6)^-0.07168)+(2.5*(LOG(Readings!BK6/16.325))^2-273+$E8))</f>
        <v>-0.8654919169130153</v>
      </c>
      <c r="BP8" s="6">
        <f>IF(Readings!BL6&gt;0.1,333.5*((Readings!BL6)^-0.07168)+(2.5*(LOG(Readings!BL6/16.325))^2-273+$E8))</f>
        <v>-0.92312764225937372</v>
      </c>
      <c r="BQ8" s="6">
        <f>IF(Readings!BM6&gt;0.1,333.5*((Readings!BM6)^-0.07168)+(2.5*(LOG(Readings!BM6/16.325))^2-273+$E8))</f>
        <v>-0.8654919169130153</v>
      </c>
      <c r="BR8" s="6">
        <f>IF(Readings!BN6&gt;0.1,333.5*((Readings!BN6)^-0.07168)+(2.5*(LOG(Readings!BN6/16.325))^2-273+$E8))</f>
        <v>-0.88856912694251378</v>
      </c>
      <c r="BS8" s="6">
        <f>IF(Readings!BO6&gt;0.1,333.5*((Readings!BO6)^-0.07168)+(2.5*(LOG(Readings!BO6/16.325))^2-273+$E8))</f>
        <v>-0.8654919169130153</v>
      </c>
      <c r="BT8" s="6">
        <f>IF(Readings!BP6&gt;0.1,333.5*((Readings!BP6)^-0.07168)+(2.5*(LOG(Readings!BP6/16.325))^2-273+$E8))</f>
        <v>-1.3998655693966384</v>
      </c>
      <c r="BU8" s="6">
        <f>IF(Readings!BQ6&gt;0.1,333.5*((Readings!BQ6)^-0.07168)+(2.5*(LOG(Readings!BQ6/16.325))^2-273+$E8))</f>
        <v>-0.84238405776119407</v>
      </c>
      <c r="BV8" s="6">
        <f>IF(Readings!BR6&gt;0.1,333.5*((Readings!BR6)^-0.07168)+(2.5*(LOG(Readings!BR6/16.325))^2-273+$E8))</f>
        <v>-1.4445935199488531</v>
      </c>
      <c r="BW8" s="6">
        <f>IF(Readings!BS6&gt;0.1,333.5*((Readings!BS6)^-0.07168)+(2.5*(LOG(Readings!BS6/16.325))^2-273+$E8))</f>
        <v>-0.84238405776119407</v>
      </c>
      <c r="BX8" s="6">
        <f>IF(Readings!BT6&gt;0.1,333.5*((Readings!BT6)^-0.07168)+(2.5*(LOG(Readings!BT6/16.325))^2-273+$E8))</f>
        <v>-0.85394182327274848</v>
      </c>
      <c r="BY8" s="6">
        <f>IF(Readings!BU6&gt;0.1,333.5*((Readings!BU6)^-0.07168)+(2.5*(LOG(Readings!BU6/16.325))^2-273+$E8))</f>
        <v>-0.84238405776119407</v>
      </c>
      <c r="BZ8" s="6">
        <f>IF(Readings!BV6&gt;0.1,333.5*((Readings!BV6)^-0.07168)+(2.5*(LOG(Readings!BV6/16.325))^2-273+$E8))</f>
        <v>-0.83081861076539099</v>
      </c>
      <c r="CA8" s="6">
        <f>IF(Readings!BW6&gt;0.1,333.5*((Readings!BW6)^-0.07168)+(2.5*(LOG(Readings!BW6/16.325))^2-273+$E8))</f>
        <v>-0.83081861076539099</v>
      </c>
      <c r="CB8" s="6">
        <f>IF(Readings!BX6&gt;0.1,333.5*((Readings!BX6)^-0.07168)+(2.5*(LOG(Readings!BX6/16.325))^2-273+$E8))</f>
        <v>-0.83081861076539099</v>
      </c>
      <c r="CC8" s="6">
        <f>IF(Readings!BY6&gt;0.1,333.5*((Readings!BY6)^-0.07168)+(2.5*(LOG(Readings!BY6/16.325))^2-273+$E8))</f>
        <v>-0.81924547265458614</v>
      </c>
      <c r="CD8" s="6">
        <f>IF(Readings!BZ6&gt;0.1,333.5*((Readings!BZ6)^-0.07168)+(2.5*(LOG(Readings!BZ6/16.325))^2-273+$E8))</f>
        <v>-0.84238405776119407</v>
      </c>
      <c r="CE8" s="6">
        <f>IF(Readings!CA6&gt;0.1,333.5*((Readings!CA6)^-0.07168)+(2.5*(LOG(Readings!CA6/16.325))^2-273+$E8))</f>
        <v>-0.7844798150588872</v>
      </c>
      <c r="CF8" s="6">
        <f>IF(Readings!CB6&gt;0.1,333.5*((Readings!CB6)^-0.07168)+(2.5*(LOG(Readings!CB6/16.325))^2-273+$E8))</f>
        <v>-0.7844798150588872</v>
      </c>
      <c r="CG8" s="6">
        <f>IF(Readings!CC6&gt;0.1,333.5*((Readings!CC6)^-0.07168)+(2.5*(LOG(Readings!CC6/16.325))^2-273+$E8))</f>
        <v>-0.80766463378040498</v>
      </c>
      <c r="CH8" s="6">
        <f>IF(Readings!CD6&gt;0.1,333.5*((Readings!CD6)^-0.07168)+(2.5*(LOG(Readings!CD6/16.325))^2-273+$E8))</f>
        <v>-0.83081861076539099</v>
      </c>
      <c r="CI8" s="6">
        <f>IF(Readings!CE6&gt;0.1,333.5*((Readings!CE6)^-0.07168)+(2.5*(LOG(Readings!CE6/16.325))^2-273+$E8))</f>
        <v>-0.81924547265458614</v>
      </c>
      <c r="CJ8" s="6">
        <f>IF(Readings!CF6&gt;0.1,333.5*((Readings!CF6)^-0.07168)+(2.5*(LOG(Readings!CF6/16.325))^2-273+$E8))</f>
        <v>-0.90009626246938979</v>
      </c>
      <c r="CK8" s="6">
        <f>IF(Readings!CG6&gt;0.1,333.5*((Readings!CG6)^-0.07168)+(2.5*(LOG(Readings!CG6/16.325))^2-273+$E8))</f>
        <v>-0.8654919169130153</v>
      </c>
      <c r="CL8" s="6">
        <f>IF(Readings!CH6&gt;0.1,333.5*((Readings!CH6)^-0.07168)+(2.5*(LOG(Readings!CH6/16.325))^2-273+$E8))</f>
        <v>-0.8654919169130153</v>
      </c>
      <c r="CM8" s="6">
        <f>IF(Readings!CI6&gt;0.1,333.5*((Readings!CI6)^-0.07168)+(2.5*(LOG(Readings!CI6/16.325))^2-273+$E8))</f>
        <v>-0.79607608447651046</v>
      </c>
      <c r="CN8" s="6">
        <f>IF(Readings!CJ6&gt;0.1,333.5*((Readings!CJ6)^-0.07168)+(2.5*(LOG(Readings!CJ6/16.325))^2-273+$E8))</f>
        <v>-0.85394182327274848</v>
      </c>
      <c r="CO8" s="6">
        <f>IF(Readings!CK6&gt;0.1,333.5*((Readings!CK6)^-0.07168)+(2.5*(LOG(Readings!CK6/16.325))^2-273+$E8))</f>
        <v>-0.7844798150588872</v>
      </c>
      <c r="CP8" s="6">
        <f>IF(Readings!CL6&gt;0.1,333.5*((Readings!CL6)^-0.07168)+(2.5*(LOG(Readings!CL6/16.325))^2-273+$E8))</f>
        <v>-0.7844798150588872</v>
      </c>
      <c r="CQ8" s="6">
        <f>IF(Readings!CM6&gt;0.1,333.5*((Readings!CM6)^-0.07168)+(2.5*(LOG(Readings!CM6/16.325))^2-273+$E8))</f>
        <v>-0.7844798150588872</v>
      </c>
      <c r="CR8" s="6">
        <f>IF(Readings!CN6&gt;0.1,333.5*((Readings!CN6)^-0.07168)+(2.5*(LOG(Readings!CN6/16.325))^2-273+$E8))</f>
        <v>-0.7844798150588872</v>
      </c>
      <c r="CS8" s="6">
        <f>IF(Readings!CO6&gt;0.1,333.5*((Readings!CO6)^-0.07168)+(2.5*(LOG(Readings!CO6/16.325))^2-273+$E8))</f>
        <v>-0.8654919169130153</v>
      </c>
      <c r="CT8" s="6">
        <f>IF(Readings!CP6&gt;0.1,333.5*((Readings!CP6)^-0.07168)+(2.5*(LOG(Readings!CP6/16.325))^2-273+$E8))</f>
        <v>-0.7844798150588872</v>
      </c>
      <c r="CU8" s="6">
        <f>IF(Readings!CQ6&gt;0.1,333.5*((Readings!CQ6)^-0.07168)+(2.5*(LOG(Readings!CQ6/16.325))^2-273+$E8))</f>
        <v>-0.80766463378040498</v>
      </c>
      <c r="CV8" s="6">
        <f>IF(Readings!CR6&gt;0.1,333.5*((Readings!CR6)^-0.07168)+(2.5*(LOG(Readings!CR6/16.325))^2-273+$E8))</f>
        <v>-0.7844798150588872</v>
      </c>
      <c r="CW8" s="6">
        <f>IF(Readings!CS6&gt;0.1,333.5*((Readings!CS6)^-0.07168)+(2.5*(LOG(Readings!CS6/16.325))^2-273+$E8))</f>
        <v>-0.7844798150588872</v>
      </c>
      <c r="CX8" s="6">
        <f>IF(Readings!CT6&gt;0.1,333.5*((Readings!CT6)^-0.07168)+(2.5*(LOG(Readings!CT6/16.325))^2-273+$E8))</f>
        <v>-0.7844798150588872</v>
      </c>
      <c r="CY8" s="6">
        <f>IF(Readings!CU6&gt;0.1,333.5*((Readings!CU6)^-0.07168)+(2.5*(LOG(Readings!CU6/16.325))^2-273+$E8))</f>
        <v>-0.7844798150588872</v>
      </c>
      <c r="CZ8" s="6">
        <f>IF(Readings!CV6&gt;0.1,333.5*((Readings!CV6)^-0.07168)+(2.5*(LOG(Readings!CV6/16.325))^2-273+$E8))</f>
        <v>-0.7844798150588872</v>
      </c>
      <c r="DA8" s="6">
        <f>IF(Readings!CW6&gt;0.1,333.5*((Readings!CW6)^-0.07168)+(2.5*(LOG(Readings!CW6/16.325))^2-273+$E8))</f>
        <v>-0.77287581582532994</v>
      </c>
      <c r="DB8" s="6">
        <f>IF(Readings!CX6&gt;0.1,333.5*((Readings!CX6)^-0.07168)+(2.5*(LOG(Readings!CX6/16.325))^2-273+$E8))</f>
        <v>-0.7612640770560688</v>
      </c>
      <c r="DC8" s="6">
        <f>IF(Readings!CY6&gt;0.1,333.5*((Readings!CY6)^-0.07168)+(2.5*(LOG(Readings!CY6/16.325))^2-273+$E8))</f>
        <v>-0.7612640770560688</v>
      </c>
      <c r="DD8" s="6">
        <f>IF(Readings!CZ6&gt;0.1,333.5*((Readings!CZ6)^-0.07168)+(2.5*(LOG(Readings!CZ6/16.325))^2-273+$E8))</f>
        <v>-0.7612640770560688</v>
      </c>
      <c r="DE8" s="6">
        <f>IF(Readings!DA6&gt;0.1,333.5*((Readings!DA6)^-0.07168)+(2.5*(LOG(Readings!DA6/16.325))^2-273+$E8))</f>
        <v>-0.7496445890128598</v>
      </c>
      <c r="DF8" s="6">
        <f>IF(Readings!DB6&gt;0.1,333.5*((Readings!DB6)^-0.07168)+(2.5*(LOG(Readings!DB6/16.325))^2-273+$E8))</f>
        <v>-0.7612640770560688</v>
      </c>
      <c r="DG8" s="6">
        <f>IF(Readings!DC6&gt;0.1,333.5*((Readings!DC6)^-0.07168)+(2.5*(LOG(Readings!DC6/16.325))^2-273+$E8))</f>
        <v>-0.7496445890128598</v>
      </c>
      <c r="DH8" s="6">
        <f>IF(Readings!DD6&gt;0.1,333.5*((Readings!DD6)^-0.07168)+(2.5*(LOG(Readings!DD6/16.325))^2-273+$E8))</f>
        <v>-0.7612640770560688</v>
      </c>
      <c r="DI8" s="6">
        <f>IF(Readings!DE6&gt;0.1,333.5*((Readings!DE6)^-0.07168)+(2.5*(LOG(Readings!DE6/16.325))^2-273+$E8))</f>
        <v>-0.7496445890128598</v>
      </c>
      <c r="DJ8" s="6">
        <f>IF(Readings!DF6&gt;0.1,333.5*((Readings!DF6)^-0.07168)+(2.5*(LOG(Readings!DF6/16.325))^2-273+$E8))</f>
        <v>-0.7496445890128598</v>
      </c>
      <c r="DK8" s="6">
        <f>IF(Readings!DG6&gt;0.1,333.5*((Readings!DG6)^-0.07168)+(2.5*(LOG(Readings!DG6/16.325))^2-273+$E8))</f>
        <v>-0.7496445890128598</v>
      </c>
      <c r="DL8" s="6">
        <f>IF(Readings!DH6&gt;0.1,333.5*((Readings!DH6)^-0.07168)+(2.5*(LOG(Readings!DH6/16.325))^2-273+$E8))</f>
        <v>-0.72638232606266229</v>
      </c>
      <c r="DM8" s="6">
        <f>IF(Readings!DI6&gt;0.1,333.5*((Readings!DI6)^-0.07168)+(2.5*(LOG(Readings!DI6/16.325))^2-273+$E8))</f>
        <v>-0.7612640770560688</v>
      </c>
      <c r="DN8" s="6">
        <f>IF(Readings!DJ6&gt;0.1,333.5*((Readings!DJ6)^-0.07168)+(2.5*(LOG(Readings!DJ6/16.325))^2-273+$E8))</f>
        <v>-0.73801734193978064</v>
      </c>
      <c r="DO8" s="6">
        <f>IF(Readings!DK6&gt;0.1,333.5*((Readings!DK6)^-0.07168)+(2.5*(LOG(Readings!DK6/16.325))^2-273+$E8))</f>
        <v>-0.72638232606266229</v>
      </c>
      <c r="DP8" s="6">
        <f>IF(Readings!DL6&gt;0.1,333.5*((Readings!DL6)^-0.07168)+(2.5*(LOG(Readings!DL6/16.325))^2-273+$E8))</f>
        <v>-0.73801734193978064</v>
      </c>
      <c r="DQ8" s="6">
        <f>IF(Readings!DM6&gt;0.1,333.5*((Readings!DM6)^-0.07168)+(2.5*(LOG(Readings!DM6/16.325))^2-273+$E8))</f>
        <v>-0.73801734193978064</v>
      </c>
      <c r="DR8" s="6">
        <f>IF(Readings!DN6&gt;0.1,333.5*((Readings!DN6)^-0.07168)+(2.5*(LOG(Readings!DN6/16.325))^2-273+$E8))</f>
        <v>-0.72638232606266229</v>
      </c>
      <c r="DS8" s="6">
        <f>IF(Readings!DO6&gt;0.1,333.5*((Readings!DO6)^-0.07168)+(2.5*(LOG(Readings!DO6/16.325))^2-273+$E8))</f>
        <v>-0.72638232606266229</v>
      </c>
      <c r="DT8" s="6">
        <f>IF(Readings!DP6&gt;0.1,333.5*((Readings!DP6)^-0.07168)+(2.5*(LOG(Readings!DP6/16.325))^2-273+$E8))</f>
        <v>-0.73801734193978064</v>
      </c>
      <c r="DU8" s="6">
        <f>IF(Readings!DQ6&gt;0.1,333.5*((Readings!DQ6)^-0.07168)+(2.5*(LOG(Readings!DQ6/16.325))^2-273+$E8))</f>
        <v>-0.73801734193978064</v>
      </c>
      <c r="DV8" s="6">
        <f>IF(Readings!DR6&gt;0.1,333.5*((Readings!DR6)^-0.07168)+(2.5*(LOG(Readings!DR6/16.325))^2-273+$E8))</f>
        <v>-0.72638232606266229</v>
      </c>
      <c r="DW8" s="6">
        <f>IF(Readings!DS6&gt;0.1,333.5*((Readings!DS6)^-0.07168)+(2.5*(LOG(Readings!DS6/16.325))^2-273+$E8))</f>
        <v>-0.72638232606266229</v>
      </c>
      <c r="DX8" s="6">
        <f>IF(Readings!DT6&gt;0.1,333.5*((Readings!DT6)^-0.07168)+(2.5*(LOG(Readings!DT6/16.325))^2-273+$E8))</f>
        <v>-0.71473953158920267</v>
      </c>
      <c r="DY8" s="6">
        <f>IF(Readings!DU6&gt;0.1,333.5*((Readings!DU6)^-0.07168)+(2.5*(LOG(Readings!DU6/16.325))^2-273+$E8))</f>
        <v>-0.71473953158920267</v>
      </c>
      <c r="DZ8" s="6">
        <f>IF(Readings!DV6&gt;0.1,333.5*((Readings!DV6)^-0.07168)+(2.5*(LOG(Readings!DV6/16.325))^2-273+$E8))</f>
        <v>-1.5555377910345669E-3</v>
      </c>
      <c r="EA8" s="6">
        <f>IF(Readings!DW6&gt;0.1,333.5*((Readings!DW6)^-0.07168)+(2.5*(LOG(Readings!DW6/16.325))^2-273+$E8))</f>
        <v>-0.7030889487090235</v>
      </c>
      <c r="EB8" s="6">
        <f>IF(Readings!DX6&gt;0.1,333.5*((Readings!DX6)^-0.07168)+(2.5*(LOG(Readings!DX6/16.325))^2-273+$E8))</f>
        <v>-0.7030889487090235</v>
      </c>
      <c r="EC8" s="6">
        <f>IF(Readings!DY6&gt;0.1,333.5*((Readings!DY6)^-0.07168)+(2.5*(LOG(Readings!DY6/16.325))^2-273+$E8))</f>
        <v>-0.7030889487090235</v>
      </c>
      <c r="ED8" s="6">
        <f>IF(Readings!DZ6&gt;0.1,333.5*((Readings!DZ6)^-0.07168)+(2.5*(LOG(Readings!DZ6/16.325))^2-273+$E8))</f>
        <v>-0.69143056759349975</v>
      </c>
      <c r="EE8" s="6">
        <f>IF(Readings!EA6&gt;0.1,333.5*((Readings!EA6)^-0.07168)+(2.5*(LOG(Readings!EA6/16.325))^2-273+$E8))</f>
        <v>-0.7030889487090235</v>
      </c>
      <c r="EF8" s="6">
        <f>IF(Readings!EB6&gt;0.1,333.5*((Readings!EB6)^-0.07168)+(2.5*(LOG(Readings!EB6/16.325))^2-273+$E8))</f>
        <v>-0.7030889487090235</v>
      </c>
      <c r="EG8" s="6">
        <f>IF(Readings!EC6&gt;0.1,333.5*((Readings!EC6)^-0.07168)+(2.5*(LOG(Readings!EC6/16.325))^2-273+$E8))</f>
        <v>-0.7030889487090235</v>
      </c>
      <c r="EH8" s="6">
        <f>IF(Readings!ED6&gt;0.1,333.5*((Readings!ED6)^-0.07168)+(2.5*(LOG(Readings!ED6/16.325))^2-273+$E8))</f>
        <v>-0.69143056759349975</v>
      </c>
      <c r="EI8" s="6" t="b">
        <f>IF(Readings!EE6&gt;0.1,333.5*((Readings!EE6)^-0.07168)+(2.5*(LOG(Readings!EE6/16.325))^2-273+$E8))</f>
        <v>0</v>
      </c>
      <c r="EJ8" s="6">
        <f>IF(Readings!EF6&gt;0.1,333.5*((Readings!EF6)^-0.07168)+(2.5*(LOG(Readings!EF6/16.325))^2-273+$E8))</f>
        <v>-0.65640853627326123</v>
      </c>
      <c r="EK8" s="6">
        <f>IF(Readings!EG6&gt;0.1,333.5*((Readings!EG6)^-0.07168)+(2.5*(LOG(Readings!EG6/16.325))^2-273+$E8))</f>
        <v>-0.65640853627326123</v>
      </c>
      <c r="EL8" s="6">
        <f>IF(Readings!EH6&gt;0.1,333.5*((Readings!EH6)^-0.07168)+(2.5*(LOG(Readings!EH6/16.325))^2-273+$E8))</f>
        <v>-0.64471886356324148</v>
      </c>
      <c r="EM8" s="6">
        <f>IF(Readings!EI6&gt;0.1,333.5*((Readings!EI6)^-0.07168)+(2.5*(LOG(Readings!EI6/16.325))^2-273+$E8))</f>
        <v>-0.63302134319962988</v>
      </c>
      <c r="EN8" s="6">
        <f>IF(Readings!EJ6&gt;0.1,333.5*((Readings!EJ6)^-0.07168)+(2.5*(LOG(Readings!EJ6/16.325))^2-273+$E8))</f>
        <v>-0.67976437839553228</v>
      </c>
      <c r="EO8" s="6">
        <f>IF(Readings!EK6&gt;0.1,333.5*((Readings!EK6)^-0.07168)+(2.5*(LOG(Readings!EK6/16.325))^2-273+$E8))</f>
        <v>-0.63302134319962988</v>
      </c>
      <c r="EP8" s="6">
        <f>IF(Readings!EL6&gt;0.1,333.5*((Readings!EL6)^-0.07168)+(2.5*(LOG(Readings!EL6/16.325))^2-273+$E8))</f>
        <v>-0.63302134319962988</v>
      </c>
      <c r="EQ8" s="6">
        <f>IF(Readings!EM6&gt;0.1,333.5*((Readings!EM6)^-0.07168)+(2.5*(LOG(Readings!EM6/16.325))^2-273+$E8))</f>
        <v>-0.64471886356324148</v>
      </c>
      <c r="ER8" s="6">
        <f>IF(Readings!EN6&gt;0.1,333.5*((Readings!EN6)^-0.07168)+(2.5*(LOG(Readings!EN6/16.325))^2-273+$E8))</f>
        <v>-0.7030889487090235</v>
      </c>
      <c r="ES8" s="6">
        <f>IF(Readings!EO6&gt;0.1,333.5*((Readings!EO6)^-0.07168)+(2.5*(LOG(Readings!EO6/16.325))^2-273+$E8))</f>
        <v>-0.60960271973709723</v>
      </c>
      <c r="ET8" s="6">
        <f>IF(Readings!EP6&gt;0.1,333.5*((Readings!EP6)^-0.07168)+(2.5*(LOG(Readings!EP6/16.325))^2-273+$E8))</f>
        <v>-0.83081861076539099</v>
      </c>
      <c r="EU8" s="6">
        <f>IF(Readings!EQ6&gt;0.1,333.5*((Readings!EQ6)^-0.07168)+(2.5*(LOG(Readings!EQ6/16.325))^2-273+$E8))</f>
        <v>-0.56267086241007291</v>
      </c>
      <c r="EV8" s="6">
        <f>IF(Readings!ER6&gt;0.1,333.5*((Readings!ER6)^-0.07168)+(2.5*(LOG(Readings!ER6/16.325))^2-273+$E8))</f>
        <v>-0.55091812913912008</v>
      </c>
      <c r="EW8" s="6">
        <f>(333.5*((16.67)^-0.07168)+(2.5*(LOG(16.67/16.325))^2-273+$E8))</f>
        <v>-0.62131596524346833</v>
      </c>
      <c r="EX8" s="6">
        <f>(333.5*((16.59)^-0.07168)+(2.5*(LOG(16.59/16.325))^2-273+$E8))</f>
        <v>-0.52738886944820251</v>
      </c>
      <c r="EY8" s="6">
        <f>(333.5*((16.59)^-0.07168)+(2.5*(LOG(16.59/16.325))^2-273+$E8))</f>
        <v>-0.52738886944820251</v>
      </c>
      <c r="EZ8" s="6">
        <f>(333.5*((16.69)^-0.07168)+(2.5*(LOG(16.69/16.325))^2-273+$E8))</f>
        <v>-0.64471886356324148</v>
      </c>
    </row>
    <row r="9" spans="1:156" x14ac:dyDescent="0.2">
      <c r="D9" s="17"/>
      <c r="E9" s="17"/>
      <c r="F9" s="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</row>
    <row r="10" spans="1:156" x14ac:dyDescent="0.2">
      <c r="C10" s="13" t="s">
        <v>7</v>
      </c>
      <c r="D10" s="17"/>
      <c r="E10" s="17"/>
      <c r="F10" s="17"/>
      <c r="G10" s="6">
        <f t="shared" ref="G10:AL10" si="0">($C$7-($C$6))/(G7-(G6))</f>
        <v>69.149193644731056</v>
      </c>
      <c r="H10" s="6">
        <f t="shared" si="0"/>
        <v>40.042629366113303</v>
      </c>
      <c r="I10" s="6">
        <f t="shared" si="0"/>
        <v>63.588233439381952</v>
      </c>
      <c r="J10" s="6">
        <f t="shared" si="0"/>
        <v>65.498947356540398</v>
      </c>
      <c r="K10" s="6">
        <f t="shared" si="0"/>
        <v>67.576242400194033</v>
      </c>
      <c r="L10" s="6">
        <f t="shared" si="0"/>
        <v>68.688803026820111</v>
      </c>
      <c r="M10" s="6">
        <f t="shared" si="0"/>
        <v>74.524812374437076</v>
      </c>
      <c r="N10" s="6">
        <f t="shared" si="0"/>
        <v>77.140009790111009</v>
      </c>
      <c r="O10" s="6">
        <f t="shared" si="0"/>
        <v>115.29649353072803</v>
      </c>
      <c r="P10" s="6">
        <f t="shared" si="0"/>
        <v>81.418170068596652</v>
      </c>
      <c r="Q10" s="6">
        <f t="shared" si="0"/>
        <v>90.939109975447991</v>
      </c>
      <c r="R10" s="6">
        <f t="shared" si="0"/>
        <v>52.967673056284255</v>
      </c>
      <c r="S10" s="6">
        <f t="shared" si="0"/>
        <v>371.10952204394556</v>
      </c>
      <c r="T10" s="6">
        <f t="shared" si="0"/>
        <v>92.912819582881923</v>
      </c>
      <c r="U10" s="6">
        <f t="shared" si="0"/>
        <v>95.485751067118713</v>
      </c>
      <c r="V10" s="6">
        <f t="shared" si="0"/>
        <v>44.725830763879074</v>
      </c>
      <c r="W10" s="6">
        <f t="shared" si="0"/>
        <v>101.99396993822208</v>
      </c>
      <c r="X10" s="6">
        <f t="shared" si="0"/>
        <v>114.54298986260919</v>
      </c>
      <c r="Y10" s="6">
        <f t="shared" si="0"/>
        <v>106.9870489998539</v>
      </c>
      <c r="Z10" s="6">
        <f t="shared" si="0"/>
        <v>93.399128829128671</v>
      </c>
      <c r="AA10" s="6">
        <f t="shared" si="0"/>
        <v>106.9870489998539</v>
      </c>
      <c r="AB10" s="6">
        <f t="shared" si="0"/>
        <v>115.664931144042</v>
      </c>
      <c r="AC10" s="6">
        <f t="shared" si="0"/>
        <v>112.29942910711338</v>
      </c>
      <c r="AD10" s="6">
        <f t="shared" si="0"/>
        <v>112.38884294818186</v>
      </c>
      <c r="AE10" s="6">
        <f t="shared" si="0"/>
        <v>107.3256345499982</v>
      </c>
      <c r="AF10" s="6">
        <f t="shared" si="0"/>
        <v>115.38855993150169</v>
      </c>
      <c r="AG10" s="6">
        <f t="shared" si="0"/>
        <v>121.58089871380579</v>
      </c>
      <c r="AH10" s="6">
        <f t="shared" si="0"/>
        <v>88.51503347866894</v>
      </c>
      <c r="AI10" s="6">
        <f t="shared" si="0"/>
        <v>106.90246495882113</v>
      </c>
      <c r="AJ10" s="6">
        <f t="shared" si="0"/>
        <v>80.616410777051442</v>
      </c>
      <c r="AK10" s="6">
        <f t="shared" si="0"/>
        <v>99.702632213924474</v>
      </c>
      <c r="AL10" s="6">
        <f t="shared" si="0"/>
        <v>99.624422419768521</v>
      </c>
      <c r="AM10" s="6">
        <f t="shared" ref="AM10:BR10" si="1">($C$7-($C$6))/(AM7-(AM6))</f>
        <v>99.702632213924474</v>
      </c>
      <c r="AN10" s="6">
        <f t="shared" si="1"/>
        <v>89.545897425797222</v>
      </c>
      <c r="AO10" s="6">
        <f t="shared" si="1"/>
        <v>86.254685827714383</v>
      </c>
      <c r="AP10" s="6">
        <f t="shared" si="1"/>
        <v>80.002655893748383</v>
      </c>
      <c r="AQ10" s="6">
        <f t="shared" si="1"/>
        <v>81.293156825190849</v>
      </c>
      <c r="AR10" s="6">
        <f t="shared" si="1"/>
        <v>75.694637330245342</v>
      </c>
      <c r="AS10" s="6">
        <f t="shared" si="1"/>
        <v>74.411249391644105</v>
      </c>
      <c r="AT10" s="6">
        <f t="shared" si="1"/>
        <v>67.780923372926864</v>
      </c>
      <c r="AU10" s="6">
        <f t="shared" si="1"/>
        <v>71.968264837070876</v>
      </c>
      <c r="AV10" s="6">
        <f t="shared" si="1"/>
        <v>73.00261815279849</v>
      </c>
      <c r="AW10" s="6">
        <f t="shared" si="1"/>
        <v>68.532793691149678</v>
      </c>
      <c r="AX10" s="6">
        <f t="shared" si="1"/>
        <v>68.584785436812979</v>
      </c>
      <c r="AY10" s="6">
        <f t="shared" si="1"/>
        <v>69.624598882376858</v>
      </c>
      <c r="AZ10" s="6">
        <f t="shared" si="1"/>
        <v>68.532793691149678</v>
      </c>
      <c r="BA10" s="6">
        <f t="shared" si="1"/>
        <v>68.532793691149678</v>
      </c>
      <c r="BB10" s="6">
        <f t="shared" si="1"/>
        <v>68.480813310016416</v>
      </c>
      <c r="BC10" s="6">
        <f t="shared" si="1"/>
        <v>69.624598882376858</v>
      </c>
      <c r="BD10" s="6">
        <f t="shared" si="1"/>
        <v>70.750949378961351</v>
      </c>
      <c r="BE10" s="6">
        <f t="shared" si="1"/>
        <v>75.636815580648417</v>
      </c>
      <c r="BF10" s="6">
        <f t="shared" si="1"/>
        <v>43.711057365849008</v>
      </c>
      <c r="BG10" s="6">
        <f t="shared" si="1"/>
        <v>76.904296051804025</v>
      </c>
      <c r="BH10" s="6">
        <f t="shared" si="1"/>
        <v>79.69633230962414</v>
      </c>
      <c r="BI10" s="6">
        <f t="shared" si="1"/>
        <v>116.37155895829183</v>
      </c>
      <c r="BJ10" s="6">
        <f t="shared" si="1"/>
        <v>126.08759103744984</v>
      </c>
      <c r="BK10" s="6">
        <f t="shared" si="1"/>
        <v>119.53443222036738</v>
      </c>
      <c r="BL10" s="6">
        <f t="shared" si="1"/>
        <v>85.922108857098394</v>
      </c>
      <c r="BM10" s="6">
        <f t="shared" si="1"/>
        <v>98.921520213405799</v>
      </c>
      <c r="BN10" s="6">
        <f t="shared" si="1"/>
        <v>151.96993061403151</v>
      </c>
      <c r="BO10" s="6">
        <f t="shared" si="1"/>
        <v>89.40697453464108</v>
      </c>
      <c r="BP10" s="6">
        <f t="shared" si="1"/>
        <v>135.97569833549497</v>
      </c>
      <c r="BQ10" s="6">
        <f t="shared" si="1"/>
        <v>109.18797012140671</v>
      </c>
      <c r="BR10" s="6">
        <f t="shared" si="1"/>
        <v>89.963100247620645</v>
      </c>
      <c r="BS10" s="6">
        <f t="shared" ref="BS10:CM10" si="2">($C$7-($C$6))/(BS7-(BS6))</f>
        <v>97.281667889683348</v>
      </c>
      <c r="BT10" s="6">
        <f t="shared" si="2"/>
        <v>93.326392773343031</v>
      </c>
      <c r="BU10" s="6">
        <f t="shared" si="2"/>
        <v>97.205433834659743</v>
      </c>
      <c r="BV10" s="6">
        <f t="shared" si="2"/>
        <v>74.063363864457713</v>
      </c>
      <c r="BW10" s="6">
        <f t="shared" si="2"/>
        <v>103.97997361479234</v>
      </c>
      <c r="BX10" s="6">
        <f t="shared" si="2"/>
        <v>104.22675775353912</v>
      </c>
      <c r="BY10" s="6">
        <f t="shared" si="2"/>
        <v>109.10116738188746</v>
      </c>
      <c r="BZ10" s="6">
        <f t="shared" si="2"/>
        <v>111.85276937759885</v>
      </c>
      <c r="CA10" s="6">
        <f t="shared" si="2"/>
        <v>111.94204675457517</v>
      </c>
      <c r="CB10" s="6">
        <f t="shared" si="2"/>
        <v>111.85276937759885</v>
      </c>
      <c r="CC10" s="6">
        <f t="shared" si="2"/>
        <v>111.76351926850192</v>
      </c>
      <c r="CD10" s="6">
        <f t="shared" si="2"/>
        <v>128.26703843955073</v>
      </c>
      <c r="CE10" s="6">
        <f t="shared" si="2"/>
        <v>106.05799422377417</v>
      </c>
      <c r="CF10" s="6">
        <f t="shared" si="2"/>
        <v>108.58089740009606</v>
      </c>
      <c r="CG10" s="6">
        <f t="shared" si="2"/>
        <v>106.47991847809759</v>
      </c>
      <c r="CH10" s="6">
        <f t="shared" si="2"/>
        <v>106.64886235379608</v>
      </c>
      <c r="CI10" s="6">
        <f t="shared" si="2"/>
        <v>104.06221116237801</v>
      </c>
      <c r="CJ10" s="6">
        <f t="shared" si="2"/>
        <v>106.90246495882113</v>
      </c>
      <c r="CK10" s="6">
        <f t="shared" si="2"/>
        <v>96.381271089024025</v>
      </c>
      <c r="CL10" s="6">
        <f t="shared" si="2"/>
        <v>89.545897425797222</v>
      </c>
      <c r="CM10" s="6">
        <f t="shared" si="2"/>
        <v>106.39548387736005</v>
      </c>
      <c r="CN10" s="6"/>
      <c r="CO10" s="6">
        <f t="shared" ref="CO10:DP10" si="3">($C$7-($C$6))/(CO7-(CO6))</f>
        <v>99.233702207220574</v>
      </c>
      <c r="CP10" s="6">
        <f t="shared" si="3"/>
        <v>99.233702207220574</v>
      </c>
      <c r="CQ10" s="6">
        <f t="shared" si="3"/>
        <v>99.233702207220574</v>
      </c>
      <c r="CR10" s="6">
        <f t="shared" si="3"/>
        <v>101.51299737222898</v>
      </c>
      <c r="CS10" s="6">
        <f t="shared" si="3"/>
        <v>102.39540900697612</v>
      </c>
      <c r="CT10" s="6">
        <f t="shared" si="3"/>
        <v>103.89775989056629</v>
      </c>
      <c r="CU10" s="6">
        <f t="shared" si="3"/>
        <v>136.31028861647113</v>
      </c>
      <c r="CV10" s="6">
        <f t="shared" si="3"/>
        <v>108.92763999852946</v>
      </c>
      <c r="CW10" s="6">
        <f t="shared" si="3"/>
        <v>106.31107415859124</v>
      </c>
      <c r="CX10" s="6">
        <f t="shared" si="3"/>
        <v>109.01439067683194</v>
      </c>
      <c r="CY10" s="6">
        <f t="shared" si="3"/>
        <v>124.17730089136401</v>
      </c>
      <c r="CZ10" s="6">
        <f t="shared" si="3"/>
        <v>120.89719671620605</v>
      </c>
      <c r="DA10" s="6">
        <f t="shared" si="3"/>
        <v>114.56099307379023</v>
      </c>
      <c r="DB10" s="6">
        <f t="shared" si="3"/>
        <v>120.7021377268079</v>
      </c>
      <c r="DC10" s="6">
        <f t="shared" si="3"/>
        <v>120.7021377268079</v>
      </c>
      <c r="DD10" s="6">
        <f t="shared" si="3"/>
        <v>127.64276155397648</v>
      </c>
      <c r="DE10" s="6">
        <f t="shared" si="3"/>
        <v>127.64276155397648</v>
      </c>
      <c r="DF10" s="6">
        <f t="shared" si="3"/>
        <v>131.41721441301223</v>
      </c>
      <c r="DG10" s="6">
        <f t="shared" si="3"/>
        <v>127.64276155397648</v>
      </c>
      <c r="DH10" s="6">
        <f t="shared" si="3"/>
        <v>127.7467198836605</v>
      </c>
      <c r="DI10" s="6">
        <f t="shared" si="3"/>
        <v>127.64276155397648</v>
      </c>
      <c r="DJ10" s="6">
        <f t="shared" si="3"/>
        <v>120.7021377268079</v>
      </c>
      <c r="DK10" s="6">
        <f t="shared" si="3"/>
        <v>114.46918422414738</v>
      </c>
      <c r="DL10" s="6">
        <f t="shared" si="3"/>
        <v>108.66754404775985</v>
      </c>
      <c r="DM10" s="6">
        <f t="shared" si="3"/>
        <v>101.43291519677062</v>
      </c>
      <c r="DN10" s="6">
        <f t="shared" si="3"/>
        <v>99.077567438864762</v>
      </c>
      <c r="DO10" s="6">
        <f t="shared" si="3"/>
        <v>96.748471163722627</v>
      </c>
      <c r="DP10" s="6">
        <f t="shared" si="3"/>
        <v>491.01959536075782</v>
      </c>
      <c r="DQ10" s="6"/>
      <c r="DR10" s="6">
        <f>($C$7-($C$6))/(DR7-(DR6))</f>
        <v>103.6512615928014</v>
      </c>
      <c r="DS10" s="6">
        <f>($C$7-($C$6))/(DS7-(DS6))</f>
        <v>106.14232933881388</v>
      </c>
      <c r="DT10" s="6">
        <f>($C$7-($C$6))/(DT7-(DT6))</f>
        <v>108.84091533933555</v>
      </c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</row>
    <row r="11" spans="1:156" x14ac:dyDescent="0.2">
      <c r="C11" s="13" t="s">
        <v>8</v>
      </c>
      <c r="D11" s="17"/>
      <c r="E11" s="17"/>
      <c r="F11" s="17"/>
      <c r="G11" s="6">
        <f>(-(G10*G6))+$C$6</f>
        <v>1058.2763922617705</v>
      </c>
      <c r="H11" s="6">
        <f t="shared" ref="H11:AL11" si="4">(-(H10*H6))+$C$6</f>
        <v>1041.8535721581179</v>
      </c>
      <c r="I11" s="6">
        <f t="shared" si="4"/>
        <v>1063.7135841353563</v>
      </c>
      <c r="J11" s="6">
        <f t="shared" si="4"/>
        <v>1064.6424826475784</v>
      </c>
      <c r="K11" s="6">
        <f t="shared" si="4"/>
        <v>1066.4449674655123</v>
      </c>
      <c r="L11" s="6">
        <f t="shared" si="4"/>
        <v>1067.8040008379553</v>
      </c>
      <c r="M11" s="6">
        <f t="shared" si="4"/>
        <v>1070.7780470739124</v>
      </c>
      <c r="N11" s="6">
        <f t="shared" si="4"/>
        <v>1072.1107587895892</v>
      </c>
      <c r="O11" s="6">
        <f t="shared" si="4"/>
        <v>1091.5554066794134</v>
      </c>
      <c r="P11" s="6">
        <f t="shared" si="4"/>
        <v>1074.2909209029769</v>
      </c>
      <c r="Q11" s="6">
        <f t="shared" si="4"/>
        <v>1098.2075431370813</v>
      </c>
      <c r="R11" s="6">
        <f t="shared" si="4"/>
        <v>1101.6508544969236</v>
      </c>
      <c r="S11" s="6">
        <f t="shared" si="4"/>
        <v>1519.3462490748607</v>
      </c>
      <c r="T11" s="6">
        <f t="shared" si="4"/>
        <v>1157.7299751313228</v>
      </c>
      <c r="U11" s="6">
        <f t="shared" si="4"/>
        <v>1081.4597984399461</v>
      </c>
      <c r="V11" s="6">
        <f t="shared" si="4"/>
        <v>1086.417497392021</v>
      </c>
      <c r="W11" s="6">
        <f t="shared" si="4"/>
        <v>1083.580920607093</v>
      </c>
      <c r="X11" s="6">
        <f t="shared" si="4"/>
        <v>1123.1250655133465</v>
      </c>
      <c r="Y11" s="6">
        <f t="shared" si="4"/>
        <v>1087.3208911469751</v>
      </c>
      <c r="Z11" s="6">
        <f t="shared" si="4"/>
        <v>1079.3017073922745</v>
      </c>
      <c r="AA11" s="6">
        <f t="shared" si="4"/>
        <v>1087.3208911469751</v>
      </c>
      <c r="AB11" s="6">
        <f t="shared" si="4"/>
        <v>1097.1569550360077</v>
      </c>
      <c r="AC11" s="6">
        <f t="shared" si="4"/>
        <v>1088.7118190728756</v>
      </c>
      <c r="AD11" s="6">
        <f t="shared" si="4"/>
        <v>1090.0736600345026</v>
      </c>
      <c r="AE11" s="6">
        <f t="shared" si="4"/>
        <v>1092.5168992245669</v>
      </c>
      <c r="AF11" s="6">
        <f t="shared" si="4"/>
        <v>1092.9538984987482</v>
      </c>
      <c r="AG11" s="6">
        <f t="shared" si="4"/>
        <v>1094.7579566526399</v>
      </c>
      <c r="AH11" s="6">
        <f t="shared" si="4"/>
        <v>1087.2136902192822</v>
      </c>
      <c r="AI11" s="6">
        <f t="shared" si="4"/>
        <v>1086.024769945366</v>
      </c>
      <c r="AJ11" s="6">
        <f t="shared" si="4"/>
        <v>1084.2346681207023</v>
      </c>
      <c r="AK11" s="6">
        <f t="shared" si="4"/>
        <v>1082.4401057223299</v>
      </c>
      <c r="AL11" s="6">
        <f t="shared" si="4"/>
        <v>1081.2326706032131</v>
      </c>
      <c r="AM11" s="6">
        <f t="shared" ref="AM11:BR11" si="5">(-(AM10*AM6))+$C$6</f>
        <v>1082.4401057223299</v>
      </c>
      <c r="AN11" s="6">
        <f t="shared" si="5"/>
        <v>1076.3329696128021</v>
      </c>
      <c r="AO11" s="6">
        <f t="shared" si="5"/>
        <v>1077.7659447990497</v>
      </c>
      <c r="AP11" s="6">
        <f t="shared" si="5"/>
        <v>1074.5066617792929</v>
      </c>
      <c r="AQ11" s="6">
        <f t="shared" si="5"/>
        <v>1072.3208784269802</v>
      </c>
      <c r="AR11" s="6">
        <f t="shared" si="5"/>
        <v>1069.5991436958934</v>
      </c>
      <c r="AS11" s="6">
        <f t="shared" si="5"/>
        <v>1068.9752213305069</v>
      </c>
      <c r="AT11" s="6">
        <f t="shared" si="5"/>
        <v>1069.7215475509699</v>
      </c>
      <c r="AU11" s="6">
        <f t="shared" si="5"/>
        <v>1067.787558071373</v>
      </c>
      <c r="AV11" s="6">
        <f t="shared" si="5"/>
        <v>1065.7182039997197</v>
      </c>
      <c r="AW11" s="6">
        <f t="shared" si="5"/>
        <v>1065.3130317886041</v>
      </c>
      <c r="AX11" s="6">
        <f t="shared" si="5"/>
        <v>1066.1426708107476</v>
      </c>
      <c r="AY11" s="6">
        <f t="shared" si="5"/>
        <v>1065.8310012887139</v>
      </c>
      <c r="AZ11" s="6">
        <f t="shared" si="5"/>
        <v>1065.3130317886041</v>
      </c>
      <c r="BA11" s="6">
        <f t="shared" si="5"/>
        <v>1065.3130317886041</v>
      </c>
      <c r="BB11" s="6">
        <f t="shared" si="5"/>
        <v>1064.4840769526907</v>
      </c>
      <c r="BC11" s="6">
        <f t="shared" si="5"/>
        <v>1065.8310012887139</v>
      </c>
      <c r="BD11" s="6">
        <f t="shared" si="5"/>
        <v>1066.3653596232889</v>
      </c>
      <c r="BE11" s="6">
        <f t="shared" si="5"/>
        <v>1068.683291150292</v>
      </c>
      <c r="BF11" s="6">
        <f t="shared" si="5"/>
        <v>1076.2880149365399</v>
      </c>
      <c r="BG11" s="6">
        <f t="shared" si="5"/>
        <v>1068.3813769773301</v>
      </c>
      <c r="BH11" s="6">
        <f t="shared" si="5"/>
        <v>1069.6731708006159</v>
      </c>
      <c r="BI11" s="6">
        <f t="shared" si="5"/>
        <v>1063.2648319737152</v>
      </c>
      <c r="BJ11" s="6">
        <f t="shared" si="5"/>
        <v>1061.3081954350105</v>
      </c>
      <c r="BK11" s="6">
        <f t="shared" si="5"/>
        <v>1064.0928384329038</v>
      </c>
      <c r="BL11" s="6">
        <f t="shared" si="5"/>
        <v>1072.5536562050086</v>
      </c>
      <c r="BM11" s="6">
        <f t="shared" si="5"/>
        <v>1070.4134137851597</v>
      </c>
      <c r="BN11" s="6">
        <f t="shared" si="5"/>
        <v>1063.5380094053971</v>
      </c>
      <c r="BO11" s="6">
        <f t="shared" si="5"/>
        <v>1074.1660020134207</v>
      </c>
      <c r="BP11" s="6">
        <f t="shared" si="5"/>
        <v>1095.7119936156998</v>
      </c>
      <c r="BQ11" s="6">
        <f t="shared" si="5"/>
        <v>1082.0348352116464</v>
      </c>
      <c r="BR11" s="6">
        <f t="shared" si="5"/>
        <v>1082.8562369273861</v>
      </c>
      <c r="BS11" s="6">
        <f t="shared" ref="BS11:CM11" si="6">(-(BS10*BS6))+$C$6</f>
        <v>1077.8093931792132</v>
      </c>
      <c r="BT11" s="6">
        <f t="shared" si="6"/>
        <v>1078.1708672029449</v>
      </c>
      <c r="BU11" s="6">
        <f t="shared" si="6"/>
        <v>1076.6316923668844</v>
      </c>
      <c r="BV11" s="6">
        <f t="shared" si="6"/>
        <v>1082.6354463830676</v>
      </c>
      <c r="BW11" s="6">
        <f t="shared" si="6"/>
        <v>1078.4635819542473</v>
      </c>
      <c r="BX11" s="6">
        <f t="shared" si="6"/>
        <v>1082.2468079520534</v>
      </c>
      <c r="BY11" s="6">
        <f t="shared" si="6"/>
        <v>1080.7125924430716</v>
      </c>
      <c r="BZ11" s="6">
        <f t="shared" si="6"/>
        <v>1081.9209790089512</v>
      </c>
      <c r="CA11" s="6">
        <f t="shared" si="6"/>
        <v>1083.2766982945805</v>
      </c>
      <c r="CB11" s="6">
        <f t="shared" si="6"/>
        <v>1081.9209790089512</v>
      </c>
      <c r="CC11" s="6">
        <f t="shared" si="6"/>
        <v>1080.566484145721</v>
      </c>
      <c r="CD11" s="6">
        <f t="shared" si="6"/>
        <v>1093.6518940145556</v>
      </c>
      <c r="CE11" s="6">
        <f t="shared" si="6"/>
        <v>1073.1269502263701</v>
      </c>
      <c r="CF11" s="6">
        <f t="shared" si="6"/>
        <v>1072.8040750802118</v>
      </c>
      <c r="CG11" s="6">
        <f t="shared" si="6"/>
        <v>1079.5614514110096</v>
      </c>
      <c r="CH11" s="6">
        <f t="shared" si="6"/>
        <v>1082.1433211202873</v>
      </c>
      <c r="CI11" s="6">
        <f t="shared" si="6"/>
        <v>1079.7235375714229</v>
      </c>
      <c r="CJ11" s="6">
        <f t="shared" si="6"/>
        <v>1086.024769945366</v>
      </c>
      <c r="CK11" s="6">
        <f t="shared" si="6"/>
        <v>1095.4135712451691</v>
      </c>
      <c r="CL11" s="6">
        <f t="shared" si="6"/>
        <v>1076.3329696128021</v>
      </c>
      <c r="CM11" s="6">
        <f t="shared" si="6"/>
        <v>1078.2722455687426</v>
      </c>
      <c r="CN11" s="6"/>
      <c r="CO11" s="6">
        <f t="shared" ref="CO11:DP11" si="7">(-(CO10*CO6))+$C$6</f>
        <v>1075.2113797975067</v>
      </c>
      <c r="CP11" s="6">
        <f t="shared" si="7"/>
        <v>1075.2113797975067</v>
      </c>
      <c r="CQ11" s="6">
        <f t="shared" si="7"/>
        <v>1075.2113797975067</v>
      </c>
      <c r="CR11" s="6">
        <f t="shared" si="7"/>
        <v>1076.1855251812185</v>
      </c>
      <c r="CS11" s="6">
        <f t="shared" si="7"/>
        <v>1089.7736796466768</v>
      </c>
      <c r="CT11" s="6">
        <f t="shared" si="7"/>
        <v>1077.2047461378331</v>
      </c>
      <c r="CU11" s="6">
        <f t="shared" si="7"/>
        <v>1100.6663841436471</v>
      </c>
      <c r="CV11" s="6">
        <f t="shared" si="7"/>
        <v>1078.0716694804248</v>
      </c>
      <c r="CW11" s="6">
        <f t="shared" si="7"/>
        <v>1076.9841924738444</v>
      </c>
      <c r="CX11" s="6">
        <f t="shared" si="7"/>
        <v>1079.3915371849594</v>
      </c>
      <c r="CY11" s="6">
        <f t="shared" si="7"/>
        <v>1084.4096164665</v>
      </c>
      <c r="CZ11" s="6">
        <f t="shared" si="7"/>
        <v>1084.4701162240001</v>
      </c>
      <c r="DA11" s="6">
        <f t="shared" si="7"/>
        <v>1080.4129604373682</v>
      </c>
      <c r="DB11" s="6">
        <f t="shared" si="7"/>
        <v>1081.5428809311502</v>
      </c>
      <c r="DC11" s="6">
        <f t="shared" si="7"/>
        <v>1081.5428809311502</v>
      </c>
      <c r="DD11" s="6">
        <f t="shared" si="7"/>
        <v>1084.3456979082719</v>
      </c>
      <c r="DE11" s="6">
        <f t="shared" si="7"/>
        <v>1084.3456979082719</v>
      </c>
      <c r="DF11" s="6">
        <f t="shared" si="7"/>
        <v>1085.8699269712617</v>
      </c>
      <c r="DG11" s="6">
        <f t="shared" si="7"/>
        <v>1084.3456979082719</v>
      </c>
      <c r="DH11" s="6">
        <f t="shared" si="7"/>
        <v>1085.8931109850498</v>
      </c>
      <c r="DI11" s="6">
        <f t="shared" si="7"/>
        <v>1084.3456979082719</v>
      </c>
      <c r="DJ11" s="6">
        <f t="shared" si="7"/>
        <v>1081.5428809311502</v>
      </c>
      <c r="DK11" s="6">
        <f t="shared" si="7"/>
        <v>1079.0258409171843</v>
      </c>
      <c r="DL11" s="6">
        <f t="shared" si="7"/>
        <v>1074.1191921279383</v>
      </c>
      <c r="DM11" s="6">
        <f t="shared" si="7"/>
        <v>1074.9567694965772</v>
      </c>
      <c r="DN11" s="6">
        <f t="shared" si="7"/>
        <v>1072.8102778921038</v>
      </c>
      <c r="DO11" s="6">
        <f t="shared" si="7"/>
        <v>1069.5871447093828</v>
      </c>
      <c r="DP11" s="6">
        <f t="shared" si="7"/>
        <v>1225.2970366788845</v>
      </c>
      <c r="DQ11" s="6"/>
      <c r="DR11" s="6">
        <f>(-(DR10*DR6))+$C$6</f>
        <v>1073.4349581425211</v>
      </c>
      <c r="DS11" s="6">
        <f>(-(DS10*DS6))+$C$6</f>
        <v>1074.4115447468123</v>
      </c>
      <c r="DT11" s="6">
        <f>(-(DT10*DT6))+$C$6</f>
        <v>1076.7529893731478</v>
      </c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</row>
    <row r="12" spans="1:156" x14ac:dyDescent="0.2">
      <c r="C12" s="13" t="s">
        <v>9</v>
      </c>
      <c r="D12" s="17"/>
      <c r="E12" s="17"/>
      <c r="F12" s="17"/>
      <c r="G12" s="6">
        <f t="shared" ref="G12:AL12" si="8">(-(G10*G6))+$D$6</f>
        <v>-41.22360773822939</v>
      </c>
      <c r="H12" s="6">
        <f t="shared" si="8"/>
        <v>-57.646427841882002</v>
      </c>
      <c r="I12" s="6">
        <f t="shared" si="8"/>
        <v>-35.786415864643658</v>
      </c>
      <c r="J12" s="6">
        <f t="shared" si="8"/>
        <v>-34.857517352421539</v>
      </c>
      <c r="K12" s="6">
        <f t="shared" si="8"/>
        <v>-33.055032534487736</v>
      </c>
      <c r="L12" s="6">
        <f t="shared" si="8"/>
        <v>-31.69599916204465</v>
      </c>
      <c r="M12" s="6">
        <f t="shared" si="8"/>
        <v>-28.721952926087724</v>
      </c>
      <c r="N12" s="6">
        <f t="shared" si="8"/>
        <v>-27.389241210410766</v>
      </c>
      <c r="O12" s="6">
        <f t="shared" si="8"/>
        <v>-7.9445933205866996</v>
      </c>
      <c r="P12" s="6">
        <f t="shared" si="8"/>
        <v>-25.209079097023121</v>
      </c>
      <c r="Q12" s="6">
        <f t="shared" si="8"/>
        <v>-1.292456862918689</v>
      </c>
      <c r="R12" s="6">
        <f t="shared" si="8"/>
        <v>2.1508544969234489</v>
      </c>
      <c r="S12" s="6">
        <f t="shared" si="8"/>
        <v>419.84624907486068</v>
      </c>
      <c r="T12" s="6">
        <f t="shared" si="8"/>
        <v>58.229975131322831</v>
      </c>
      <c r="U12" s="6">
        <f t="shared" si="8"/>
        <v>-18.04020156005388</v>
      </c>
      <c r="V12" s="6">
        <f t="shared" si="8"/>
        <v>-13.08250260797907</v>
      </c>
      <c r="W12" s="6">
        <f t="shared" si="8"/>
        <v>-15.919079392906964</v>
      </c>
      <c r="X12" s="6">
        <f t="shared" si="8"/>
        <v>23.625065513346563</v>
      </c>
      <c r="Y12" s="6">
        <f t="shared" si="8"/>
        <v>-12.17910885302499</v>
      </c>
      <c r="Z12" s="6">
        <f t="shared" si="8"/>
        <v>-20.198292607725598</v>
      </c>
      <c r="AA12" s="6">
        <f t="shared" si="8"/>
        <v>-12.17910885302499</v>
      </c>
      <c r="AB12" s="6">
        <f t="shared" si="8"/>
        <v>-2.3430449639923712</v>
      </c>
      <c r="AC12" s="6">
        <f t="shared" si="8"/>
        <v>-10.788180927124259</v>
      </c>
      <c r="AD12" s="6">
        <f t="shared" si="8"/>
        <v>-9.4263399654974833</v>
      </c>
      <c r="AE12" s="6">
        <f t="shared" si="8"/>
        <v>-6.9831007754331624</v>
      </c>
      <c r="AF12" s="6">
        <f t="shared" si="8"/>
        <v>-6.5461015012517443</v>
      </c>
      <c r="AG12" s="6">
        <f t="shared" si="8"/>
        <v>-4.7420433473601484</v>
      </c>
      <c r="AH12" s="6">
        <f t="shared" si="8"/>
        <v>-12.286309780717721</v>
      </c>
      <c r="AI12" s="6">
        <f t="shared" si="8"/>
        <v>-13.475230054634038</v>
      </c>
      <c r="AJ12" s="6">
        <f t="shared" si="8"/>
        <v>-15.265331879297678</v>
      </c>
      <c r="AK12" s="6">
        <f t="shared" si="8"/>
        <v>-17.059894277669976</v>
      </c>
      <c r="AL12" s="6">
        <f t="shared" si="8"/>
        <v>-18.267329396786931</v>
      </c>
      <c r="AM12" s="6">
        <f t="shared" ref="AM12:BR12" si="9">(-(AM10*AM6))+$D$6</f>
        <v>-17.059894277669976</v>
      </c>
      <c r="AN12" s="6">
        <f t="shared" si="9"/>
        <v>-23.167030387197943</v>
      </c>
      <c r="AO12" s="6">
        <f t="shared" si="9"/>
        <v>-21.734055200950301</v>
      </c>
      <c r="AP12" s="6">
        <f t="shared" si="9"/>
        <v>-24.993338220707059</v>
      </c>
      <c r="AQ12" s="6">
        <f t="shared" si="9"/>
        <v>-27.179121573019664</v>
      </c>
      <c r="AR12" s="6">
        <f t="shared" si="9"/>
        <v>-29.90085630410664</v>
      </c>
      <c r="AS12" s="6">
        <f t="shared" si="9"/>
        <v>-30.524778669493188</v>
      </c>
      <c r="AT12" s="6">
        <f t="shared" si="9"/>
        <v>-29.778452449030091</v>
      </c>
      <c r="AU12" s="6">
        <f t="shared" si="9"/>
        <v>-31.712441928626973</v>
      </c>
      <c r="AV12" s="6">
        <f t="shared" si="9"/>
        <v>-33.781796000280323</v>
      </c>
      <c r="AW12" s="6">
        <f t="shared" si="9"/>
        <v>-34.186968211395836</v>
      </c>
      <c r="AX12" s="6">
        <f t="shared" si="9"/>
        <v>-33.357329189252447</v>
      </c>
      <c r="AY12" s="6">
        <f t="shared" si="9"/>
        <v>-33.668998711286029</v>
      </c>
      <c r="AZ12" s="6">
        <f t="shared" si="9"/>
        <v>-34.186968211395836</v>
      </c>
      <c r="BA12" s="6">
        <f t="shared" si="9"/>
        <v>-34.186968211395836</v>
      </c>
      <c r="BB12" s="6">
        <f t="shared" si="9"/>
        <v>-35.015923047309442</v>
      </c>
      <c r="BC12" s="6">
        <f t="shared" si="9"/>
        <v>-33.668998711286029</v>
      </c>
      <c r="BD12" s="6">
        <f t="shared" si="9"/>
        <v>-33.134640376711218</v>
      </c>
      <c r="BE12" s="6">
        <f t="shared" si="9"/>
        <v>-30.816708849708046</v>
      </c>
      <c r="BF12" s="6">
        <f t="shared" si="9"/>
        <v>-23.211985063460048</v>
      </c>
      <c r="BG12" s="6">
        <f t="shared" si="9"/>
        <v>-31.118623022669919</v>
      </c>
      <c r="BH12" s="6">
        <f t="shared" si="9"/>
        <v>-29.826829199383994</v>
      </c>
      <c r="BI12" s="6">
        <f t="shared" si="9"/>
        <v>-36.235168026284683</v>
      </c>
      <c r="BJ12" s="6">
        <f t="shared" si="9"/>
        <v>-38.191804564989525</v>
      </c>
      <c r="BK12" s="6">
        <f t="shared" si="9"/>
        <v>-35.407161567096281</v>
      </c>
      <c r="BL12" s="6">
        <f t="shared" si="9"/>
        <v>-26.946343794991467</v>
      </c>
      <c r="BM12" s="6">
        <f t="shared" si="9"/>
        <v>-29.086586214840384</v>
      </c>
      <c r="BN12" s="6">
        <f t="shared" si="9"/>
        <v>-35.961990594602959</v>
      </c>
      <c r="BO12" s="6">
        <f t="shared" si="9"/>
        <v>-25.333997986579405</v>
      </c>
      <c r="BP12" s="6">
        <f t="shared" si="9"/>
        <v>-3.7880063843002656</v>
      </c>
      <c r="BQ12" s="6">
        <f t="shared" si="9"/>
        <v>-17.46516478835369</v>
      </c>
      <c r="BR12" s="6">
        <f t="shared" si="9"/>
        <v>-16.643763072613933</v>
      </c>
      <c r="BS12" s="6">
        <f t="shared" ref="BS12:CM12" si="10">(-(BS10*BS6))+$D$6</f>
        <v>-21.690606820786869</v>
      </c>
      <c r="BT12" s="6">
        <f t="shared" si="10"/>
        <v>-21.329132797055081</v>
      </c>
      <c r="BU12" s="6">
        <f t="shared" si="10"/>
        <v>-22.868307633115663</v>
      </c>
      <c r="BV12" s="6">
        <f t="shared" si="10"/>
        <v>-16.864553616932497</v>
      </c>
      <c r="BW12" s="6">
        <f t="shared" si="10"/>
        <v>-21.036418045752725</v>
      </c>
      <c r="BX12" s="6">
        <f t="shared" si="10"/>
        <v>-17.253192047946623</v>
      </c>
      <c r="BY12" s="6">
        <f t="shared" si="10"/>
        <v>-18.787407556928539</v>
      </c>
      <c r="BZ12" s="6">
        <f t="shared" si="10"/>
        <v>-17.579020991048871</v>
      </c>
      <c r="CA12" s="6">
        <f t="shared" si="10"/>
        <v>-16.223301705419505</v>
      </c>
      <c r="CB12" s="6">
        <f t="shared" si="10"/>
        <v>-17.579020991048871</v>
      </c>
      <c r="CC12" s="6">
        <f t="shared" si="10"/>
        <v>-18.933515854279026</v>
      </c>
      <c r="CD12" s="6">
        <f t="shared" si="10"/>
        <v>-5.8481059854444277</v>
      </c>
      <c r="CE12" s="6">
        <f t="shared" si="10"/>
        <v>-26.373049773629809</v>
      </c>
      <c r="CF12" s="6">
        <f t="shared" si="10"/>
        <v>-26.695924919788187</v>
      </c>
      <c r="CG12" s="6">
        <f t="shared" si="10"/>
        <v>-19.938548588990336</v>
      </c>
      <c r="CH12" s="6">
        <f t="shared" si="10"/>
        <v>-17.356678879712646</v>
      </c>
      <c r="CI12" s="6">
        <f t="shared" si="10"/>
        <v>-19.776462428577176</v>
      </c>
      <c r="CJ12" s="6">
        <f t="shared" si="10"/>
        <v>-13.475230054634038</v>
      </c>
      <c r="CK12" s="6">
        <f t="shared" si="10"/>
        <v>-4.0864287548309477</v>
      </c>
      <c r="CL12" s="6">
        <f t="shared" si="10"/>
        <v>-23.167030387197943</v>
      </c>
      <c r="CM12" s="6">
        <f t="shared" si="10"/>
        <v>-21.227754431257274</v>
      </c>
      <c r="CN12" s="6"/>
      <c r="CO12" s="6">
        <f>(-(CO10*CO6))+$D$6</f>
        <v>-24.288620202493284</v>
      </c>
      <c r="CP12" s="6">
        <f>(-(CP10*CP6))+$D$6</f>
        <v>-24.288620202493284</v>
      </c>
      <c r="CQ12" s="6">
        <f>(-(CQ10*CQ6))+$D$6</f>
        <v>-24.288620202493284</v>
      </c>
      <c r="CR12" s="6">
        <f>(-(CR10*CR6))+$D$6</f>
        <v>-23.314474818781516</v>
      </c>
      <c r="CS12" s="6">
        <f t="shared" ref="CS12:DC12" si="11">(-(CS10*CS6))+$D$6</f>
        <v>-9.7263203533232829</v>
      </c>
      <c r="CT12" s="6">
        <f t="shared" si="11"/>
        <v>-22.295253862166795</v>
      </c>
      <c r="CU12" s="6">
        <f t="shared" si="11"/>
        <v>1.1663841436470275</v>
      </c>
      <c r="CV12" s="6">
        <f t="shared" si="11"/>
        <v>-21.428330519575262</v>
      </c>
      <c r="CW12" s="6">
        <f t="shared" si="11"/>
        <v>-22.515807526155527</v>
      </c>
      <c r="CX12" s="6">
        <f t="shared" si="11"/>
        <v>-20.108462815040685</v>
      </c>
      <c r="CY12" s="6">
        <f t="shared" si="11"/>
        <v>-15.090383533500017</v>
      </c>
      <c r="CZ12" s="6">
        <f t="shared" si="11"/>
        <v>-15.029883775999906</v>
      </c>
      <c r="DA12" s="6">
        <f t="shared" si="11"/>
        <v>-19.087039562631873</v>
      </c>
      <c r="DB12" s="6">
        <f t="shared" si="11"/>
        <v>-17.957119068849902</v>
      </c>
      <c r="DC12" s="6">
        <f t="shared" si="11"/>
        <v>-17.957119068849902</v>
      </c>
      <c r="DD12" s="6">
        <f t="shared" ref="DD12:DT12" si="12">(-(DD10*DD6))+$D$6</f>
        <v>-15.154302091728166</v>
      </c>
      <c r="DE12" s="6">
        <f t="shared" si="12"/>
        <v>-15.154302091728166</v>
      </c>
      <c r="DF12" s="6">
        <f t="shared" si="12"/>
        <v>-13.63007302873819</v>
      </c>
      <c r="DG12" s="6">
        <f t="shared" si="12"/>
        <v>-15.154302091728166</v>
      </c>
      <c r="DH12" s="6">
        <f t="shared" si="12"/>
        <v>-13.606889014950088</v>
      </c>
      <c r="DI12" s="6">
        <f t="shared" si="12"/>
        <v>-15.154302091728166</v>
      </c>
      <c r="DJ12" s="6">
        <f t="shared" si="12"/>
        <v>-17.957119068849902</v>
      </c>
      <c r="DK12" s="6">
        <f t="shared" si="12"/>
        <v>-20.474159082815635</v>
      </c>
      <c r="DL12" s="6">
        <f t="shared" si="12"/>
        <v>-25.380807872061638</v>
      </c>
      <c r="DM12" s="6">
        <f t="shared" si="12"/>
        <v>-24.543230503422798</v>
      </c>
      <c r="DN12" s="6">
        <f t="shared" si="12"/>
        <v>-26.689722107896173</v>
      </c>
      <c r="DO12" s="6">
        <f t="shared" si="12"/>
        <v>-29.91285529061734</v>
      </c>
      <c r="DP12" s="6">
        <f t="shared" si="12"/>
        <v>125.79703667888464</v>
      </c>
      <c r="DQ12" s="6"/>
      <c r="DR12" s="6">
        <f t="shared" si="12"/>
        <v>-26.065041857478882</v>
      </c>
      <c r="DS12" s="6">
        <f t="shared" si="12"/>
        <v>-25.088455253187782</v>
      </c>
      <c r="DT12" s="6">
        <f t="shared" si="12"/>
        <v>-22.747010626852138</v>
      </c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</row>
    <row r="13" spans="1:156" x14ac:dyDescent="0.2">
      <c r="D13" s="17"/>
      <c r="E13" s="17"/>
      <c r="F13" s="1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</row>
    <row r="14" spans="1:156" x14ac:dyDescent="0.2">
      <c r="B14" s="4" t="s">
        <v>56</v>
      </c>
      <c r="D14" s="17"/>
      <c r="E14" s="17"/>
      <c r="F14" s="17"/>
      <c r="G14" s="6"/>
      <c r="H14" s="6" t="s">
        <v>1</v>
      </c>
      <c r="I14" s="6">
        <v>1099.4000000000001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</row>
    <row r="15" spans="1:156" s="5" customFormat="1" x14ac:dyDescent="0.2">
      <c r="B15" s="16" t="s">
        <v>49</v>
      </c>
      <c r="C15" s="18" t="s">
        <v>2</v>
      </c>
      <c r="D15" s="16" t="s">
        <v>3</v>
      </c>
      <c r="E15" s="16" t="s">
        <v>58</v>
      </c>
      <c r="F15" s="16"/>
      <c r="G15" s="5">
        <f t="shared" ref="G15:AL15" si="13">G5</f>
        <v>35894</v>
      </c>
      <c r="H15" s="5">
        <f t="shared" si="13"/>
        <v>35899</v>
      </c>
      <c r="I15" s="5">
        <f t="shared" si="13"/>
        <v>35908</v>
      </c>
      <c r="J15" s="5">
        <f t="shared" si="13"/>
        <v>35913</v>
      </c>
      <c r="K15" s="5">
        <f t="shared" si="13"/>
        <v>35920</v>
      </c>
      <c r="L15" s="5">
        <f t="shared" si="13"/>
        <v>35927</v>
      </c>
      <c r="M15" s="5">
        <f t="shared" si="13"/>
        <v>35943</v>
      </c>
      <c r="N15" s="5">
        <f t="shared" si="13"/>
        <v>35950</v>
      </c>
      <c r="O15" s="5">
        <f t="shared" si="13"/>
        <v>35957</v>
      </c>
      <c r="P15" s="5">
        <f t="shared" si="13"/>
        <v>35964</v>
      </c>
      <c r="Q15" s="5">
        <f t="shared" si="13"/>
        <v>35972</v>
      </c>
      <c r="R15" s="5">
        <f t="shared" si="13"/>
        <v>35978</v>
      </c>
      <c r="S15" s="5">
        <f t="shared" si="13"/>
        <v>35986</v>
      </c>
      <c r="T15" s="5">
        <f t="shared" si="13"/>
        <v>35992</v>
      </c>
      <c r="U15" s="5">
        <f t="shared" si="13"/>
        <v>35998</v>
      </c>
      <c r="V15" s="5">
        <f t="shared" si="13"/>
        <v>36006</v>
      </c>
      <c r="W15" s="5">
        <f t="shared" si="13"/>
        <v>36012</v>
      </c>
      <c r="X15" s="5">
        <f t="shared" si="13"/>
        <v>36019</v>
      </c>
      <c r="Y15" s="5">
        <f t="shared" si="13"/>
        <v>36026</v>
      </c>
      <c r="Z15" s="5">
        <f t="shared" si="13"/>
        <v>36034</v>
      </c>
      <c r="AA15" s="5">
        <f t="shared" si="13"/>
        <v>36040</v>
      </c>
      <c r="AB15" s="5">
        <f t="shared" si="13"/>
        <v>36048</v>
      </c>
      <c r="AC15" s="5">
        <f t="shared" si="13"/>
        <v>36056</v>
      </c>
      <c r="AD15" s="5">
        <f t="shared" si="13"/>
        <v>36061</v>
      </c>
      <c r="AE15" s="5">
        <f t="shared" si="13"/>
        <v>36067</v>
      </c>
      <c r="AF15" s="5">
        <f t="shared" si="13"/>
        <v>36075</v>
      </c>
      <c r="AG15" s="5">
        <f t="shared" si="13"/>
        <v>36083</v>
      </c>
      <c r="AH15" s="5">
        <f t="shared" si="13"/>
        <v>36090</v>
      </c>
      <c r="AI15" s="5">
        <f t="shared" si="13"/>
        <v>36096</v>
      </c>
      <c r="AJ15" s="5">
        <f t="shared" si="13"/>
        <v>36103</v>
      </c>
      <c r="AK15" s="5">
        <f t="shared" si="13"/>
        <v>36111</v>
      </c>
      <c r="AL15" s="5">
        <f t="shared" si="13"/>
        <v>36118</v>
      </c>
      <c r="AM15" s="5">
        <f t="shared" ref="AM15:BR15" si="14">AM5</f>
        <v>36124</v>
      </c>
      <c r="AN15" s="5">
        <f t="shared" si="14"/>
        <v>36131</v>
      </c>
      <c r="AO15" s="5">
        <f t="shared" si="14"/>
        <v>36138</v>
      </c>
      <c r="AP15" s="5">
        <f t="shared" si="14"/>
        <v>36145</v>
      </c>
      <c r="AQ15" s="5">
        <f t="shared" si="14"/>
        <v>36159</v>
      </c>
      <c r="AR15" s="5">
        <f t="shared" si="14"/>
        <v>36166</v>
      </c>
      <c r="AS15" s="5">
        <f t="shared" si="14"/>
        <v>36173</v>
      </c>
      <c r="AT15" s="5">
        <f t="shared" si="14"/>
        <v>36181</v>
      </c>
      <c r="AU15" s="5">
        <f t="shared" si="14"/>
        <v>36187</v>
      </c>
      <c r="AV15" s="5">
        <f t="shared" si="14"/>
        <v>36194</v>
      </c>
      <c r="AW15" s="5">
        <f t="shared" si="14"/>
        <v>36200</v>
      </c>
      <c r="AX15" s="5">
        <f t="shared" si="14"/>
        <v>36206</v>
      </c>
      <c r="AY15" s="5">
        <f t="shared" si="14"/>
        <v>36214</v>
      </c>
      <c r="AZ15" s="5">
        <f t="shared" si="14"/>
        <v>36224</v>
      </c>
      <c r="BA15" s="5">
        <f t="shared" si="14"/>
        <v>36227</v>
      </c>
      <c r="BB15" s="5">
        <f t="shared" si="14"/>
        <v>36234</v>
      </c>
      <c r="BC15" s="5">
        <f t="shared" si="14"/>
        <v>36241</v>
      </c>
      <c r="BD15" s="5">
        <f t="shared" si="14"/>
        <v>36251</v>
      </c>
      <c r="BE15" s="5">
        <f t="shared" si="14"/>
        <v>36271</v>
      </c>
      <c r="BF15" s="5">
        <f t="shared" si="14"/>
        <v>36280</v>
      </c>
      <c r="BG15" s="5">
        <f t="shared" si="14"/>
        <v>36285</v>
      </c>
      <c r="BH15" s="5">
        <f t="shared" si="14"/>
        <v>36296</v>
      </c>
      <c r="BI15" s="5">
        <f t="shared" si="14"/>
        <v>36302</v>
      </c>
      <c r="BJ15" s="5">
        <f t="shared" si="14"/>
        <v>36308</v>
      </c>
      <c r="BK15" s="5">
        <f t="shared" si="14"/>
        <v>36315</v>
      </c>
      <c r="BL15" s="5">
        <f t="shared" si="14"/>
        <v>36321</v>
      </c>
      <c r="BM15" s="5">
        <f t="shared" si="14"/>
        <v>36327</v>
      </c>
      <c r="BN15" s="5">
        <f t="shared" si="14"/>
        <v>36334</v>
      </c>
      <c r="BO15" s="5">
        <f t="shared" si="14"/>
        <v>36345</v>
      </c>
      <c r="BP15" s="5">
        <f t="shared" si="14"/>
        <v>36350</v>
      </c>
      <c r="BQ15" s="5">
        <f t="shared" si="14"/>
        <v>36356</v>
      </c>
      <c r="BR15" s="5">
        <f t="shared" si="14"/>
        <v>36376</v>
      </c>
      <c r="BS15" s="5">
        <f t="shared" ref="BS15:CX15" si="15">BS5</f>
        <v>36382</v>
      </c>
      <c r="BT15" s="5">
        <f t="shared" si="15"/>
        <v>36390</v>
      </c>
      <c r="BU15" s="5">
        <f t="shared" si="15"/>
        <v>36399</v>
      </c>
      <c r="BV15" s="5">
        <f t="shared" si="15"/>
        <v>36407</v>
      </c>
      <c r="BW15" s="5">
        <f t="shared" si="15"/>
        <v>36414</v>
      </c>
      <c r="BX15" s="5">
        <f t="shared" si="15"/>
        <v>36421</v>
      </c>
      <c r="BY15" s="5">
        <f t="shared" si="15"/>
        <v>36434</v>
      </c>
      <c r="BZ15" s="5">
        <f t="shared" si="15"/>
        <v>36443</v>
      </c>
      <c r="CA15" s="5">
        <f t="shared" si="15"/>
        <v>36449</v>
      </c>
      <c r="CB15" s="5">
        <f t="shared" si="15"/>
        <v>36455</v>
      </c>
      <c r="CC15" s="5">
        <f t="shared" si="15"/>
        <v>36467</v>
      </c>
      <c r="CD15" s="5">
        <f t="shared" si="15"/>
        <v>36477</v>
      </c>
      <c r="CE15" s="5">
        <f t="shared" si="15"/>
        <v>36489</v>
      </c>
      <c r="CF15" s="5">
        <f t="shared" si="15"/>
        <v>36497</v>
      </c>
      <c r="CG15" s="5">
        <f t="shared" si="15"/>
        <v>36504</v>
      </c>
      <c r="CH15" s="5">
        <f t="shared" si="15"/>
        <v>36524</v>
      </c>
      <c r="CI15" s="5">
        <f t="shared" si="15"/>
        <v>36568</v>
      </c>
      <c r="CJ15" s="5">
        <f t="shared" si="15"/>
        <v>36590</v>
      </c>
      <c r="CK15" s="5">
        <f t="shared" si="15"/>
        <v>36615</v>
      </c>
      <c r="CL15" s="5">
        <f t="shared" si="15"/>
        <v>36626</v>
      </c>
      <c r="CM15" s="5">
        <f t="shared" si="15"/>
        <v>36641</v>
      </c>
      <c r="CN15" s="5">
        <f t="shared" si="15"/>
        <v>36659</v>
      </c>
      <c r="CO15" s="5">
        <f t="shared" si="15"/>
        <v>36671</v>
      </c>
      <c r="CP15" s="5">
        <f t="shared" si="15"/>
        <v>36674</v>
      </c>
      <c r="CQ15" s="5">
        <f t="shared" si="15"/>
        <v>36678</v>
      </c>
      <c r="CR15" s="5">
        <f t="shared" si="15"/>
        <v>36684</v>
      </c>
      <c r="CS15" s="5">
        <f t="shared" si="15"/>
        <v>36693</v>
      </c>
      <c r="CT15" s="5">
        <f t="shared" si="15"/>
        <v>36698</v>
      </c>
      <c r="CU15" s="5">
        <f t="shared" si="15"/>
        <v>36707</v>
      </c>
      <c r="CV15" s="5">
        <f t="shared" si="15"/>
        <v>36713</v>
      </c>
      <c r="CW15" s="5">
        <f t="shared" si="15"/>
        <v>36718</v>
      </c>
      <c r="CX15" s="5">
        <f t="shared" si="15"/>
        <v>36735</v>
      </c>
      <c r="CY15" s="5">
        <f t="shared" ref="CY15:DM15" si="16">CY5</f>
        <v>36740</v>
      </c>
      <c r="CZ15" s="5">
        <f t="shared" si="16"/>
        <v>36748</v>
      </c>
      <c r="DA15" s="5">
        <f t="shared" si="16"/>
        <v>36753</v>
      </c>
      <c r="DB15" s="5">
        <f t="shared" si="16"/>
        <v>36762</v>
      </c>
      <c r="DC15" s="5">
        <f t="shared" si="16"/>
        <v>36767</v>
      </c>
      <c r="DD15" s="5">
        <f t="shared" si="16"/>
        <v>36779</v>
      </c>
      <c r="DE15" s="5">
        <f t="shared" si="16"/>
        <v>36798</v>
      </c>
      <c r="DF15" s="5">
        <f t="shared" si="16"/>
        <v>36809</v>
      </c>
      <c r="DG15" s="5">
        <f t="shared" si="16"/>
        <v>36816</v>
      </c>
      <c r="DH15" s="5">
        <f t="shared" si="16"/>
        <v>36823</v>
      </c>
      <c r="DI15" s="5">
        <f t="shared" si="16"/>
        <v>36837</v>
      </c>
      <c r="DJ15" s="5">
        <f t="shared" si="16"/>
        <v>36849</v>
      </c>
      <c r="DK15" s="5">
        <f t="shared" si="16"/>
        <v>36867</v>
      </c>
      <c r="DL15" s="5">
        <f t="shared" si="16"/>
        <v>36881</v>
      </c>
      <c r="DM15" s="5">
        <f t="shared" si="16"/>
        <v>36901</v>
      </c>
      <c r="DN15" s="5">
        <f t="shared" ref="DN15:DT15" si="17">DN5</f>
        <v>36914</v>
      </c>
      <c r="DO15" s="5">
        <f t="shared" si="17"/>
        <v>36951</v>
      </c>
      <c r="DP15" s="5">
        <f t="shared" si="17"/>
        <v>36971</v>
      </c>
      <c r="DQ15" s="5">
        <f t="shared" si="17"/>
        <v>36991</v>
      </c>
      <c r="DR15" s="5">
        <f t="shared" si="17"/>
        <v>37013</v>
      </c>
      <c r="DS15" s="5">
        <f t="shared" si="17"/>
        <v>37028</v>
      </c>
      <c r="DT15" s="5">
        <f t="shared" si="17"/>
        <v>37046</v>
      </c>
      <c r="DU15" s="5">
        <f t="shared" ref="DU15:ED15" si="18">DU5</f>
        <v>37060</v>
      </c>
      <c r="DV15" s="5">
        <f t="shared" si="18"/>
        <v>37075</v>
      </c>
      <c r="DW15" s="5">
        <f t="shared" si="18"/>
        <v>37088</v>
      </c>
      <c r="DX15" s="5">
        <f t="shared" si="18"/>
        <v>37102</v>
      </c>
      <c r="DY15" s="5">
        <f t="shared" si="18"/>
        <v>37116</v>
      </c>
      <c r="DZ15" s="5">
        <f t="shared" si="18"/>
        <v>37134</v>
      </c>
      <c r="EA15" s="5">
        <f t="shared" si="18"/>
        <v>37143</v>
      </c>
      <c r="EB15" s="5">
        <f t="shared" si="18"/>
        <v>37157</v>
      </c>
      <c r="EC15" s="5">
        <f t="shared" si="18"/>
        <v>37181</v>
      </c>
      <c r="ED15" s="5">
        <f t="shared" si="18"/>
        <v>37196</v>
      </c>
      <c r="EE15" s="5">
        <f t="shared" ref="EE15:EL15" si="19">EE5</f>
        <v>37210</v>
      </c>
      <c r="EF15" s="5">
        <f t="shared" si="19"/>
        <v>37224</v>
      </c>
      <c r="EG15" s="5">
        <f t="shared" si="19"/>
        <v>37271</v>
      </c>
      <c r="EH15" s="5">
        <f t="shared" si="19"/>
        <v>37463</v>
      </c>
      <c r="EI15" s="5">
        <f t="shared" si="19"/>
        <v>37750</v>
      </c>
      <c r="EJ15" s="5">
        <f t="shared" si="19"/>
        <v>37812</v>
      </c>
      <c r="EK15" s="5">
        <f t="shared" si="19"/>
        <v>37852</v>
      </c>
      <c r="EL15" s="5">
        <f t="shared" si="19"/>
        <v>37971</v>
      </c>
      <c r="EM15" s="5">
        <f t="shared" ref="EM15:ET15" si="20">EM5</f>
        <v>38138</v>
      </c>
      <c r="EN15" s="5">
        <f t="shared" si="20"/>
        <v>38170</v>
      </c>
      <c r="EO15" s="5">
        <f t="shared" si="20"/>
        <v>38213</v>
      </c>
      <c r="EP15" s="5">
        <f t="shared" si="20"/>
        <v>38238</v>
      </c>
      <c r="EQ15" s="5">
        <f t="shared" si="20"/>
        <v>38266</v>
      </c>
      <c r="ER15" s="5">
        <f t="shared" si="20"/>
        <v>38502</v>
      </c>
      <c r="ES15" s="5">
        <f t="shared" si="20"/>
        <v>38586</v>
      </c>
      <c r="ET15" s="5">
        <f t="shared" si="20"/>
        <v>38674</v>
      </c>
      <c r="EU15" s="5">
        <f>EU5</f>
        <v>39592</v>
      </c>
      <c r="EV15" s="5">
        <f>EV5</f>
        <v>39701</v>
      </c>
      <c r="EW15" s="5">
        <v>40365</v>
      </c>
      <c r="EX15" s="5">
        <v>40750</v>
      </c>
      <c r="EY15" s="5">
        <v>40786</v>
      </c>
      <c r="EZ15" s="5">
        <v>40815</v>
      </c>
    </row>
    <row r="16" spans="1:156" x14ac:dyDescent="0.2">
      <c r="A16" t="s">
        <v>10</v>
      </c>
      <c r="B16" s="13">
        <v>1</v>
      </c>
      <c r="C16" s="13">
        <v>1087.1999999999998</v>
      </c>
      <c r="D16" s="17">
        <f t="shared" ref="D16:D24" si="21">C16-$I$4</f>
        <v>-12.300000000000182</v>
      </c>
      <c r="E16" s="17">
        <v>-0.2</v>
      </c>
      <c r="F16" s="43" t="s">
        <v>187</v>
      </c>
      <c r="G16" s="6">
        <f>IF(Readings!C10&gt;0.1,333.5*((Readings!C10)^-0.07168)+(2.5*(LOG(Readings!C10/16.325))^2-273+$E16))</f>
        <v>3.662117163401831</v>
      </c>
      <c r="H16" s="6">
        <f>IF(Readings!D10&gt;0.1,333.5*((Readings!D10)^-0.07168)+(2.5*(LOG(Readings!D10/16.325))^2-273+$E16))</f>
        <v>3.0033103449942473</v>
      </c>
      <c r="I16" s="6">
        <f>IF(Readings!E10&gt;0.1,333.5*((Readings!E10)^-0.07168)+(2.5*(LOG(Readings!E10/16.325))^2-273+$E16))</f>
        <v>3.2785170669610579</v>
      </c>
      <c r="J16" s="6">
        <f>IF(Readings!F10&gt;0.1,333.5*((Readings!F10)^-0.07168)+(2.5*(LOG(Readings!F10/16.325))^2-273+$E16))</f>
        <v>3.4988200294794183</v>
      </c>
      <c r="K16" s="6" t="b">
        <f>IF(Readings!G10&gt;0.1,333.5*((Readings!G10)^-0.07168)+(2.5*(LOG(Readings!G10/16.325))^2-273+$E16))</f>
        <v>0</v>
      </c>
      <c r="L16" s="6">
        <f>IF(Readings!H10&gt;0.1,333.5*((Readings!H10)^-0.07168)+(2.5*(LOG(Readings!H10/16.325))^2-273+$E16))</f>
        <v>-4.5982355549203362</v>
      </c>
      <c r="M16" s="6" t="b">
        <f>IF(Readings!I10&gt;0.1,333.5*((Readings!I10)^-0.07168)+(2.5*(LOG(Readings!I10/16.325))^2-273+$E16))</f>
        <v>0</v>
      </c>
      <c r="N16" s="6" t="b">
        <f>IF(Readings!J10&gt;0.1,333.5*((Readings!J10)^-0.07168)+(2.5*(LOG(Readings!J10/16.325))^2-273+$E16))</f>
        <v>0</v>
      </c>
      <c r="O16" s="6" t="b">
        <f>IF(Readings!K10&gt;0.1,333.5*((Readings!K10)^-0.07168)+(2.5*(LOG(Readings!K10/16.325))^2-273+$E16))</f>
        <v>0</v>
      </c>
      <c r="P16" s="6">
        <f>IF(Readings!L10&gt;0.1,333.5*((Readings!L10)^-0.07168)+(2.5*(LOG(Readings!L10/16.325))^2-273+$E16))</f>
        <v>0.63838335858042683</v>
      </c>
      <c r="Q16" s="6" t="b">
        <f>IF(Readings!M10&gt;0.1,333.5*((Readings!M10)^-0.07168)+(2.5*(LOG(Readings!M10/16.325))^2-273+$E16))</f>
        <v>0</v>
      </c>
      <c r="R16" s="6" t="b">
        <f>IF(Readings!N10&gt;0.1,333.5*((Readings!N10)^-0.07168)+(2.5*(LOG(Readings!N10/16.325))^2-273+$E16))</f>
        <v>0</v>
      </c>
      <c r="S16" s="6"/>
      <c r="T16" s="6" t="b">
        <f>IF(Readings!P10&gt;0.1,333.5*((Readings!P10)^-0.07168)+(2.5*(LOG(Readings!P10/16.325))^2-273+$E16))</f>
        <v>0</v>
      </c>
      <c r="U16" s="6" t="b">
        <f>IF(Readings!Q10&gt;0.1,333.5*((Readings!Q10)^-0.07168)+(2.5*(LOG(Readings!Q10/16.325))^2-273+$E16))</f>
        <v>0</v>
      </c>
      <c r="V16" s="6" t="b">
        <f>IF(Readings!R10&gt;0.1,333.5*((Readings!R10)^-0.07168)+(2.5*(LOG(Readings!R10/16.325))^2-273+$E16))</f>
        <v>0</v>
      </c>
      <c r="W16" s="6" t="b">
        <f>IF(Readings!S10&gt;0.1,333.5*((Readings!S10)^-0.07168)+(2.5*(LOG(Readings!S10/16.325))^2-273+$E16))</f>
        <v>0</v>
      </c>
      <c r="X16" s="6" t="b">
        <f>IF(Readings!T10&gt;0.1,333.5*((Readings!T10)^-0.07168)+(2.5*(LOG(Readings!T10/16.325))^2-273+$E16))</f>
        <v>0</v>
      </c>
      <c r="Y16" s="6" t="b">
        <f>IF(Readings!U10&gt;0.1,333.5*((Readings!U10)^-0.07168)+(2.5*(LOG(Readings!U10/16.325))^2-273+$E16))</f>
        <v>0</v>
      </c>
      <c r="Z16" s="6" t="b">
        <f>IF(Readings!V10&gt;0.1,333.5*((Readings!V10)^-0.07168)+(2.5*(LOG(Readings!V10/16.325))^2-273+$E16))</f>
        <v>0</v>
      </c>
      <c r="AA16" s="6" t="b">
        <f>IF(Readings!W10&gt;0.1,333.5*((Readings!W10)^-0.07168)+(2.5*(LOG(Readings!W10/16.325))^2-273+$E16))</f>
        <v>0</v>
      </c>
      <c r="AB16" s="6" t="b">
        <f>IF(Readings!X10&gt;0.1,333.5*((Readings!X10)^-0.07168)+(2.5*(LOG(Readings!X10/16.325))^2-273+$E16))</f>
        <v>0</v>
      </c>
      <c r="AC16" s="6" t="b">
        <f>IF(Readings!Y10&gt;0.1,333.5*((Readings!Y10)^-0.07168)+(2.5*(LOG(Readings!Y10/16.325))^2-273+$E16))</f>
        <v>0</v>
      </c>
      <c r="AD16" s="6">
        <f>IF(Readings!Z10&gt;0.1,333.5*((Readings!Z10)^-0.07168)+(2.5*(LOG(Readings!Z10/16.325))^2-273+$E16))</f>
        <v>2.5912794079549144</v>
      </c>
      <c r="AE16" s="6">
        <f>IF(Readings!AA10&gt;0.1,333.5*((Readings!AA10)^-0.07168)+(2.5*(LOG(Readings!AA10/16.325))^2-273+$E16))</f>
        <v>2.5491946788689006</v>
      </c>
      <c r="AF16" s="6">
        <f>IF(Readings!AB10&gt;0.1,333.5*((Readings!AB10)^-0.07168)+(2.5*(LOG(Readings!AB10/16.325))^2-273+$E16))</f>
        <v>2.8458990028503308</v>
      </c>
      <c r="AG16" s="6">
        <f>IF(Readings!AC10&gt;0.1,333.5*((Readings!AC10)^-0.07168)+(2.5*(LOG(Readings!AC10/16.325))^2-273+$E16))</f>
        <v>2.8174275068446946</v>
      </c>
      <c r="AH16" s="6" t="b">
        <f>IF(Readings!AD10&gt;0.1,333.5*((Readings!AD10)^-0.07168)+(2.5*(LOG(Readings!AD10/16.325))^2-273+$E16))</f>
        <v>0</v>
      </c>
      <c r="AI16" s="6">
        <f>IF(Readings!AE10&gt;0.1,333.5*((Readings!AE10)^-0.07168)+(2.5*(LOG(Readings!AE10/16.325))^2-273+$E16))</f>
        <v>3.3516502095274063</v>
      </c>
      <c r="AJ16" s="6">
        <f>IF(Readings!AF10&gt;0.1,333.5*((Readings!AF10)^-0.07168)+(2.5*(LOG(Readings!AF10/16.325))^2-273+$E16))</f>
        <v>3.2202252867242578</v>
      </c>
      <c r="AK16" s="6">
        <f>IF(Readings!AG10&gt;0.1,333.5*((Readings!AG10)^-0.07168)+(2.5*(LOG(Readings!AG10/16.325))^2-273+$E16))</f>
        <v>3.3663128115450149</v>
      </c>
      <c r="AL16" s="6">
        <f>IF(Readings!AH10&gt;0.1,333.5*((Readings!AH10)^-0.07168)+(2.5*(LOG(Readings!AH10/16.325))^2-273+$E16))</f>
        <v>3.3516502095274063</v>
      </c>
      <c r="AM16" s="6">
        <f>IF(Readings!AI10&gt;0.1,333.5*((Readings!AI10)^-0.07168)+(2.5*(LOG(Readings!AI10/16.325))^2-273+$E16))</f>
        <v>3.3809874480588746</v>
      </c>
      <c r="AN16" s="6">
        <f>IF(Readings!AJ10&gt;0.1,333.5*((Readings!AJ10)^-0.07168)+(2.5*(LOG(Readings!AJ10/16.325))^2-273+$E16))</f>
        <v>3.6770364645981886</v>
      </c>
      <c r="AO16" s="6">
        <f>IF(Readings!AK10&gt;0.1,333.5*((Readings!AK10)^-0.07168)+(2.5*(LOG(Readings!AK10/16.325))^2-273+$E16))</f>
        <v>3.7069123926122529</v>
      </c>
      <c r="AP16" s="6">
        <f>IF(Readings!AL10&gt;0.1,333.5*((Readings!AL10)^-0.07168)+(2.5*(LOG(Readings!AL10/16.325))^2-273+$E16))</f>
        <v>3.6770364645981886</v>
      </c>
      <c r="AQ16" s="6">
        <f>IF(Readings!AM10&gt;0.1,333.5*((Readings!AM10)^-0.07168)+(2.5*(LOG(Readings!AM10/16.325))^2-273+$E16))</f>
        <v>3.6025639221569463</v>
      </c>
      <c r="AR16" s="6">
        <f>IF(Readings!AN10&gt;0.1,333.5*((Readings!AN10)^-0.07168)+(2.5*(LOG(Readings!AN10/16.325))^2-273+$E16))</f>
        <v>3.5283998355363906</v>
      </c>
      <c r="AS16" s="6">
        <f>IF(Readings!AO10&gt;0.1,333.5*((Readings!AO10)^-0.07168)+(2.5*(LOG(Readings!AO10/16.325))^2-273+$E16))</f>
        <v>3.7218690586275898</v>
      </c>
      <c r="AT16" s="6">
        <f>IF(Readings!AP10&gt;0.1,333.5*((Readings!AP10)^-0.07168)+(2.5*(LOG(Readings!AP10/16.325))^2-273+$E16))</f>
        <v>4.2687864388402659</v>
      </c>
      <c r="AU16" s="6">
        <f>IF(Readings!AQ10&gt;0.1,333.5*((Readings!AQ10)^-0.07168)+(2.5*(LOG(Readings!AQ10/16.325))^2-273+$E16))</f>
        <v>4.207188777939848</v>
      </c>
      <c r="AV16" s="6">
        <f>IF(Readings!AR10&gt;0.1,333.5*((Readings!AR10)^-0.07168)+(2.5*(LOG(Readings!AR10/16.325))^2-273+$E16))</f>
        <v>4.9446230231692425</v>
      </c>
      <c r="AW16" s="6">
        <f>IF(Readings!AS10&gt;0.1,333.5*((Readings!AS10)^-0.07168)+(2.5*(LOG(Readings!AS10/16.325))^2-273+$E16))</f>
        <v>4.0693611715346947</v>
      </c>
      <c r="AX16" s="6">
        <f>IF(Readings!AT10&gt;0.1,333.5*((Readings!AT10)^-0.07168)+(2.5*(LOG(Readings!AT10/16.325))^2-273+$E16))</f>
        <v>4.16112866602856</v>
      </c>
      <c r="AY16" s="6">
        <f>IF(Readings!AU10&gt;0.1,333.5*((Readings!AU10)^-0.07168)+(2.5*(LOG(Readings!AU10/16.325))^2-273+$E16))</f>
        <v>3.9477294776320946</v>
      </c>
      <c r="AZ16" s="6">
        <f>IF(Readings!AV10&gt;0.1,333.5*((Readings!AV10)^-0.07168)+(2.5*(LOG(Readings!AV10/16.325))^2-273+$E16))</f>
        <v>4.0388759048759653</v>
      </c>
      <c r="BA16" s="6">
        <f>IF(Readings!AW10&gt;0.1,333.5*((Readings!AW10)^-0.07168)+(2.5*(LOG(Readings!AW10/16.325))^2-273+$E16))</f>
        <v>4.008442310249734</v>
      </c>
      <c r="BB16" s="6">
        <f>IF(Readings!AX10&gt;0.1,333.5*((Readings!AX10)^-0.07168)+(2.5*(LOG(Readings!AX10/16.325))^2-273+$E16))</f>
        <v>4.0693611715346947</v>
      </c>
      <c r="BC16" s="6">
        <f>IF(Readings!AY10&gt;0.1,333.5*((Readings!AY10)^-0.07168)+(2.5*(LOG(Readings!AY10/16.325))^2-273+$E16))</f>
        <v>3.8269166658366771</v>
      </c>
      <c r="BD16" s="6">
        <f>IF(Readings!AZ10&gt;0.1,333.5*((Readings!AZ10)^-0.07168)+(2.5*(LOG(Readings!AZ10/16.325))^2-273+$E16))</f>
        <v>3.0033103449942473</v>
      </c>
      <c r="BE16" s="6">
        <f>IF(Readings!BA10&gt;0.1,333.5*((Readings!BA10)^-0.07168)+(2.5*(LOG(Readings!BA10/16.325))^2-273+$E16))</f>
        <v>3.7069123926122529</v>
      </c>
      <c r="BF16" s="6">
        <f>IF(Readings!BB10&gt;0.1,333.5*((Readings!BB10)^-0.07168)+(2.5*(LOG(Readings!BB10/16.325))^2-273+$E16))</f>
        <v>3.6025639221569463</v>
      </c>
      <c r="BG16" s="6">
        <f>IF(Readings!BC10&gt;0.1,333.5*((Readings!BC10)^-0.07168)+(2.5*(LOG(Readings!BC10/16.325))^2-273+$E16))</f>
        <v>3.4692890391694959</v>
      </c>
      <c r="BH16" s="6">
        <f>IF(Readings!BD10&gt;0.1,333.5*((Readings!BD10)^-0.07168)+(2.5*(LOG(Readings!BD10/16.325))^2-273+$E16))</f>
        <v>3.4840484418606934</v>
      </c>
      <c r="BI16" s="6">
        <f>IF(Readings!BE10&gt;0.1,333.5*((Readings!BE10)^-0.07168)+(2.5*(LOG(Readings!BE10/16.325))^2-273+$E16))</f>
        <v>3.4398067127937679</v>
      </c>
      <c r="BJ16" s="6">
        <f>IF(Readings!BF10&gt;0.1,333.5*((Readings!BF10)^-0.07168)+(2.5*(LOG(Readings!BF10/16.325))^2-273+$E16))</f>
        <v>2.8316575682894722</v>
      </c>
      <c r="BK16" s="6">
        <f>IF(Readings!BG10&gt;0.1,333.5*((Readings!BG10)^-0.07168)+(2.5*(LOG(Readings!BG10/16.325))^2-273+$E16))</f>
        <v>2.945908938619084</v>
      </c>
      <c r="BL16" s="6">
        <f>IF(Readings!BH10&gt;0.1,333.5*((Readings!BH10)^-0.07168)+(2.5*(LOG(Readings!BH10/16.325))^2-273+$E16))</f>
        <v>2.8601518276912543</v>
      </c>
      <c r="BM16" s="6">
        <f>IF(Readings!BI10&gt;0.1,333.5*((Readings!BI10)^-0.07168)+(2.5*(LOG(Readings!BI10/16.325))^2-273+$E16))</f>
        <v>2.8032088013900989</v>
      </c>
      <c r="BN16" s="6">
        <f>IF(Readings!BJ10&gt;0.1,333.5*((Readings!BJ10)^-0.07168)+(2.5*(LOG(Readings!BJ10/16.325))^2-273+$E16))</f>
        <v>2.8174275068446946</v>
      </c>
      <c r="BO16" s="6">
        <f>IF(Readings!BK10&gt;0.1,333.5*((Readings!BK10)^-0.07168)+(2.5*(LOG(Readings!BK10/16.325))^2-273+$E16))</f>
        <v>2.7181340901750559</v>
      </c>
      <c r="BP16" s="6">
        <f>IF(Readings!BL10&gt;0.1,333.5*((Readings!BL10)^-0.07168)+(2.5*(LOG(Readings!BL10/16.325))^2-273+$E16))</f>
        <v>2.6193913018867079</v>
      </c>
      <c r="BQ16" s="6">
        <f>IF(Readings!BM10&gt;0.1,333.5*((Readings!BM10)^-0.07168)+(2.5*(LOG(Readings!BM10/16.325))^2-273+$E16))</f>
        <v>2.4096272248276591</v>
      </c>
      <c r="BR16" s="6">
        <f>IF(Readings!BN10&gt;0.1,333.5*((Readings!BN10)^-0.07168)+(2.5*(LOG(Readings!BN10/16.325))^2-273+$E16))</f>
        <v>2.4096272248276591</v>
      </c>
      <c r="BS16" s="6">
        <f>IF(Readings!BO10&gt;0.1,333.5*((Readings!BO10)^-0.07168)+(2.5*(LOG(Readings!BO10/16.325))^2-273+$E16))</f>
        <v>2.4096272248276591</v>
      </c>
      <c r="BT16" s="6">
        <f>IF(Readings!BP10&gt;0.1,333.5*((Readings!BP10)^-0.07168)+(2.5*(LOG(Readings!BP10/16.325))^2-273+$E16))</f>
        <v>2.2298130674108165</v>
      </c>
      <c r="BU16" s="6">
        <f>IF(Readings!BQ10&gt;0.1,333.5*((Readings!BQ10)^-0.07168)+(2.5*(LOG(Readings!BQ10/16.325))^2-273+$E16))</f>
        <v>2.3679697937859032</v>
      </c>
      <c r="BV16" s="6">
        <f>IF(Readings!BR10&gt;0.1,333.5*((Readings!BR10)^-0.07168)+(2.5*(LOG(Readings!BR10/16.325))^2-273+$E16))</f>
        <v>2.3679697937859032</v>
      </c>
      <c r="BW16" s="6">
        <f>IF(Readings!BS10&gt;0.1,333.5*((Readings!BS10)^-0.07168)+(2.5*(LOG(Readings!BS10/16.325))^2-273+$E16))</f>
        <v>2.3679697937859032</v>
      </c>
      <c r="BX16" s="6">
        <f>IF(Readings!BT10&gt;0.1,333.5*((Readings!BT10)^-0.07168)+(2.5*(LOG(Readings!BT10/16.325))^2-273+$E16))</f>
        <v>2.3679697937859032</v>
      </c>
      <c r="BY16" s="6">
        <f>IF(Readings!BU10&gt;0.1,333.5*((Readings!BU10)^-0.07168)+(2.5*(LOG(Readings!BU10/16.325))^2-273+$E16))</f>
        <v>2.3679697937859032</v>
      </c>
      <c r="BZ16" s="6">
        <f>IF(Readings!BV10&gt;0.1,333.5*((Readings!BV10)^-0.07168)+(2.5*(LOG(Readings!BV10/16.325))^2-273+$E16))</f>
        <v>2.3679697937859032</v>
      </c>
      <c r="CA16" s="6">
        <f>IF(Readings!BW10&gt;0.1,333.5*((Readings!BW10)^-0.07168)+(2.5*(LOG(Readings!BW10/16.325))^2-273+$E16))</f>
        <v>2.3679697937859032</v>
      </c>
      <c r="CB16" s="6">
        <f>IF(Readings!BX10&gt;0.1,333.5*((Readings!BX10)^-0.07168)+(2.5*(LOG(Readings!BX10/16.325))^2-273+$E16))</f>
        <v>2.3679697937859032</v>
      </c>
      <c r="CC16" s="6">
        <f>IF(Readings!BY10&gt;0.1,333.5*((Readings!BY10)^-0.07168)+(2.5*(LOG(Readings!BY10/16.325))^2-273+$E16))</f>
        <v>2.3679697937859032</v>
      </c>
      <c r="CD16" s="6">
        <f>IF(Readings!BZ10&gt;0.1,333.5*((Readings!BZ10)^-0.07168)+(2.5*(LOG(Readings!BZ10/16.325))^2-273+$E16))</f>
        <v>2.3679697937859032</v>
      </c>
      <c r="CE16" s="6">
        <f>IF(Readings!CA10&gt;0.1,333.5*((Readings!CA10)^-0.07168)+(2.5*(LOG(Readings!CA10/16.325))^2-273+$E16))</f>
        <v>2.2711473399074862</v>
      </c>
      <c r="CF16" s="6">
        <f>IF(Readings!CB10&gt;0.1,333.5*((Readings!CB10)^-0.07168)+(2.5*(LOG(Readings!CB10/16.325))^2-273+$E16))</f>
        <v>2.2849468430548541</v>
      </c>
      <c r="CG16" s="6">
        <f>IF(Readings!CC10&gt;0.1,333.5*((Readings!CC10)^-0.07168)+(2.5*(LOG(Readings!CC10/16.325))^2-273+$E16))</f>
        <v>2.2987570785397793</v>
      </c>
      <c r="CH16" s="6">
        <f>IF(Readings!CD10&gt;0.1,333.5*((Readings!CD10)^-0.07168)+(2.5*(LOG(Readings!CD10/16.325))^2-273+$E16))</f>
        <v>2.2987570785397793</v>
      </c>
      <c r="CI16" s="6">
        <f>IF(Readings!CE10&gt;0.1,333.5*((Readings!CE10)^-0.07168)+(2.5*(LOG(Readings!CE10/16.325))^2-273+$E16))</f>
        <v>1.9566851490030217</v>
      </c>
      <c r="CJ16" s="6">
        <f>IF(Readings!CF10&gt;0.1,333.5*((Readings!CF10)^-0.07168)+(2.5*(LOG(Readings!CF10/16.325))^2-273+$E16))</f>
        <v>1.9973870968505025</v>
      </c>
      <c r="CK16" s="6">
        <f>IF(Readings!CG10&gt;0.1,333.5*((Readings!CG10)^-0.07168)+(2.5*(LOG(Readings!CG10/16.325))^2-273+$E16))</f>
        <v>2.2573585533727965</v>
      </c>
      <c r="CL16" s="6">
        <f>IF(Readings!CH10&gt;0.1,333.5*((Readings!CH10)^-0.07168)+(2.5*(LOG(Readings!CH10/16.325))^2-273+$E16))</f>
        <v>2.2298130674108165</v>
      </c>
      <c r="CM16" s="6">
        <f>IF(Readings!CI10&gt;0.1,333.5*((Readings!CI10)^-0.07168)+(2.5*(LOG(Readings!CI10/16.325))^2-273+$E16))</f>
        <v>2.1885748218824119</v>
      </c>
      <c r="CN16" s="6">
        <f>IF(Readings!CJ10&gt;0.1,333.5*((Readings!CJ10)^-0.07168)+(2.5*(LOG(Readings!CJ10/16.325))^2-273+$E16))</f>
        <v>2.1063847343243083</v>
      </c>
      <c r="CO16" s="6">
        <f>IF(Readings!CK10&gt;0.1,333.5*((Readings!CK10)^-0.07168)+(2.5*(LOG(Readings!CK10/16.325))^2-273+$E16))</f>
        <v>2.0654320603159135</v>
      </c>
      <c r="CP16" s="6">
        <f>IF(Readings!CL10&gt;0.1,333.5*((Readings!CL10)^-0.07168)+(2.5*(LOG(Readings!CL10/16.325))^2-273+$E16))</f>
        <v>2.0381827268369079</v>
      </c>
      <c r="CQ16" s="6">
        <f>IF(Readings!CM10&gt;0.1,333.5*((Readings!CM10)^-0.07168)+(2.5*(LOG(Readings!CM10/16.325))^2-273+$E16))</f>
        <v>2.0109752109767669</v>
      </c>
      <c r="CR16" s="6">
        <f>IF(Readings!CN10&gt;0.1,333.5*((Readings!CN10)^-0.07168)+(2.5*(LOG(Readings!CN10/16.325))^2-273+$E16))</f>
        <v>1.9838093918295385</v>
      </c>
      <c r="CS16" s="6">
        <f>IF(Readings!CO10&gt;0.1,333.5*((Readings!CO10)^-0.07168)+(2.5*(LOG(Readings!CO10/16.325))^2-273+$E16))</f>
        <v>1.9431385812273447</v>
      </c>
      <c r="CT16" s="6">
        <f>IF(Readings!CP10&gt;0.1,333.5*((Readings!CP10)^-0.07168)+(2.5*(LOG(Readings!CP10/16.325))^2-273+$E16))</f>
        <v>1.9431385812273447</v>
      </c>
      <c r="CU16" s="6">
        <f>IF(Readings!CQ10&gt;0.1,333.5*((Readings!CQ10)^-0.07168)+(2.5*(LOG(Readings!CQ10/16.325))^2-273+$E16))</f>
        <v>1.8890556528704678</v>
      </c>
      <c r="CV16" s="6">
        <f>IF(Readings!CR10&gt;0.1,333.5*((Readings!CR10)^-0.07168)+(2.5*(LOG(Readings!CR10/16.325))^2-273+$E16))</f>
        <v>1.8620759864309662</v>
      </c>
      <c r="CW16" s="6">
        <f>IF(Readings!CS10&gt;0.1,333.5*((Readings!CS10)^-0.07168)+(2.5*(LOG(Readings!CS10/16.325))^2-273+$E16))</f>
        <v>1.8351373608304584</v>
      </c>
      <c r="CX16" s="6">
        <f>IF(Readings!CT10&gt;0.1,333.5*((Readings!CT10)^-0.07168)+(2.5*(LOG(Readings!CT10/16.325))^2-273+$E16))</f>
        <v>1.6610285888031058</v>
      </c>
      <c r="CY16" s="6">
        <f>IF(Readings!CU10&gt;0.1,333.5*((Readings!CU10)^-0.07168)+(2.5*(LOG(Readings!CU10/16.325))^2-273+$E16))</f>
        <v>1.6877032938487559</v>
      </c>
      <c r="CZ16" s="6">
        <f>IF(Readings!CV10&gt;0.1,333.5*((Readings!CV10)^-0.07168)+(2.5*(LOG(Readings!CV10/16.325))^2-273+$E16))</f>
        <v>1.7144182840095255</v>
      </c>
      <c r="DA16" s="6">
        <f>IF(Readings!CW10&gt;0.1,333.5*((Readings!CW10)^-0.07168)+(2.5*(LOG(Readings!CW10/16.325))^2-273+$E16))</f>
        <v>1.5945173237019503</v>
      </c>
      <c r="DB16" s="6">
        <f>IF(Readings!CX10&gt;0.1,333.5*((Readings!CX10)^-0.07168)+(2.5*(LOG(Readings!CX10/16.325))^2-273+$E16))</f>
        <v>1.5547303380372455</v>
      </c>
      <c r="DC16" s="6">
        <f>IF(Readings!CY10&gt;0.1,333.5*((Readings!CY10)^-0.07168)+(2.5*(LOG(Readings!CY10/16.325))^2-273+$E16))</f>
        <v>1.5547303380372455</v>
      </c>
      <c r="DD16" s="6">
        <f>IF(Readings!CZ10&gt;0.1,333.5*((Readings!CZ10)^-0.07168)+(2.5*(LOG(Readings!CZ10/16.325))^2-273+$E16))</f>
        <v>1.5018199703698087</v>
      </c>
      <c r="DE16" s="6">
        <f>IF(Readings!DA10&gt;0.1,333.5*((Readings!DA10)^-0.07168)+(2.5*(LOG(Readings!DA10/16.325))^2-273+$E16))</f>
        <v>1.4490675789637635</v>
      </c>
      <c r="DF16" s="6">
        <f>IF(Readings!DB10&gt;0.1,333.5*((Readings!DB10)^-0.07168)+(2.5*(LOG(Readings!DB10/16.325))^2-273+$E16))</f>
        <v>1.4096064232327308</v>
      </c>
      <c r="DG16" s="6">
        <f>IF(Readings!DC10&gt;0.1,333.5*((Readings!DC10)^-0.07168)+(2.5*(LOG(Readings!DC10/16.325))^2-273+$E16))</f>
        <v>1.4096064232327308</v>
      </c>
      <c r="DH16" s="6">
        <f>IF(Readings!DD10&gt;0.1,333.5*((Readings!DD10)^-0.07168)+(2.5*(LOG(Readings!DD10/16.325))^2-273+$E16))</f>
        <v>1.4096064232327308</v>
      </c>
      <c r="DI16" s="6">
        <f>IF(Readings!DE10&gt;0.1,333.5*((Readings!DE10)^-0.07168)+(2.5*(LOG(Readings!DE10/16.325))^2-273+$E16))</f>
        <v>1.4490675789637635</v>
      </c>
      <c r="DJ16" s="6">
        <f>IF(Readings!DF10&gt;0.1,333.5*((Readings!DF10)^-0.07168)+(2.5*(LOG(Readings!DF10/16.325))^2-273+$E16))</f>
        <v>1.7277909219033631</v>
      </c>
      <c r="DK16" s="6">
        <f>IF(Readings!DG10&gt;0.1,333.5*((Readings!DG10)^-0.07168)+(2.5*(LOG(Readings!DG10/16.325))^2-273+$E16))</f>
        <v>1.4227503467617453</v>
      </c>
      <c r="DL16" s="6">
        <f>IF(Readings!DH10&gt;0.1,333.5*((Readings!DH10)^-0.07168)+(2.5*(LOG(Readings!DH10/16.325))^2-273+$E16))</f>
        <v>-11.679448536957864</v>
      </c>
      <c r="DM16" s="6">
        <f>IF(Readings!DI10&gt;0.1,333.5*((Readings!DI10)^-0.07168)+(2.5*(LOG(Readings!DI10/16.325))^2-273+$E16))</f>
        <v>1.8216834015703398</v>
      </c>
      <c r="DN16" s="6">
        <f>IF(Readings!DJ10&gt;0.1,333.5*((Readings!DJ10)^-0.07168)+(2.5*(LOG(Readings!DJ10/16.325))^2-273+$E16))</f>
        <v>1.8890556528704678</v>
      </c>
      <c r="DO16" s="6">
        <f>IF(Readings!DK10&gt;0.1,333.5*((Readings!DK10)^-0.07168)+(2.5*(LOG(Readings!DK10/16.325))^2-273+$E16))</f>
        <v>1.9702420808806664</v>
      </c>
      <c r="DP16" s="6">
        <f>IF(Readings!DL10&gt;0.1,333.5*((Readings!DL10)^-0.07168)+(2.5*(LOG(Readings!DL10/16.325))^2-273+$E16))</f>
        <v>1.9973870968505025</v>
      </c>
      <c r="DQ16" s="6">
        <f>IF(Readings!DM10&gt;0.1,333.5*((Readings!DM10)^-0.07168)+(2.5*(LOG(Readings!DM10/16.325))^2-273+$E16))</f>
        <v>1.9566851490030217</v>
      </c>
      <c r="DR16" s="6">
        <f>IF(Readings!DN10&gt;0.1,333.5*((Readings!DN10)^-0.07168)+(2.5*(LOG(Readings!DN10/16.325))^2-273+$E16))</f>
        <v>1.8890556528704678</v>
      </c>
      <c r="DS16" s="6">
        <f>IF(Readings!DO10&gt;0.1,333.5*((Readings!DO10)^-0.07168)+(2.5*(LOG(Readings!DO10/16.325))^2-273+$E16))</f>
        <v>1.8351373608304584</v>
      </c>
      <c r="DT16" s="6">
        <f>IF(Readings!DP10&gt;0.1,333.5*((Readings!DP10)^-0.07168)+(2.5*(LOG(Readings!DP10/16.325))^2-273+$E16))</f>
        <v>1.7679695798599937</v>
      </c>
      <c r="DU16" s="6">
        <f>IF(Readings!DQ10&gt;0.1,333.5*((Readings!DQ10)^-0.07168)+(2.5*(LOG(Readings!DQ10/16.325))^2-273+$E16))</f>
        <v>1.7010557461181861</v>
      </c>
      <c r="DV16" s="6">
        <f>IF(Readings!DR10&gt;0.1,333.5*((Readings!DR10)^-0.07168)+(2.5*(LOG(Readings!DR10/16.325))^2-273+$E16))</f>
        <v>1.6477063074158877</v>
      </c>
      <c r="DW16" s="6">
        <f>IF(Readings!DS10&gt;0.1,333.5*((Readings!DS10)^-0.07168)+(2.5*(LOG(Readings!DS10/16.325))^2-273+$E16))</f>
        <v>1.5679827184395663</v>
      </c>
      <c r="DX16" s="6">
        <f>IF(Readings!DT10&gt;0.1,333.5*((Readings!DT10)^-0.07168)+(2.5*(LOG(Readings!DT10/16.325))^2-273+$E16))</f>
        <v>1.5150327171864433</v>
      </c>
      <c r="DY16" s="6">
        <f>IF(Readings!DU10&gt;0.1,333.5*((Readings!DU10)^-0.07168)+(2.5*(LOG(Readings!DU10/16.325))^2-273+$E16))</f>
        <v>1.4359040607503744</v>
      </c>
      <c r="DZ16" s="6">
        <f>IF(Readings!DV10&gt;0.1,333.5*((Readings!DV10)^-0.07168)+(2.5*(LOG(Readings!DV10/16.325))^2-273+$E16))</f>
        <v>1.3571283594008605</v>
      </c>
      <c r="EA16" s="6">
        <f>IF(Readings!DW10&gt;0.1,333.5*((Readings!DW10)^-0.07168)+(2.5*(LOG(Readings!DW10/16.325))^2-273+$E16))</f>
        <v>1.3178719410680628</v>
      </c>
      <c r="EB16" s="6">
        <f>IF(Readings!DX10&gt;0.1,333.5*((Readings!DX10)^-0.07168)+(2.5*(LOG(Readings!DX10/16.325))^2-273+$E16))</f>
        <v>1.2656655261903893</v>
      </c>
      <c r="EC16" s="6">
        <f>IF(Readings!DY10&gt;0.1,333.5*((Readings!DY10)^-0.07168)+(2.5*(LOG(Readings!DY10/16.325))^2-273+$E16))</f>
        <v>1.2006240261352445</v>
      </c>
      <c r="ED16" s="6">
        <f>IF(Readings!DZ10&gt;0.1,333.5*((Readings!DZ10)^-0.07168)+(2.5*(LOG(Readings!DZ10/16.325))^2-273+$E16))</f>
        <v>1.2006240261352445</v>
      </c>
      <c r="EE16" s="6">
        <f>IF(Readings!EA10&gt;0.1,333.5*((Readings!EA10)^-0.07168)+(2.5*(LOG(Readings!EA10/16.325))^2-273+$E16))</f>
        <v>1.1876444615887749</v>
      </c>
      <c r="EF16" s="6">
        <f>IF(Readings!EB10&gt;0.1,333.5*((Readings!EB10)^-0.07168)+(2.5*(LOG(Readings!EB10/16.325))^2-273+$E16))</f>
        <v>1.2136131514196222</v>
      </c>
      <c r="EG16" s="6">
        <f>IF(Readings!EC10&gt;0.1,333.5*((Readings!EC10)^-0.07168)+(2.5*(LOG(Readings!EC10/16.325))^2-273+$E16))</f>
        <v>1.2787026550940368</v>
      </c>
      <c r="EH16" s="6">
        <f>IF(Readings!ED10&gt;0.1,333.5*((Readings!ED10)^-0.07168)+(2.5*(LOG(Readings!ED10/16.325))^2-273+$E16))</f>
        <v>1.2526380247590509</v>
      </c>
      <c r="EI16" s="6">
        <f>IF(Readings!EE10&gt;0.1,333.5*((Readings!EE10)^-0.07168)+(2.5*(LOG(Readings!EE10/16.325))^2-273+$E16))</f>
        <v>1.0454964857132722</v>
      </c>
      <c r="EJ16" s="6">
        <f>IF(Readings!EF10&gt;0.1,333.5*((Readings!EF10)^-0.07168)+(2.5*(LOG(Readings!EF10/16.325))^2-273+$E16))</f>
        <v>1.019774150733042</v>
      </c>
      <c r="EK16" s="6">
        <f>IF(Readings!EG10&gt;0.1,333.5*((Readings!EG10)^-0.07168)+(2.5*(LOG(Readings!EG10/16.325))^2-273+$E16))</f>
        <v>0.93004069344806339</v>
      </c>
      <c r="EL16" s="6">
        <f>IF(Readings!EH10&gt;0.1,333.5*((Readings!EH10)^-0.07168)+(2.5*(LOG(Readings!EH10/16.325))^2-273+$E16))</f>
        <v>0.89172306951547853</v>
      </c>
      <c r="EM16" s="6">
        <f>IF(Readings!EI10&gt;0.1,333.5*((Readings!EI10)^-0.07168)+(2.5*(LOG(Readings!EI10/16.325))^2-273+$E16))</f>
        <v>0.84076234143333295</v>
      </c>
      <c r="EN16" s="6">
        <f>IF(Readings!EJ10&gt;0.1,333.5*((Readings!EJ10)^-0.07168)+(2.5*(LOG(Readings!EJ10/16.325))^2-273+$E16))</f>
        <v>0.85348869305357766</v>
      </c>
      <c r="EO16" s="6">
        <f>IF(Readings!EK10&gt;0.1,333.5*((Readings!EK10)^-0.07168)+(2.5*(LOG(Readings!EK10/16.325))^2-273+$E16))</f>
        <v>0.67615237064006806</v>
      </c>
      <c r="EP16" s="6">
        <f>IF(Readings!EL10&gt;0.1,333.5*((Readings!EL10)^-0.07168)+(2.5*(LOG(Readings!EL10/16.325))^2-273+$E16))</f>
        <v>0.72663764717952972</v>
      </c>
      <c r="EQ16" s="6">
        <f>IF(Readings!EM10&gt;0.1,333.5*((Readings!EM10)^-0.07168)+(2.5*(LOG(Readings!EM10/16.325))^2-273+$E16))</f>
        <v>0.66355367791408071</v>
      </c>
      <c r="ER16" s="6">
        <f>IF(Readings!EN10&gt;0.1,333.5*((Readings!EN10)^-0.07168)+(2.5*(LOG(Readings!EN10/16.325))^2-273+$E16))</f>
        <v>-6.3603329086525378</v>
      </c>
      <c r="ES16" s="6">
        <f>IF(Readings!EO10&gt;0.1,333.5*((Readings!EO10)^-0.07168)+(2.5*(LOG(Readings!EO10/16.325))^2-273+$E16))</f>
        <v>0.63838335858042683</v>
      </c>
      <c r="ET16" s="6">
        <f>IF(Readings!EP10&gt;0.1,333.5*((Readings!EP10)^-0.07168)+(2.5*(LOG(Readings!EP10/16.325))^2-273+$E16))</f>
        <v>-6.3603329086525378</v>
      </c>
      <c r="EU16" s="6">
        <f>IF(Readings!EQ10&gt;0.1,333.5*((Readings!EQ10)^-0.07168)+(2.5*(LOG(Readings!EQ10/16.325))^2-273+$E16))</f>
        <v>0.58815064396526395</v>
      </c>
      <c r="EV16" s="6">
        <f>IF(Readings!ER10&gt;0.1,333.5*((Readings!ER10)^-0.07168)+(2.5*(LOG(Readings!ER10/16.325))^2-273+$E16))</f>
        <v>0.45074702323631755</v>
      </c>
      <c r="EW16" s="6">
        <f>(333.5*((15.97)^-0.07168)+(2.5*(LOG(15.97/16.325))^2-273+$E16))</f>
        <v>0.22820025620325168</v>
      </c>
      <c r="EX16" s="6">
        <f>(333.5*((16.01)^-0.07168)+(2.5*(LOG(16.01/16.325))^2-273+$E16))</f>
        <v>0.17912677416177303</v>
      </c>
      <c r="EY16" s="6">
        <f>(333.5*((16.08)^-0.07168)+(2.5*(LOG(16.08/16.325))^2-273+$E16))</f>
        <v>9.3577621496365282E-2</v>
      </c>
      <c r="EZ16" s="6">
        <f>(333.5*((16.19)^-0.07168)+(2.5*(LOG(16.19/16.325))^2-273+$E16))</f>
        <v>-4.0017748612797277E-2</v>
      </c>
    </row>
    <row r="17" spans="1:156" x14ac:dyDescent="0.2">
      <c r="A17" t="s">
        <v>11</v>
      </c>
      <c r="B17" s="13">
        <v>2</v>
      </c>
      <c r="C17" s="13">
        <v>1084.6999999999998</v>
      </c>
      <c r="D17" s="17">
        <f t="shared" si="21"/>
        <v>-14.800000000000182</v>
      </c>
      <c r="E17" s="17">
        <v>-0.13</v>
      </c>
      <c r="F17" s="43" t="s">
        <v>188</v>
      </c>
      <c r="G17" s="6">
        <f>IF(Readings!C11&gt;0.1,333.5*((Readings!C11)^-0.07168)+(2.5*(LOG(Readings!C11/16.325))^2-273+$E17))</f>
        <v>2.830620650277524</v>
      </c>
      <c r="H17" s="6">
        <f>IF(Readings!D11&gt;0.1,333.5*((Readings!D11)^-0.07168)+(2.5*(LOG(Readings!D11/16.325))^2-273+$E17))</f>
        <v>2.8448053901377648</v>
      </c>
      <c r="I17" s="6">
        <f>IF(Readings!E11&gt;0.1,333.5*((Readings!E11)^-0.07168)+(2.5*(LOG(Readings!E11/16.325))^2-273+$E17))</f>
        <v>2.8448053901377648</v>
      </c>
      <c r="J17" s="6">
        <f>IF(Readings!F11&gt;0.1,333.5*((Readings!F11)^-0.07168)+(2.5*(LOG(Readings!F11/16.325))^2-273+$E17))</f>
        <v>2.830620650277524</v>
      </c>
      <c r="K17" s="6">
        <f>IF(Readings!G11&gt;0.1,333.5*((Readings!G11)^-0.07168)+(2.5*(LOG(Readings!G11/16.325))^2-273+$E17))</f>
        <v>2.8022850172147287</v>
      </c>
      <c r="L17" s="6">
        <f>IF(Readings!H11&gt;0.1,333.5*((Readings!H11)^-0.07168)+(2.5*(LOG(Readings!H11/16.325))^2-273+$E17))</f>
        <v>2.8022850172147287</v>
      </c>
      <c r="M17" s="6">
        <f>IF(Readings!I11&gt;0.1,333.5*((Readings!I11)^-0.07168)+(2.5*(LOG(Readings!I11/16.325))^2-273+$E17))</f>
        <v>2.7316425855992748</v>
      </c>
      <c r="N17" s="6">
        <f>IF(Readings!J11&gt;0.1,333.5*((Readings!J11)^-0.07168)+(2.5*(LOG(Readings!J11/16.325))^2-273+$E17))</f>
        <v>2.7034639208108047</v>
      </c>
      <c r="O17" s="6">
        <f>IF(Readings!K11&gt;0.1,333.5*((Readings!K11)^-0.07168)+(2.5*(LOG(Readings!K11/16.325))^2-273+$E17))</f>
        <v>2.6612794079549076</v>
      </c>
      <c r="P17" s="6">
        <f>IF(Readings!L11&gt;0.1,333.5*((Readings!L11)^-0.07168)+(2.5*(LOG(Readings!L11/16.325))^2-273+$E17))</f>
        <v>0.84726832274196795</v>
      </c>
      <c r="Q17" s="6">
        <f>IF(Readings!M11&gt;0.1,333.5*((Readings!M11)^-0.07168)+(2.5*(LOG(Readings!M11/16.325))^2-273+$E17))</f>
        <v>2.6051885331152107</v>
      </c>
      <c r="R17" s="6">
        <f>IF(Readings!N11&gt;0.1,333.5*((Readings!N11)^-0.07168)+(2.5*(LOG(Readings!N11/16.325))^2-273+$E17))</f>
        <v>2.5632361582499357</v>
      </c>
      <c r="S17" s="6">
        <f>IF(Readings!O11&gt;0.1,333.5*((Readings!O11)^-0.07168)+(2.5*(LOG(Readings!O11/16.325))^2-273+$E17))</f>
        <v>2.5213825347098009</v>
      </c>
      <c r="T17" s="6">
        <f>IF(Readings!P11&gt;0.1,333.5*((Readings!P11)^-0.07168)+(2.5*(LOG(Readings!P11/16.325))^2-273+$E17))</f>
        <v>2.49353476461431</v>
      </c>
      <c r="U17" s="6">
        <f>IF(Readings!Q11&gt;0.1,333.5*((Readings!Q11)^-0.07168)+(2.5*(LOG(Readings!Q11/16.325))^2-273+$E17))</f>
        <v>2.4102523367798199</v>
      </c>
      <c r="V17" s="6">
        <f>IF(Readings!R11&gt;0.1,333.5*((Readings!R11)^-0.07168)+(2.5*(LOG(Readings!R11/16.325))^2-273+$E17))</f>
        <v>2.2723102600453444</v>
      </c>
      <c r="W17" s="6">
        <f>IF(Readings!S11&gt;0.1,333.5*((Readings!S11)^-0.07168)+(2.5*(LOG(Readings!S11/16.325))^2-273+$E17))</f>
        <v>2.3825780621211265</v>
      </c>
      <c r="X17" s="6">
        <f>IF(Readings!T11&gt;0.1,333.5*((Readings!T11)^-0.07168)+(2.5*(LOG(Readings!T11/16.325))^2-273+$E17))</f>
        <v>2.3411473399074794</v>
      </c>
      <c r="Y17" s="6">
        <f>IF(Readings!U11&gt;0.1,333.5*((Readings!U11)^-0.07168)+(2.5*(LOG(Readings!U11/16.325))^2-273+$E17))</f>
        <v>2.2998130674108097</v>
      </c>
      <c r="Z17" s="6">
        <f>IF(Readings!V11&gt;0.1,333.5*((Readings!V11)^-0.07168)+(2.5*(LOG(Readings!V11/16.325))^2-273+$E17))</f>
        <v>2.2723102600453444</v>
      </c>
      <c r="AA17" s="6">
        <f>IF(Readings!W11&gt;0.1,333.5*((Readings!W11)^-0.07168)+(2.5*(LOG(Readings!W11/16.325))^2-273+$E17))</f>
        <v>2.2723102600453444</v>
      </c>
      <c r="AB17" s="6">
        <f>IF(Readings!X11&gt;0.1,333.5*((Readings!X11)^-0.07168)+(2.5*(LOG(Readings!X11/16.325))^2-273+$E17))</f>
        <v>2.2311357989808585</v>
      </c>
      <c r="AC17" s="6">
        <f>IF(Readings!Y11&gt;0.1,333.5*((Readings!Y11)^-0.07168)+(2.5*(LOG(Readings!Y11/16.325))^2-273+$E17))</f>
        <v>2.2448500066907968</v>
      </c>
      <c r="AD17" s="6">
        <f>IF(Readings!Z11&gt;0.1,333.5*((Readings!Z11)^-0.07168)+(2.5*(LOG(Readings!Z11/16.325))^2-273+$E17))</f>
        <v>2.2311357989808585</v>
      </c>
      <c r="AE17" s="6">
        <f>IF(Readings!AA11&gt;0.1,333.5*((Readings!AA11)^-0.07168)+(2.5*(LOG(Readings!AA11/16.325))^2-273+$E17))</f>
        <v>2.2311357989808585</v>
      </c>
      <c r="AF17" s="6">
        <f>IF(Readings!AB11&gt;0.1,333.5*((Readings!AB11)^-0.07168)+(2.5*(LOG(Readings!AB11/16.325))^2-273+$E17))</f>
        <v>2.2585748218824051</v>
      </c>
      <c r="AG17" s="6">
        <f>IF(Readings!AC11&gt;0.1,333.5*((Readings!AC11)^-0.07168)+(2.5*(LOG(Readings!AC11/16.325))^2-273+$E17))</f>
        <v>2.313580467759607</v>
      </c>
      <c r="AH17" s="6">
        <f>IF(Readings!AD11&gt;0.1,333.5*((Readings!AD11)^-0.07168)+(2.5*(LOG(Readings!AD11/16.325))^2-273+$E17))</f>
        <v>2.3549468430548472</v>
      </c>
      <c r="AI17" s="6">
        <f>IF(Readings!AE11&gt;0.1,333.5*((Readings!AE11)^-0.07168)+(2.5*(LOG(Readings!AE11/16.325))^2-273+$E17))</f>
        <v>2.4102523367798199</v>
      </c>
      <c r="AJ17" s="6">
        <f>IF(Readings!AF11&gt;0.1,333.5*((Readings!AF11)^-0.07168)+(2.5*(LOG(Readings!AF11/16.325))^2-273+$E17))</f>
        <v>2.4657305604445696</v>
      </c>
      <c r="AK17" s="6">
        <f>IF(Readings!AG11&gt;0.1,333.5*((Readings!AG11)^-0.07168)+(2.5*(LOG(Readings!AG11/16.325))^2-273+$E17))</f>
        <v>2.507453195873552</v>
      </c>
      <c r="AL17" s="6">
        <f>IF(Readings!AH11&gt;0.1,333.5*((Readings!AH11)^-0.07168)+(2.5*(LOG(Readings!AH11/16.325))^2-273+$E17))</f>
        <v>2.5632361582499357</v>
      </c>
      <c r="AM17" s="6">
        <f>IF(Readings!AI11&gt;0.1,333.5*((Readings!AI11)^-0.07168)+(2.5*(LOG(Readings!AI11/16.325))^2-273+$E17))</f>
        <v>2.6191946788688938</v>
      </c>
      <c r="AN17" s="6">
        <f>IF(Readings!AJ11&gt;0.1,333.5*((Readings!AJ11)^-0.07168)+(2.5*(LOG(Readings!AJ11/16.325))^2-273+$E17))</f>
        <v>2.6612794079549076</v>
      </c>
      <c r="AO17" s="6">
        <f>IF(Readings!AK11&gt;0.1,333.5*((Readings!AK11)^-0.07168)+(2.5*(LOG(Readings!AK11/16.325))^2-273+$E17))</f>
        <v>2.7175476765012831</v>
      </c>
      <c r="AP17" s="6">
        <f>IF(Readings!AL11&gt;0.1,333.5*((Readings!AL11)^-0.07168)+(2.5*(LOG(Readings!AL11/16.325))^2-273+$E17))</f>
        <v>2.7598659307659545</v>
      </c>
      <c r="AQ17" s="6">
        <f>IF(Readings!AM11&gt;0.1,333.5*((Readings!AM11)^-0.07168)+(2.5*(LOG(Readings!AM11/16.325))^2-273+$E17))</f>
        <v>2.7457486647826386</v>
      </c>
      <c r="AR17" s="6">
        <f>IF(Readings!AN11&gt;0.1,333.5*((Readings!AN11)^-0.07168)+(2.5*(LOG(Readings!AN11/16.325))^2-273+$E17))</f>
        <v>2.7598659307659545</v>
      </c>
      <c r="AS17" s="6">
        <f>IF(Readings!AO11&gt;0.1,333.5*((Readings!AO11)^-0.07168)+(2.5*(LOG(Readings!AO11/16.325))^2-273+$E17))</f>
        <v>2.915899002850324</v>
      </c>
      <c r="AT17" s="6">
        <f>IF(Readings!AP11&gt;0.1,333.5*((Readings!AP11)^-0.07168)+(2.5*(LOG(Readings!AP11/16.325))^2-273+$E17))</f>
        <v>3.0733103449942405</v>
      </c>
      <c r="AU17" s="6">
        <f>IF(Readings!AQ11&gt;0.1,333.5*((Readings!AQ11)^-0.07168)+(2.5*(LOG(Readings!AQ11/16.325))^2-273+$E17))</f>
        <v>3.0159089386190772</v>
      </c>
      <c r="AV17" s="6">
        <f>IF(Readings!AR11&gt;0.1,333.5*((Readings!AR11)^-0.07168)+(2.5*(LOG(Readings!AR11/16.325))^2-273+$E17))</f>
        <v>3.8068382188560577</v>
      </c>
      <c r="AW17" s="6">
        <f>IF(Readings!AS11&gt;0.1,333.5*((Readings!AS11)^-0.07168)+(2.5*(LOG(Readings!AS11/16.325))^2-273+$E17))</f>
        <v>3.0445865488148343</v>
      </c>
      <c r="AX17" s="6">
        <f>IF(Readings!AT11&gt;0.1,333.5*((Readings!AT11)^-0.07168)+(2.5*(LOG(Readings!AT11/16.325))^2-273+$E17))</f>
        <v>3.2176270574868227</v>
      </c>
      <c r="AY17" s="6">
        <f>IF(Readings!AU11&gt;0.1,333.5*((Readings!AU11)^-0.07168)+(2.5*(LOG(Readings!AU11/16.325))^2-273+$E17))</f>
        <v>3.0733103449942405</v>
      </c>
      <c r="AZ17" s="6">
        <f>IF(Readings!AV11&gt;0.1,333.5*((Readings!AV11)^-0.07168)+(2.5*(LOG(Readings!AV11/16.325))^2-273+$E17))</f>
        <v>3.0589426648861604</v>
      </c>
      <c r="BA17" s="6">
        <f>IF(Readings!AW11&gt;0.1,333.5*((Readings!AW11)^-0.07168)+(2.5*(LOG(Readings!AW11/16.325))^2-273+$E17))</f>
        <v>3.0876896067290431</v>
      </c>
      <c r="BB17" s="6">
        <f>IF(Readings!AX11&gt;0.1,333.5*((Readings!AX11)^-0.07168)+(2.5*(LOG(Readings!AX11/16.325))^2-273+$E17))</f>
        <v>3.0876896067290431</v>
      </c>
      <c r="BC17" s="6">
        <f>IF(Readings!AY11&gt;0.1,333.5*((Readings!AY11)^-0.07168)+(2.5*(LOG(Readings!AY11/16.325))^2-273+$E17))</f>
        <v>3.0733103449942405</v>
      </c>
      <c r="BD17" s="6">
        <f>IF(Readings!AZ11&gt;0.1,333.5*((Readings!AZ11)^-0.07168)+(2.5*(LOG(Readings!AZ11/16.325))^2-273+$E17))</f>
        <v>3.0159089386190772</v>
      </c>
      <c r="BE17" s="6">
        <f>IF(Readings!BA11&gt;0.1,333.5*((Readings!BA11)^-0.07168)+(2.5*(LOG(Readings!BA11/16.325))^2-273+$E17))</f>
        <v>2.9444160600141913</v>
      </c>
      <c r="BF17" s="6">
        <f>IF(Readings!BB11&gt;0.1,333.5*((Readings!BB11)^-0.07168)+(2.5*(LOG(Readings!BB11/16.325))^2-273+$E17))</f>
        <v>2.915899002850324</v>
      </c>
      <c r="BG17" s="6">
        <f>IF(Readings!BC11&gt;0.1,333.5*((Readings!BC11)^-0.07168)+(2.5*(LOG(Readings!BC11/16.325))^2-273+$E17))</f>
        <v>2.8874275068446877</v>
      </c>
      <c r="BH17" s="6">
        <f>IF(Readings!BD11&gt;0.1,333.5*((Readings!BD11)^-0.07168)+(2.5*(LOG(Readings!BD11/16.325))^2-273+$E17))</f>
        <v>2.8874275068446877</v>
      </c>
      <c r="BI17" s="6">
        <f>IF(Readings!BE11&gt;0.1,333.5*((Readings!BE11)^-0.07168)+(2.5*(LOG(Readings!BE11/16.325))^2-273+$E17))</f>
        <v>2.6191946788688938</v>
      </c>
      <c r="BJ17" s="6">
        <f>IF(Readings!BF11&gt;0.1,333.5*((Readings!BF11)^-0.07168)+(2.5*(LOG(Readings!BF11/16.325))^2-273+$E17))</f>
        <v>2.6191946788688938</v>
      </c>
      <c r="BK17" s="6">
        <f>IF(Readings!BG11&gt;0.1,333.5*((Readings!BG11)^-0.07168)+(2.5*(LOG(Readings!BG11/16.325))^2-273+$E17))</f>
        <v>2.2723102600453444</v>
      </c>
      <c r="BL17" s="6">
        <f>IF(Readings!BH11&gt;0.1,333.5*((Readings!BH11)^-0.07168)+(2.5*(LOG(Readings!BH11/16.325))^2-273+$E17))</f>
        <v>2.2311357989808585</v>
      </c>
      <c r="BM17" s="6">
        <f>IF(Readings!BI11&gt;0.1,333.5*((Readings!BI11)^-0.07168)+(2.5*(LOG(Readings!BI11/16.325))^2-273+$E17))</f>
        <v>2.7034639208108047</v>
      </c>
      <c r="BN17" s="6">
        <f>IF(Readings!BJ11&gt;0.1,333.5*((Readings!BJ11)^-0.07168)+(2.5*(LOG(Readings!BJ11/16.325))^2-273+$E17))</f>
        <v>2.7034639208108047</v>
      </c>
      <c r="BO17" s="6">
        <f>IF(Readings!BK11&gt;0.1,333.5*((Readings!BK11)^-0.07168)+(2.5*(LOG(Readings!BK11/16.325))^2-273+$E17))</f>
        <v>2.6051885331152107</v>
      </c>
      <c r="BP17" s="6">
        <f>IF(Readings!BL11&gt;0.1,333.5*((Readings!BL11)^-0.07168)+(2.5*(LOG(Readings!BL11/16.325))^2-273+$E17))</f>
        <v>2.5772092891397733</v>
      </c>
      <c r="BQ17" s="6">
        <f>IF(Readings!BM11&gt;0.1,333.5*((Readings!BM11)^-0.07168)+(2.5*(LOG(Readings!BM11/16.325))^2-273+$E17))</f>
        <v>2.5213825347098009</v>
      </c>
      <c r="BR17" s="6">
        <f>IF(Readings!BN11&gt;0.1,333.5*((Readings!BN11)^-0.07168)+(2.5*(LOG(Readings!BN11/16.325))^2-273+$E17))</f>
        <v>2.4796272248276523</v>
      </c>
      <c r="BS17" s="6">
        <f>IF(Readings!BO11&gt;0.1,333.5*((Readings!BO11)^-0.07168)+(2.5*(LOG(Readings!BO11/16.325))^2-273+$E17))</f>
        <v>2.4796272248276523</v>
      </c>
      <c r="BT17" s="6">
        <f>IF(Readings!BP11&gt;0.1,333.5*((Readings!BP11)^-0.07168)+(2.5*(LOG(Readings!BP11/16.325))^2-273+$E17))</f>
        <v>2.4518447554304998</v>
      </c>
      <c r="BU17" s="6">
        <f>IF(Readings!BQ11&gt;0.1,333.5*((Readings!BQ11)^-0.07168)+(2.5*(LOG(Readings!BQ11/16.325))^2-273+$E17))</f>
        <v>2.4102523367798199</v>
      </c>
      <c r="BV17" s="6">
        <f>IF(Readings!BR11&gt;0.1,333.5*((Readings!BR11)^-0.07168)+(2.5*(LOG(Readings!BR11/16.325))^2-273+$E17))</f>
        <v>2.3825780621211265</v>
      </c>
      <c r="BW17" s="6">
        <f>IF(Readings!BS11&gt;0.1,333.5*((Readings!BS11)^-0.07168)+(2.5*(LOG(Readings!BS11/16.325))^2-273+$E17))</f>
        <v>2.3411473399074794</v>
      </c>
      <c r="BX17" s="6">
        <f>IF(Readings!BT11&gt;0.1,333.5*((Readings!BT11)^-0.07168)+(2.5*(LOG(Readings!BT11/16.325))^2-273+$E17))</f>
        <v>2.313580467759607</v>
      </c>
      <c r="BY17" s="6">
        <f>IF(Readings!BU11&gt;0.1,333.5*((Readings!BU11)^-0.07168)+(2.5*(LOG(Readings!BU11/16.325))^2-273+$E17))</f>
        <v>2.2311357989808585</v>
      </c>
      <c r="BZ17" s="6">
        <f>IF(Readings!BV11&gt;0.1,333.5*((Readings!BV11)^-0.07168)+(2.5*(LOG(Readings!BV11/16.325))^2-273+$E17))</f>
        <v>2.1900566663416612</v>
      </c>
      <c r="CA17" s="6">
        <f>IF(Readings!BW11&gt;0.1,333.5*((Readings!BW11)^-0.07168)+(2.5*(LOG(Readings!BW11/16.325))^2-273+$E17))</f>
        <v>2.1490724465868993</v>
      </c>
      <c r="CB17" s="6">
        <f>IF(Readings!BX11&gt;0.1,333.5*((Readings!BX11)^-0.07168)+(2.5*(LOG(Readings!BX11/16.325))^2-273+$E17))</f>
        <v>2.0402420808806596</v>
      </c>
      <c r="CC17" s="6">
        <f>IF(Readings!BY11&gt;0.1,333.5*((Readings!BY11)^-0.07168)+(2.5*(LOG(Readings!BY11/16.325))^2-273+$E17))</f>
        <v>2.0673870968504957</v>
      </c>
      <c r="CD17" s="6">
        <f>IF(Readings!BZ11&gt;0.1,333.5*((Readings!BZ11)^-0.07168)+(2.5*(LOG(Readings!BZ11/16.325))^2-273+$E17))</f>
        <v>2.0266851490030149</v>
      </c>
      <c r="CE17" s="6">
        <f>IF(Readings!CA11&gt;0.1,333.5*((Readings!CA11)^-0.07168)+(2.5*(LOG(Readings!CA11/16.325))^2-273+$E17))</f>
        <v>2.0131385812273379</v>
      </c>
      <c r="CF17" s="6">
        <f>IF(Readings!CB11&gt;0.1,333.5*((Readings!CB11)^-0.07168)+(2.5*(LOG(Readings!CB11/16.325))^2-273+$E17))</f>
        <v>2.0131385812273379</v>
      </c>
      <c r="CG17" s="6">
        <f>IF(Readings!CC11&gt;0.1,333.5*((Readings!CC11)^-0.07168)+(2.5*(LOG(Readings!CC11/16.325))^2-273+$E17))</f>
        <v>1.9860764782638967</v>
      </c>
      <c r="CH17" s="6">
        <f>IF(Readings!CD11&gt;0.1,333.5*((Readings!CD11)^-0.07168)+(2.5*(LOG(Readings!CD11/16.325))^2-273+$E17))</f>
        <v>1.959055652870461</v>
      </c>
      <c r="CI17" s="6">
        <f>IF(Readings!CE11&gt;0.1,333.5*((Readings!CE11)^-0.07168)+(2.5*(LOG(Readings!CE11/16.325))^2-273+$E17))</f>
        <v>1.9186015508885248</v>
      </c>
      <c r="CJ17" s="6">
        <f>IF(Readings!CF11&gt;0.1,333.5*((Readings!CF11)^-0.07168)+(2.5*(LOG(Readings!CF11/16.325))^2-273+$E17))</f>
        <v>1.9186015508885248</v>
      </c>
      <c r="CK17" s="6">
        <f>IF(Readings!CG11&gt;0.1,333.5*((Readings!CG11)^-0.07168)+(2.5*(LOG(Readings!CG11/16.325))^2-273+$E17))</f>
        <v>1.9051373608304516</v>
      </c>
      <c r="CL17" s="6">
        <f>IF(Readings!CH11&gt;0.1,333.5*((Readings!CH11)^-0.07168)+(2.5*(LOG(Readings!CH11/16.325))^2-273+$E17))</f>
        <v>1.8782396584525145</v>
      </c>
      <c r="CM17" s="6">
        <f>IF(Readings!CI11&gt;0.1,333.5*((Readings!CI11)^-0.07168)+(2.5*(LOG(Readings!CI11/16.325))^2-273+$E17))</f>
        <v>1.8648061168523213</v>
      </c>
      <c r="CN17" s="6">
        <f>IF(Readings!CJ11&gt;0.1,333.5*((Readings!CJ11)^-0.07168)+(2.5*(LOG(Readings!CJ11/16.325))^2-273+$E17))</f>
        <v>1.851382762175831</v>
      </c>
      <c r="CO17" s="6">
        <f>IF(Readings!CK11&gt;0.1,333.5*((Readings!CK11)^-0.07168)+(2.5*(LOG(Readings!CK11/16.325))^2-273+$E17))</f>
        <v>1.8111736742105222</v>
      </c>
      <c r="CP17" s="6">
        <f>IF(Readings!CL11&gt;0.1,333.5*((Readings!CL11)^-0.07168)+(2.5*(LOG(Readings!CL11/16.325))^2-273+$E17))</f>
        <v>1.7977909219033563</v>
      </c>
      <c r="CQ17" s="6">
        <f>IF(Readings!CM11&gt;0.1,333.5*((Readings!CM11)^-0.07168)+(2.5*(LOG(Readings!CM11/16.325))^2-273+$E17))</f>
        <v>1.7844182840095186</v>
      </c>
      <c r="CR17" s="6">
        <f>IF(Readings!CN11&gt;0.1,333.5*((Readings!CN11)^-0.07168)+(2.5*(LOG(Readings!CN11/16.325))^2-273+$E17))</f>
        <v>1.7710557461181793</v>
      </c>
      <c r="CS17" s="6">
        <f>IF(Readings!CO11&gt;0.1,333.5*((Readings!CO11)^-0.07168)+(2.5*(LOG(Readings!CO11/16.325))^2-273+$E17))</f>
        <v>1.7577032938487491</v>
      </c>
      <c r="CT17" s="6">
        <f>IF(Readings!CP11&gt;0.1,333.5*((Readings!CP11)^-0.07168)+(2.5*(LOG(Readings!CP11/16.325))^2-273+$E17))</f>
        <v>1.731028588803099</v>
      </c>
      <c r="CU17" s="6">
        <f>IF(Readings!CQ11&gt;0.1,333.5*((Readings!CQ11)^-0.07168)+(2.5*(LOG(Readings!CQ11/16.325))^2-273+$E17))</f>
        <v>1.6910918156091839</v>
      </c>
      <c r="CV17" s="6">
        <f>IF(Readings!CR11&gt;0.1,333.5*((Readings!CR11)^-0.07168)+(2.5*(LOG(Readings!CR11/16.325))^2-273+$E17))</f>
        <v>1.6910918156091839</v>
      </c>
      <c r="CW17" s="6">
        <f>IF(Readings!CS11&gt;0.1,333.5*((Readings!CS11)^-0.07168)+(2.5*(LOG(Readings!CS11/16.325))^2-273+$E17))</f>
        <v>1.6645173237019435</v>
      </c>
      <c r="CX17" s="6">
        <f>IF(Readings!CT11&gt;0.1,333.5*((Readings!CT11)^-0.07168)+(2.5*(LOG(Readings!CT11/16.325))^2-273+$E17))</f>
        <v>1.5982553514207325</v>
      </c>
      <c r="CY17" s="6">
        <f>IF(Readings!CU11&gt;0.1,333.5*((Readings!CU11)^-0.07168)+(2.5*(LOG(Readings!CU11/16.325))^2-273+$E17))</f>
        <v>1.5982553514207325</v>
      </c>
      <c r="CZ17" s="6">
        <f>IF(Readings!CV11&gt;0.1,333.5*((Readings!CV11)^-0.07168)+(2.5*(LOG(Readings!CV11/16.325))^2-273+$E17))</f>
        <v>1.3617494248990738</v>
      </c>
      <c r="DA17" s="6">
        <f>IF(Readings!CW11&gt;0.1,333.5*((Readings!CW11)^-0.07168)+(2.5*(LOG(Readings!CW11/16.325))^2-273+$E17))</f>
        <v>1.5586170970334479</v>
      </c>
      <c r="DB17" s="6">
        <f>IF(Readings!CX11&gt;0.1,333.5*((Readings!CX11)^-0.07168)+(2.5*(LOG(Readings!CX11/16.325))^2-273+$E17))</f>
        <v>1.5322409151957004</v>
      </c>
      <c r="DC17" s="6">
        <f>IF(Readings!CY11&gt;0.1,333.5*((Readings!CY11)^-0.07168)+(2.5*(LOG(Readings!CY11/16.325))^2-273+$E17))</f>
        <v>1.5059040607503675</v>
      </c>
      <c r="DD17" s="6">
        <f>IF(Readings!CZ11&gt;0.1,333.5*((Readings!CZ11)^-0.07168)+(2.5*(LOG(Readings!CZ11/16.325))^2-273+$E17))</f>
        <v>1.4664722764264297</v>
      </c>
      <c r="DE17" s="6">
        <f>IF(Readings!DA11&gt;0.1,333.5*((Readings!DA11)^-0.07168)+(2.5*(LOG(Readings!DA11/16.325))^2-273+$E17))</f>
        <v>1.4009477144283551</v>
      </c>
      <c r="DF17" s="6">
        <f>IF(Readings!DB11&gt;0.1,333.5*((Readings!DB11)^-0.07168)+(2.5*(LOG(Readings!DB11/16.325))^2-273+$E17))</f>
        <v>1.34870265509403</v>
      </c>
      <c r="DG17" s="6">
        <f>IF(Readings!DC11&gt;0.1,333.5*((Readings!DC11)^-0.07168)+(2.5*(LOG(Readings!DC11/16.325))^2-273+$E17))</f>
        <v>1.3356655261903825</v>
      </c>
      <c r="DH17" s="6">
        <f>IF(Readings!DD11&gt;0.1,333.5*((Readings!DD11)^-0.07168)+(2.5*(LOG(Readings!DD11/16.325))^2-273+$E17))</f>
        <v>1.3226380247590441</v>
      </c>
      <c r="DI17" s="6">
        <f>IF(Readings!DE11&gt;0.1,333.5*((Readings!DE11)^-0.07168)+(2.5*(LOG(Readings!DE11/16.325))^2-273+$E17))</f>
        <v>1.3096201373983263</v>
      </c>
      <c r="DJ17" s="6">
        <f>IF(Readings!DF11&gt;0.1,333.5*((Readings!DF11)^-0.07168)+(2.5*(LOG(Readings!DF11/16.325))^2-273+$E17))</f>
        <v>1.5190675789637567</v>
      </c>
      <c r="DK17" s="6">
        <f>IF(Readings!DG11&gt;0.1,333.5*((Readings!DG11)^-0.07168)+(2.5*(LOG(Readings!DG11/16.325))^2-273+$E17))</f>
        <v>1.3356655261903825</v>
      </c>
      <c r="DL17" s="6">
        <f>IF(Readings!DH11&gt;0.1,333.5*((Readings!DH11)^-0.07168)+(2.5*(LOG(Readings!DH11/16.325))^2-273+$E17))</f>
        <v>1.3748058490623407</v>
      </c>
      <c r="DM17" s="6">
        <f>IF(Readings!DI11&gt;0.1,333.5*((Readings!DI11)^-0.07168)+(2.5*(LOG(Readings!DI11/16.325))^2-273+$E17))</f>
        <v>1.4140331826833972</v>
      </c>
      <c r="DN17" s="6">
        <f>IF(Readings!DJ11&gt;0.1,333.5*((Readings!DJ11)^-0.07168)+(2.5*(LOG(Readings!DJ11/16.325))^2-273+$E17))</f>
        <v>1.4533478926343832</v>
      </c>
      <c r="DO17" s="6">
        <f>IF(Readings!DK11&gt;0.1,333.5*((Readings!DK11)^-0.07168)+(2.5*(LOG(Readings!DK11/16.325))^2-273+$E17))</f>
        <v>1.5322409151957004</v>
      </c>
      <c r="DP17" s="6">
        <f>IF(Readings!DL11&gt;0.1,333.5*((Readings!DL11)^-0.07168)+(2.5*(LOG(Readings!DL11/16.325))^2-273+$E17))</f>
        <v>1.5850327171864365</v>
      </c>
      <c r="DQ17" s="6">
        <f>IF(Readings!DM11&gt;0.1,333.5*((Readings!DM11)^-0.07168)+(2.5*(LOG(Readings!DM11/16.325))^2-273+$E17))</f>
        <v>1.5718199703698019</v>
      </c>
      <c r="DR17" s="6">
        <f>IF(Readings!DN11&gt;0.1,333.5*((Readings!DN11)^-0.07168)+(2.5*(LOG(Readings!DN11/16.325))^2-273+$E17))</f>
        <v>1.5586170970334479</v>
      </c>
      <c r="DS17" s="6">
        <f>IF(Readings!DO11&gt;0.1,333.5*((Readings!DO11)^-0.07168)+(2.5*(LOG(Readings!DO11/16.325))^2-273+$E17))</f>
        <v>1.5322409151957004</v>
      </c>
      <c r="DT17" s="6">
        <f>IF(Readings!DP11&gt;0.1,333.5*((Readings!DP11)^-0.07168)+(2.5*(LOG(Readings!DP11/16.325))^2-273+$E17))</f>
        <v>1.4927503467617385</v>
      </c>
      <c r="DU17" s="6">
        <f>IF(Readings!DQ11&gt;0.1,333.5*((Readings!DQ11)^-0.07168)+(2.5*(LOG(Readings!DQ11/16.325))^2-273+$E17))</f>
        <v>1.4664722764264297</v>
      </c>
      <c r="DV17" s="6">
        <f>IF(Readings!DR11&gt;0.1,333.5*((Readings!DR11)^-0.07168)+(2.5*(LOG(Readings!DR11/16.325))^2-273+$E17))</f>
        <v>1.4402332581765336</v>
      </c>
      <c r="DW17" s="6">
        <f>IF(Readings!DS11&gt;0.1,333.5*((Readings!DS11)^-0.07168)+(2.5*(LOG(Readings!DS11/16.325))^2-273+$E17))</f>
        <v>1.4009477144283551</v>
      </c>
      <c r="DX17" s="6">
        <f>IF(Readings!DT11&gt;0.1,333.5*((Readings!DT11)^-0.07168)+(2.5*(LOG(Readings!DT11/16.325))^2-273+$E17))</f>
        <v>1.3617494248990738</v>
      </c>
      <c r="DY17" s="6">
        <f>IF(Readings!DU11&gt;0.1,333.5*((Readings!DU11)^-0.07168)+(2.5*(LOG(Readings!DU11/16.325))^2-273+$E17))</f>
        <v>1.3096201373983263</v>
      </c>
      <c r="DZ17" s="6">
        <f>IF(Readings!DV11&gt;0.1,333.5*((Readings!DV11)^-0.07168)+(2.5*(LOG(Readings!DV11/16.325))^2-273+$E17))</f>
        <v>1.2446744445151126</v>
      </c>
      <c r="EA17" s="6">
        <f>IF(Readings!DW11&gt;0.1,333.5*((Readings!DW11)^-0.07168)+(2.5*(LOG(Readings!DW11/16.325))^2-273+$E17))</f>
        <v>1.2187629998607008</v>
      </c>
      <c r="EB17" s="6">
        <f>IF(Readings!DX11&gt;0.1,333.5*((Readings!DX11)^-0.07168)+(2.5*(LOG(Readings!DX11/16.325))^2-273+$E17))</f>
        <v>1.1670540995549459</v>
      </c>
      <c r="EC17" s="6">
        <f>IF(Readings!DY11&gt;0.1,333.5*((Readings!DY11)^-0.07168)+(2.5*(LOG(Readings!DY11/16.325))^2-273+$E17))</f>
        <v>1.1026306230320984</v>
      </c>
      <c r="ED17" s="6">
        <f>IF(Readings!DZ11&gt;0.1,333.5*((Readings!DZ11)^-0.07168)+(2.5*(LOG(Readings!DZ11/16.325))^2-273+$E17))</f>
        <v>1.0640893256325512</v>
      </c>
      <c r="EE17" s="6">
        <f>IF(Readings!EA11&gt;0.1,333.5*((Readings!EA11)^-0.07168)+(2.5*(LOG(Readings!EA11/16.325))^2-273+$E17))</f>
        <v>1.025632193726608</v>
      </c>
      <c r="EF17" s="6">
        <f>IF(Readings!EB11&gt;0.1,333.5*((Readings!EB11)^-0.07168)+(2.5*(LOG(Readings!EB11/16.325))^2-273+$E17))</f>
        <v>1.0000406934480566</v>
      </c>
      <c r="EG17" s="6">
        <f>IF(Readings!EC11&gt;0.1,333.5*((Readings!EC11)^-0.07168)+(2.5*(LOG(Readings!EC11/16.325))^2-273+$E17))</f>
        <v>0.93622425654700692</v>
      </c>
      <c r="EH17" s="6">
        <f>IF(Readings!ED11&gt;0.1,333.5*((Readings!ED11)^-0.07168)+(2.5*(LOG(Readings!ED11/16.325))^2-273+$E17))</f>
        <v>1.0897741507330352</v>
      </c>
      <c r="EI17" s="6">
        <f>IF(Readings!EE11&gt;0.1,333.5*((Readings!EE11)^-0.07168)+(2.5*(LOG(Readings!EE11/16.325))^2-273+$E17))</f>
        <v>0.80928165409017083</v>
      </c>
      <c r="EJ17" s="6">
        <f>IF(Readings!EF11&gt;0.1,333.5*((Readings!EF11)^-0.07168)+(2.5*(LOG(Readings!EF11/16.325))^2-273+$E17))</f>
        <v>0.84726832274196795</v>
      </c>
      <c r="EK17" s="6">
        <f>IF(Readings!EG11&gt;0.1,333.5*((Readings!EG11)^-0.07168)+(2.5*(LOG(Readings!EG11/16.325))^2-273+$E17))</f>
        <v>0.82193476074371574</v>
      </c>
      <c r="EL17" s="6">
        <f>IF(Readings!EH11&gt;0.1,333.5*((Readings!EH11)^-0.07168)+(2.5*(LOG(Readings!EH11/16.325))^2-273+$E17))</f>
        <v>-0.42382781820708715</v>
      </c>
      <c r="EM17" s="6">
        <f>IF(Readings!EI11&gt;0.1,333.5*((Readings!EI11)^-0.07168)+(2.5*(LOG(Readings!EI11/16.325))^2-273+$E17))</f>
        <v>0.63308805502418863</v>
      </c>
      <c r="EN17" s="6">
        <f>IF(Readings!EJ11&gt;0.1,333.5*((Readings!EJ11)^-0.07168)+(2.5*(LOG(Readings!EJ11/16.325))^2-273+$E17))</f>
        <v>0.65815064396525713</v>
      </c>
      <c r="EO17" s="6">
        <f>IF(Readings!EK11&gt;0.1,333.5*((Readings!EK11)^-0.07168)+(2.5*(LOG(Readings!EK11/16.325))^2-273+$E17))</f>
        <v>0.53319391349748457</v>
      </c>
      <c r="EP17" s="6">
        <f>IF(Readings!EL11&gt;0.1,333.5*((Readings!EL11)^-0.07168)+(2.5*(LOG(Readings!EL11/16.325))^2-273+$E17))</f>
        <v>0.60806118319288771</v>
      </c>
      <c r="EQ17" s="6">
        <f>IF(Readings!EM11&gt;0.1,333.5*((Readings!EM11)^-0.07168)+(2.5*(LOG(Readings!EM11/16.325))^2-273+$E17))</f>
        <v>0.54564963772094188</v>
      </c>
      <c r="ER17" s="6">
        <f>IF(Readings!EN11&gt;0.1,333.5*((Readings!EN11)^-0.07168)+(2.5*(LOG(Readings!EN11/16.325))^2-273+$E17))</f>
        <v>-6.2903329086525446</v>
      </c>
      <c r="ES17" s="6">
        <f>IF(Readings!EO11&gt;0.1,333.5*((Readings!EO11)^-0.07168)+(2.5*(LOG(Readings!EO11/16.325))^2-273+$E17))</f>
        <v>0.53319391349748457</v>
      </c>
      <c r="ET17" s="6">
        <f>IF(Readings!EP11&gt;0.1,333.5*((Readings!EP11)^-0.07168)+(2.5*(LOG(Readings!EP11/16.325))^2-273+$E17))</f>
        <v>-6.6216305935423065</v>
      </c>
      <c r="EU17" s="6">
        <f>IF(Readings!EQ11&gt;0.1,333.5*((Readings!EQ11)^-0.07168)+(2.5*(LOG(Readings!EQ11/16.325))^2-273+$E17))</f>
        <v>0.53319391349748457</v>
      </c>
      <c r="EV17" s="6">
        <f>IF(Readings!ER11&gt;0.1,333.5*((Readings!ER11)^-0.07168)+(2.5*(LOG(Readings!ER11/16.325))^2-273+$E17))</f>
        <v>0.4462505352333892</v>
      </c>
      <c r="EW17" s="6">
        <f>(333.5*((15.95)^-0.07168)+(2.5*(LOG(15.95/16.325))^2-273+$E17))</f>
        <v>0.32278863289872106</v>
      </c>
      <c r="EX17" s="6">
        <f>(333.5*((15.8)^-0.07168)+(2.5*(LOG(15.8/16.325))^2-273+$E17))</f>
        <v>0.50830895512905272</v>
      </c>
      <c r="EY17" s="6">
        <f>(333.5*((15.82)^-0.07168)+(2.5*(LOG(15.82/16.325))^2-273+$E17))</f>
        <v>0.48345923825900172</v>
      </c>
      <c r="EZ17" s="6">
        <f>(333.5*((15.91)^-0.07168)+(2.5*(LOG(15.91/16.325))^2-273+$E17))</f>
        <v>0.37206911406207155</v>
      </c>
    </row>
    <row r="18" spans="1:156" x14ac:dyDescent="0.2">
      <c r="A18" t="s">
        <v>12</v>
      </c>
      <c r="B18" s="13">
        <v>3</v>
      </c>
      <c r="C18" s="13">
        <v>1081.6999999999998</v>
      </c>
      <c r="D18" s="17">
        <f t="shared" si="21"/>
        <v>-17.800000000000182</v>
      </c>
      <c r="E18" s="17">
        <v>-0.2</v>
      </c>
      <c r="F18" s="43" t="s">
        <v>189</v>
      </c>
      <c r="G18" s="6">
        <f>IF(Readings!C12&gt;0.1,333.5*((Readings!C12)^-0.07168)+(2.5*(LOG(Readings!C12/16.325))^2-273+$E18))</f>
        <v>1.4359040607503744</v>
      </c>
      <c r="H18" s="6">
        <f>IF(Readings!D12&gt;0.1,333.5*((Readings!D12)^-0.07168)+(2.5*(LOG(Readings!D12/16.325))^2-273+$E18))</f>
        <v>1.4622409151957072</v>
      </c>
      <c r="I18" s="6">
        <f>IF(Readings!E12&gt;0.1,333.5*((Readings!E12)^-0.07168)+(2.5*(LOG(Readings!E12/16.325))^2-273+$E18))</f>
        <v>1.4754240832686492</v>
      </c>
      <c r="J18" s="6">
        <f>IF(Readings!F12&gt;0.1,333.5*((Readings!F12)^-0.07168)+(2.5*(LOG(Readings!F12/16.325))^2-273+$E18))</f>
        <v>1.4886170970334547</v>
      </c>
      <c r="K18" s="6">
        <f>IF(Readings!G12&gt;0.1,333.5*((Readings!G12)^-0.07168)+(2.5*(LOG(Readings!G12/16.325))^2-273+$E18))</f>
        <v>1.4886170970334547</v>
      </c>
      <c r="L18" s="6">
        <f>IF(Readings!H12&gt;0.1,333.5*((Readings!H12)^-0.07168)+(2.5*(LOG(Readings!H12/16.325))^2-273+$E18))</f>
        <v>1.5018199703698087</v>
      </c>
      <c r="M18" s="6">
        <f>IF(Readings!I12&gt;0.1,333.5*((Readings!I12)^-0.07168)+(2.5*(LOG(Readings!I12/16.325))^2-273+$E18))</f>
        <v>1.5018199703698087</v>
      </c>
      <c r="N18" s="6">
        <f>IF(Readings!J12&gt;0.1,333.5*((Readings!J12)^-0.07168)+(2.5*(LOG(Readings!J12/16.325))^2-273+$E18))</f>
        <v>1.4886170970334547</v>
      </c>
      <c r="O18" s="6">
        <f>IF(Readings!K12&gt;0.1,333.5*((Readings!K12)^-0.07168)+(2.5*(LOG(Readings!K12/16.325))^2-273+$E18))</f>
        <v>1.4754240832686492</v>
      </c>
      <c r="P18" s="6">
        <f>IF(Readings!L12&gt;0.1,333.5*((Readings!L12)^-0.07168)+(2.5*(LOG(Readings!L12/16.325))^2-273+$E18))</f>
        <v>0.56308805502419546</v>
      </c>
      <c r="Q18" s="6">
        <f>IF(Readings!M12&gt;0.1,333.5*((Readings!M12)^-0.07168)+(2.5*(LOG(Readings!M12/16.325))^2-273+$E18))</f>
        <v>1.4490675789637635</v>
      </c>
      <c r="R18" s="6">
        <f>IF(Readings!N12&gt;0.1,333.5*((Readings!N12)^-0.07168)+(2.5*(LOG(Readings!N12/16.325))^2-273+$E18))</f>
        <v>1.3833478926343901</v>
      </c>
      <c r="S18" s="6">
        <f>IF(Readings!O12&gt;0.1,333.5*((Readings!O12)^-0.07168)+(2.5*(LOG(Readings!O12/16.325))^2-273+$E18))</f>
        <v>1.4359040607503744</v>
      </c>
      <c r="T18" s="6">
        <f>IF(Readings!P12&gt;0.1,333.5*((Readings!P12)^-0.07168)+(2.5*(LOG(Readings!P12/16.325))^2-273+$E18))</f>
        <v>1.4359040607503744</v>
      </c>
      <c r="U18" s="6">
        <f>IF(Readings!Q12&gt;0.1,333.5*((Readings!Q12)^-0.07168)+(2.5*(LOG(Readings!Q12/16.325))^2-273+$E18))</f>
        <v>1.3964722764264366</v>
      </c>
      <c r="V18" s="6">
        <f>IF(Readings!R12&gt;0.1,333.5*((Readings!R12)^-0.07168)+(2.5*(LOG(Readings!R12/16.325))^2-273+$E18))</f>
        <v>1.4096064232327308</v>
      </c>
      <c r="W18" s="6">
        <f>IF(Readings!S12&gt;0.1,333.5*((Readings!S12)^-0.07168)+(2.5*(LOG(Readings!S12/16.325))^2-273+$E18))</f>
        <v>1.3964722764264366</v>
      </c>
      <c r="X18" s="6">
        <f>IF(Readings!T12&gt;0.1,333.5*((Readings!T12)^-0.07168)+(2.5*(LOG(Readings!T12/16.325))^2-273+$E18))</f>
        <v>1.3702332581765404</v>
      </c>
      <c r="Y18" s="6">
        <f>IF(Readings!U12&gt;0.1,333.5*((Readings!U12)^-0.07168)+(2.5*(LOG(Readings!U12/16.325))^2-273+$E18))</f>
        <v>1.344033182683404</v>
      </c>
      <c r="Z18" s="6">
        <f>IF(Readings!V12&gt;0.1,333.5*((Readings!V12)^-0.07168)+(2.5*(LOG(Readings!V12/16.325))^2-273+$E18))</f>
        <v>1.3964722764264366</v>
      </c>
      <c r="AA18" s="6">
        <f>IF(Readings!W12&gt;0.1,333.5*((Readings!W12)^-0.07168)+(2.5*(LOG(Readings!W12/16.325))^2-273+$E18))</f>
        <v>1.3964722764264366</v>
      </c>
      <c r="AB18" s="6">
        <f>IF(Readings!X12&gt;0.1,333.5*((Readings!X12)^-0.07168)+(2.5*(LOG(Readings!X12/16.325))^2-273+$E18))</f>
        <v>1.3048058490623475</v>
      </c>
      <c r="AC18" s="6">
        <f>IF(Readings!Y12&gt;0.1,333.5*((Readings!Y12)^-0.07168)+(2.5*(LOG(Readings!Y12/16.325))^2-273+$E18))</f>
        <v>1.2917494248990806</v>
      </c>
      <c r="AD18" s="6">
        <f>IF(Readings!Z12&gt;0.1,333.5*((Readings!Z12)^-0.07168)+(2.5*(LOG(Readings!Z12/16.325))^2-273+$E18))</f>
        <v>1.2917494248990806</v>
      </c>
      <c r="AE18" s="6">
        <f>IF(Readings!AA12&gt;0.1,333.5*((Readings!AA12)^-0.07168)+(2.5*(LOG(Readings!AA12/16.325))^2-273+$E18))</f>
        <v>1.2656655261903893</v>
      </c>
      <c r="AF18" s="6">
        <f>IF(Readings!AB12&gt;0.1,333.5*((Readings!AB12)^-0.07168)+(2.5*(LOG(Readings!AB12/16.325))^2-273+$E18))</f>
        <v>1.2526380247590509</v>
      </c>
      <c r="AG18" s="6">
        <f>IF(Readings!AC12&gt;0.1,333.5*((Readings!AC12)^-0.07168)+(2.5*(LOG(Readings!AC12/16.325))^2-273+$E18))</f>
        <v>1.2526380247590509</v>
      </c>
      <c r="AH18" s="6">
        <f>IF(Readings!AD12&gt;0.1,333.5*((Readings!AD12)^-0.07168)+(2.5*(LOG(Readings!AD12/16.325))^2-273+$E18))</f>
        <v>1.2526380247590509</v>
      </c>
      <c r="AI18" s="6">
        <f>IF(Readings!AE12&gt;0.1,333.5*((Readings!AE12)^-0.07168)+(2.5*(LOG(Readings!AE12/16.325))^2-273+$E18))</f>
        <v>1.2656655261903893</v>
      </c>
      <c r="AJ18" s="6">
        <f>IF(Readings!AF12&gt;0.1,333.5*((Readings!AF12)^-0.07168)+(2.5*(LOG(Readings!AF12/16.325))^2-273+$E18))</f>
        <v>1.2787026550940368</v>
      </c>
      <c r="AK18" s="6">
        <f>IF(Readings!AG12&gt;0.1,333.5*((Readings!AG12)^-0.07168)+(2.5*(LOG(Readings!AG12/16.325))^2-273+$E18))</f>
        <v>1.2787026550940368</v>
      </c>
      <c r="AL18" s="6">
        <f>IF(Readings!AH12&gt;0.1,333.5*((Readings!AH12)^-0.07168)+(2.5*(LOG(Readings!AH12/16.325))^2-273+$E18))</f>
        <v>1.2917494248990806</v>
      </c>
      <c r="AM18" s="6">
        <f>IF(Readings!AI12&gt;0.1,333.5*((Readings!AI12)^-0.07168)+(2.5*(LOG(Readings!AI12/16.325))^2-273+$E18))</f>
        <v>1.3048058490623475</v>
      </c>
      <c r="AN18" s="6">
        <f>IF(Readings!AJ12&gt;0.1,333.5*((Readings!AJ12)^-0.07168)+(2.5*(LOG(Readings!AJ12/16.325))^2-273+$E18))</f>
        <v>1.3178719410680628</v>
      </c>
      <c r="AO18" s="6">
        <f>IF(Readings!AK12&gt;0.1,333.5*((Readings!AK12)^-0.07168)+(2.5*(LOG(Readings!AK12/16.325))^2-273+$E18))</f>
        <v>1.3309477144283619</v>
      </c>
      <c r="AP18" s="6">
        <f>IF(Readings!AL12&gt;0.1,333.5*((Readings!AL12)^-0.07168)+(2.5*(LOG(Readings!AL12/16.325))^2-273+$E18))</f>
        <v>1.344033182683404</v>
      </c>
      <c r="AQ18" s="6">
        <f>IF(Readings!AM12&gt;0.1,333.5*((Readings!AM12)^-0.07168)+(2.5*(LOG(Readings!AM12/16.325))^2-273+$E18))</f>
        <v>1.3309477144283619</v>
      </c>
      <c r="AR18" s="6">
        <f>IF(Readings!AN12&gt;0.1,333.5*((Readings!AN12)^-0.07168)+(2.5*(LOG(Readings!AN12/16.325))^2-273+$E18))</f>
        <v>1.344033182683404</v>
      </c>
      <c r="AS18" s="6">
        <f>IF(Readings!AO12&gt;0.1,333.5*((Readings!AO12)^-0.07168)+(2.5*(LOG(Readings!AO12/16.325))^2-273+$E18))</f>
        <v>1.4096064232327308</v>
      </c>
      <c r="AT18" s="6">
        <f>IF(Readings!AP12&gt;0.1,333.5*((Readings!AP12)^-0.07168)+(2.5*(LOG(Readings!AP12/16.325))^2-273+$E18))</f>
        <v>1.4096064232327308</v>
      </c>
      <c r="AU18" s="6">
        <f>IF(Readings!AQ12&gt;0.1,333.5*((Readings!AQ12)^-0.07168)+(2.5*(LOG(Readings!AQ12/16.325))^2-273+$E18))</f>
        <v>1.4359040607503744</v>
      </c>
      <c r="AV18" s="6">
        <f>IF(Readings!AR12&gt;0.1,333.5*((Readings!AR12)^-0.07168)+(2.5*(LOG(Readings!AR12/16.325))^2-273+$E18))</f>
        <v>1.4359040607503744</v>
      </c>
      <c r="AW18" s="6">
        <f>IF(Readings!AS12&gt;0.1,333.5*((Readings!AS12)^-0.07168)+(2.5*(LOG(Readings!AS12/16.325))^2-273+$E18))</f>
        <v>1.4886170970334547</v>
      </c>
      <c r="AX18" s="6">
        <f>IF(Readings!AT12&gt;0.1,333.5*((Readings!AT12)^-0.07168)+(2.5*(LOG(Readings!AT12/16.325))^2-273+$E18))</f>
        <v>1.5018199703698087</v>
      </c>
      <c r="AY18" s="6">
        <f>IF(Readings!AU12&gt;0.1,333.5*((Readings!AU12)^-0.07168)+(2.5*(LOG(Readings!AU12/16.325))^2-273+$E18))</f>
        <v>1.5282553514207393</v>
      </c>
      <c r="AZ18" s="6">
        <f>IF(Readings!AV12&gt;0.1,333.5*((Readings!AV12)^-0.07168)+(2.5*(LOG(Readings!AV12/16.325))^2-273+$E18))</f>
        <v>1.5018199703698087</v>
      </c>
      <c r="BA18" s="6">
        <f>IF(Readings!AW12&gt;0.1,333.5*((Readings!AW12)^-0.07168)+(2.5*(LOG(Readings!AW12/16.325))^2-273+$E18))</f>
        <v>1.5282553514207393</v>
      </c>
      <c r="BB18" s="6">
        <f>IF(Readings!AX12&gt;0.1,333.5*((Readings!AX12)^-0.07168)+(2.5*(LOG(Readings!AX12/16.325))^2-273+$E18))</f>
        <v>1.5282553514207393</v>
      </c>
      <c r="BC18" s="6">
        <f>IF(Readings!AY12&gt;0.1,333.5*((Readings!AY12)^-0.07168)+(2.5*(LOG(Readings!AY12/16.325))^2-273+$E18))</f>
        <v>1.5282553514207393</v>
      </c>
      <c r="BD18" s="6">
        <f>IF(Readings!AZ12&gt;0.1,333.5*((Readings!AZ12)^-0.07168)+(2.5*(LOG(Readings!AZ12/16.325))^2-273+$E18))</f>
        <v>1.5282553514207393</v>
      </c>
      <c r="BE18" s="6">
        <f>IF(Readings!BA12&gt;0.1,333.5*((Readings!BA12)^-0.07168)+(2.5*(LOG(Readings!BA12/16.325))^2-273+$E18))</f>
        <v>1.5150327171864433</v>
      </c>
      <c r="BF18" s="6">
        <f>IF(Readings!BB12&gt;0.1,333.5*((Readings!BB12)^-0.07168)+(2.5*(LOG(Readings!BB12/16.325))^2-273+$E18))</f>
        <v>1.5150327171864433</v>
      </c>
      <c r="BG18" s="6">
        <f>IF(Readings!BC12&gt;0.1,333.5*((Readings!BC12)^-0.07168)+(2.5*(LOG(Readings!BC12/16.325))^2-273+$E18))</f>
        <v>1.5150327171864433</v>
      </c>
      <c r="BH18" s="6">
        <f>IF(Readings!BD12&gt;0.1,333.5*((Readings!BD12)^-0.07168)+(2.5*(LOG(Readings!BD12/16.325))^2-273+$E18))</f>
        <v>1.5018199703698087</v>
      </c>
      <c r="BI18" s="6">
        <f>IF(Readings!BE12&gt;0.1,333.5*((Readings!BE12)^-0.07168)+(2.5*(LOG(Readings!BE12/16.325))^2-273+$E18))</f>
        <v>1.5018199703698087</v>
      </c>
      <c r="BJ18" s="6">
        <f>IF(Readings!BF12&gt;0.1,333.5*((Readings!BF12)^-0.07168)+(2.5*(LOG(Readings!BF12/16.325))^2-273+$E18))</f>
        <v>1.4886170970334547</v>
      </c>
      <c r="BK18" s="6">
        <f>IF(Readings!BG12&gt;0.1,333.5*((Readings!BG12)^-0.07168)+(2.5*(LOG(Readings!BG12/16.325))^2-273+$E18))</f>
        <v>1.5018199703698087</v>
      </c>
      <c r="BL18" s="6">
        <f>IF(Readings!BH12&gt;0.1,333.5*((Readings!BH12)^-0.07168)+(2.5*(LOG(Readings!BH12/16.325))^2-273+$E18))</f>
        <v>1.4886170970334547</v>
      </c>
      <c r="BM18" s="6">
        <f>IF(Readings!BI12&gt;0.1,333.5*((Readings!BI12)^-0.07168)+(2.5*(LOG(Readings!BI12/16.325))^2-273+$E18))</f>
        <v>1.344033182683404</v>
      </c>
      <c r="BN18" s="6">
        <f>IF(Readings!BJ12&gt;0.1,333.5*((Readings!BJ12)^-0.07168)+(2.5*(LOG(Readings!BJ12/16.325))^2-273+$E18))</f>
        <v>1.4490675789637635</v>
      </c>
      <c r="BO18" s="6">
        <f>IF(Readings!BK12&gt;0.1,333.5*((Readings!BK12)^-0.07168)+(2.5*(LOG(Readings!BK12/16.325))^2-273+$E18))</f>
        <v>1.4227503467617453</v>
      </c>
      <c r="BP18" s="6">
        <f>IF(Readings!BL12&gt;0.1,333.5*((Readings!BL12)^-0.07168)+(2.5*(LOG(Readings!BL12/16.325))^2-273+$E18))</f>
        <v>1.3571283594008605</v>
      </c>
      <c r="BQ18" s="6">
        <f>IF(Readings!BM12&gt;0.1,333.5*((Readings!BM12)^-0.07168)+(2.5*(LOG(Readings!BM12/16.325))^2-273+$E18))</f>
        <v>1.3964722764264366</v>
      </c>
      <c r="BR18" s="6">
        <f>IF(Readings!BN12&gt;0.1,333.5*((Readings!BN12)^-0.07168)+(2.5*(LOG(Readings!BN12/16.325))^2-273+$E18))</f>
        <v>1.2656655261903893</v>
      </c>
      <c r="BS18" s="6">
        <f>IF(Readings!BO12&gt;0.1,333.5*((Readings!BO12)^-0.07168)+(2.5*(LOG(Readings!BO12/16.325))^2-273+$E18))</f>
        <v>1.3702332581765404</v>
      </c>
      <c r="BT18" s="6">
        <f>IF(Readings!BP12&gt;0.1,333.5*((Readings!BP12)^-0.07168)+(2.5*(LOG(Readings!BP12/16.325))^2-273+$E18))</f>
        <v>1.3702332581765404</v>
      </c>
      <c r="BU18" s="6">
        <f>IF(Readings!BQ12&gt;0.1,333.5*((Readings!BQ12)^-0.07168)+(2.5*(LOG(Readings!BQ12/16.325))^2-273+$E18))</f>
        <v>1.3833478926343901</v>
      </c>
      <c r="BV18" s="6">
        <f>IF(Readings!BR12&gt;0.1,333.5*((Readings!BR12)^-0.07168)+(2.5*(LOG(Readings!BR12/16.325))^2-273+$E18))</f>
        <v>1.3702332581765404</v>
      </c>
      <c r="BW18" s="6">
        <f>IF(Readings!BS12&gt;0.1,333.5*((Readings!BS12)^-0.07168)+(2.5*(LOG(Readings!BS12/16.325))^2-273+$E18))</f>
        <v>1.3571283594008605</v>
      </c>
      <c r="BX18" s="6">
        <f>IF(Readings!BT12&gt;0.1,333.5*((Readings!BT12)^-0.07168)+(2.5*(LOG(Readings!BT12/16.325))^2-273+$E18))</f>
        <v>1.344033182683404</v>
      </c>
      <c r="BY18" s="6">
        <f>IF(Readings!BU12&gt;0.1,333.5*((Readings!BU12)^-0.07168)+(2.5*(LOG(Readings!BU12/16.325))^2-273+$E18))</f>
        <v>1.3178719410680628</v>
      </c>
      <c r="BZ18" s="6">
        <f>IF(Readings!BV12&gt;0.1,333.5*((Readings!BV12)^-0.07168)+(2.5*(LOG(Readings!BV12/16.325))^2-273+$E18))</f>
        <v>1.3178719410680628</v>
      </c>
      <c r="CA18" s="6">
        <f>IF(Readings!BW12&gt;0.1,333.5*((Readings!BW12)^-0.07168)+(2.5*(LOG(Readings!BW12/16.325))^2-273+$E18))</f>
        <v>1.2917494248990806</v>
      </c>
      <c r="CB18" s="6">
        <f>IF(Readings!BX12&gt;0.1,333.5*((Readings!BX12)^-0.07168)+(2.5*(LOG(Readings!BX12/16.325))^2-273+$E18))</f>
        <v>1.2656655261903893</v>
      </c>
      <c r="CC18" s="6">
        <f>IF(Readings!BY12&gt;0.1,333.5*((Readings!BY12)^-0.07168)+(2.5*(LOG(Readings!BY12/16.325))^2-273+$E18))</f>
        <v>1.2526380247590509</v>
      </c>
      <c r="CD18" s="6">
        <f>IF(Readings!BZ12&gt;0.1,333.5*((Readings!BZ12)^-0.07168)+(2.5*(LOG(Readings!BZ12/16.325))^2-273+$E18))</f>
        <v>1.226611850734173</v>
      </c>
      <c r="CE18" s="6">
        <f>IF(Readings!CA12&gt;0.1,333.5*((Readings!CA12)^-0.07168)+(2.5*(LOG(Readings!CA12/16.325))^2-273+$E18))</f>
        <v>1.2006240261352445</v>
      </c>
      <c r="CF18" s="6">
        <f>IF(Readings!CB12&gt;0.1,333.5*((Readings!CB12)^-0.07168)+(2.5*(LOG(Readings!CB12/16.325))^2-273+$E18))</f>
        <v>1.1876444615887749</v>
      </c>
      <c r="CG18" s="6">
        <f>IF(Readings!CC12&gt;0.1,333.5*((Readings!CC12)^-0.07168)+(2.5*(LOG(Readings!CC12/16.325))^2-273+$E18))</f>
        <v>1.1876444615887749</v>
      </c>
      <c r="CH18" s="6">
        <f>IF(Readings!CD12&gt;0.1,333.5*((Readings!CD12)^-0.07168)+(2.5*(LOG(Readings!CD12/16.325))^2-273+$E18))</f>
        <v>1.109967108849105</v>
      </c>
      <c r="CI18" s="6">
        <f>IF(Readings!CE12&gt;0.1,333.5*((Readings!CE12)^-0.07168)+(2.5*(LOG(Readings!CE12/16.325))^2-273+$E18))</f>
        <v>1.0583717517217792</v>
      </c>
      <c r="CJ18" s="6">
        <f>IF(Readings!CF12&gt;0.1,333.5*((Readings!CF12)^-0.07168)+(2.5*(LOG(Readings!CF12/16.325))^2-273+$E18))</f>
        <v>1.0326306230321052</v>
      </c>
      <c r="CK18" s="6">
        <f>IF(Readings!CG12&gt;0.1,333.5*((Readings!CG12)^-0.07168)+(2.5*(LOG(Readings!CG12/16.325))^2-273+$E18))</f>
        <v>1.019774150733042</v>
      </c>
      <c r="CL18" s="6">
        <f>IF(Readings!CH12&gt;0.1,333.5*((Readings!CH12)^-0.07168)+(2.5*(LOG(Readings!CH12/16.325))^2-273+$E18))</f>
        <v>0.46319391349749139</v>
      </c>
      <c r="CM18" s="6">
        <f>IF(Readings!CI12&gt;0.1,333.5*((Readings!CI12)^-0.07168)+(2.5*(LOG(Readings!CI12/16.325))^2-273+$E18))</f>
        <v>1.019774150733042</v>
      </c>
      <c r="CN18" s="6">
        <f>IF(Readings!CJ12&gt;0.1,333.5*((Readings!CJ12)^-0.07168)+(2.5*(LOG(Readings!CJ12/16.325))^2-273+$E18))</f>
        <v>0.95563219372661479</v>
      </c>
      <c r="CO18" s="6">
        <f>IF(Readings!CK12&gt;0.1,333.5*((Readings!CK12)^-0.07168)+(2.5*(LOG(Readings!CK12/16.325))^2-273+$E18))</f>
        <v>0.99408932563255803</v>
      </c>
      <c r="CP18" s="6">
        <f>IF(Readings!CL12&gt;0.1,333.5*((Readings!CL12)^-0.07168)+(2.5*(LOG(Readings!CL12/16.325))^2-273+$E18))</f>
        <v>0.99408932563255803</v>
      </c>
      <c r="CQ18" s="6">
        <f>IF(Readings!CM12&gt;0.1,333.5*((Readings!CM12)^-0.07168)+(2.5*(LOG(Readings!CM12/16.325))^2-273+$E18))</f>
        <v>0.981260947071803</v>
      </c>
      <c r="CR18" s="6">
        <f>IF(Readings!CN12&gt;0.1,333.5*((Readings!CN12)^-0.07168)+(2.5*(LOG(Readings!CN12/16.325))^2-273+$E18))</f>
        <v>0.96844190737476765</v>
      </c>
      <c r="CS18" s="6">
        <f>IF(Readings!CO12&gt;0.1,333.5*((Readings!CO12)^-0.07168)+(2.5*(LOG(Readings!CO12/16.325))^2-273+$E18))</f>
        <v>0.96844190737476765</v>
      </c>
      <c r="CT18" s="6">
        <f>IF(Readings!CP12&gt;0.1,333.5*((Readings!CP12)^-0.07168)+(2.5*(LOG(Readings!CP12/16.325))^2-273+$E18))</f>
        <v>0.94283179333871203</v>
      </c>
      <c r="CU18" s="6">
        <f>IF(Readings!CQ12&gt;0.1,333.5*((Readings!CQ12)^-0.07168)+(2.5*(LOG(Readings!CQ12/16.325))^2-273+$E18))</f>
        <v>0.91725888131747979</v>
      </c>
      <c r="CV18" s="6">
        <f>IF(Readings!CR12&gt;0.1,333.5*((Readings!CR12)^-0.07168)+(2.5*(LOG(Readings!CR12/16.325))^2-273+$E18))</f>
        <v>0.94283179333871203</v>
      </c>
      <c r="CW18" s="6">
        <f>IF(Readings!CS12&gt;0.1,333.5*((Readings!CS12)^-0.07168)+(2.5*(LOG(Readings!CS12/16.325))^2-273+$E18))</f>
        <v>0.94283179333871203</v>
      </c>
      <c r="CX18" s="6">
        <f>IF(Readings!CT12&gt;0.1,333.5*((Readings!CT12)^-0.07168)+(2.5*(LOG(Readings!CT12/16.325))^2-273+$E18))</f>
        <v>0.87896904449775093</v>
      </c>
      <c r="CY18" s="6">
        <f>IF(Readings!CU12&gt;0.1,333.5*((Readings!CU12)^-0.07168)+(2.5*(LOG(Readings!CU12/16.325))^2-273+$E18))</f>
        <v>0.91725888131747979</v>
      </c>
      <c r="CZ18" s="6">
        <f>IF(Readings!CV12&gt;0.1,333.5*((Readings!CV12)^-0.07168)+(2.5*(LOG(Readings!CV12/16.325))^2-273+$E18))</f>
        <v>0.89172306951547853</v>
      </c>
      <c r="DA18" s="6">
        <f>IF(Readings!CW12&gt;0.1,333.5*((Readings!CW12)^-0.07168)+(2.5*(LOG(Readings!CW12/16.325))^2-273+$E18))</f>
        <v>0.90448634423523799</v>
      </c>
      <c r="DB18" s="6">
        <f>IF(Readings!CX12&gt;0.1,333.5*((Readings!CX12)^-0.07168)+(2.5*(LOG(Readings!CX12/16.325))^2-273+$E18))</f>
        <v>0.90448634423523799</v>
      </c>
      <c r="DC18" s="6">
        <f>IF(Readings!CY12&gt;0.1,333.5*((Readings!CY12)^-0.07168)+(2.5*(LOG(Readings!CY12/16.325))^2-273+$E18))</f>
        <v>0.90448634423523799</v>
      </c>
      <c r="DD18" s="6">
        <f>IF(Readings!CZ12&gt;0.1,333.5*((Readings!CZ12)^-0.07168)+(2.5*(LOG(Readings!CZ12/16.325))^2-273+$E18))</f>
        <v>0.87896904449775093</v>
      </c>
      <c r="DE18" s="6">
        <f>IF(Readings!DA12&gt;0.1,333.5*((Readings!DA12)^-0.07168)+(2.5*(LOG(Readings!DA12/16.325))^2-273+$E18))</f>
        <v>0.85348869305357766</v>
      </c>
      <c r="DF18" s="6">
        <f>IF(Readings!DB12&gt;0.1,333.5*((Readings!DB12)^-0.07168)+(2.5*(LOG(Readings!DB12/16.325))^2-273+$E18))</f>
        <v>0.81533722360097727</v>
      </c>
      <c r="DG18" s="6">
        <f>IF(Readings!DC12&gt;0.1,333.5*((Readings!DC12)^-0.07168)+(2.5*(LOG(Readings!DC12/16.325))^2-273+$E18))</f>
        <v>0.81533722360097727</v>
      </c>
      <c r="DH18" s="6">
        <f>IF(Readings!DD12&gt;0.1,333.5*((Readings!DD12)^-0.07168)+(2.5*(LOG(Readings!DD12/16.325))^2-273+$E18))</f>
        <v>0.80263843234644128</v>
      </c>
      <c r="DI18" s="6">
        <f>IF(Readings!DE12&gt;0.1,333.5*((Readings!DE12)^-0.07168)+(2.5*(LOG(Readings!DE12/16.325))^2-273+$E18))</f>
        <v>0.78994880287967817</v>
      </c>
      <c r="DJ18" s="6">
        <f>IF(Readings!DF12&gt;0.1,333.5*((Readings!DF12)^-0.07168)+(2.5*(LOG(Readings!DF12/16.325))^2-273+$E18))</f>
        <v>1.0970540995549527</v>
      </c>
      <c r="DK18" s="6">
        <f>IF(Readings!DG12&gt;0.1,333.5*((Readings!DG12)^-0.07168)+(2.5*(LOG(Readings!DG12/16.325))^2-273+$E18))</f>
        <v>0.76459697949968586</v>
      </c>
      <c r="DL18" s="6">
        <f>IF(Readings!DH12&gt;0.1,333.5*((Readings!DH12)^-0.07168)+(2.5*(LOG(Readings!DH12/16.325))^2-273+$E18))</f>
        <v>0.75193476074372256</v>
      </c>
      <c r="DM18" s="6">
        <f>IF(Readings!DI12&gt;0.1,333.5*((Readings!DI12)^-0.07168)+(2.5*(LOG(Readings!DI12/16.325))^2-273+$E18))</f>
        <v>0.75193476074372256</v>
      </c>
      <c r="DN18" s="6">
        <f>IF(Readings!DJ12&gt;0.1,333.5*((Readings!DJ12)^-0.07168)+(2.5*(LOG(Readings!DJ12/16.325))^2-273+$E18))</f>
        <v>0.75193476074372256</v>
      </c>
      <c r="DO18" s="6">
        <f>IF(Readings!DK12&gt;0.1,333.5*((Readings!DK12)^-0.07168)+(2.5*(LOG(Readings!DK12/16.325))^2-273+$E18))</f>
        <v>0.77726832274197477</v>
      </c>
      <c r="DP18" s="6">
        <f>IF(Readings!DL12&gt;0.1,333.5*((Readings!DL12)^-0.07168)+(2.5*(LOG(Readings!DL12/16.325))^2-273+$E18))</f>
        <v>0.81533722360097727</v>
      </c>
      <c r="DQ18" s="6">
        <f>IF(Readings!DM12&gt;0.1,333.5*((Readings!DM12)^-0.07168)+(2.5*(LOG(Readings!DM12/16.325))^2-273+$E18))</f>
        <v>0.78994880287967817</v>
      </c>
      <c r="DR18" s="6">
        <f>IF(Readings!DN12&gt;0.1,333.5*((Readings!DN12)^-0.07168)+(2.5*(LOG(Readings!DN12/16.325))^2-273+$E18))</f>
        <v>0.81533722360097727</v>
      </c>
      <c r="DS18" s="6">
        <f>IF(Readings!DO12&gt;0.1,333.5*((Readings!DO12)^-0.07168)+(2.5*(LOG(Readings!DO12/16.325))^2-273+$E18))</f>
        <v>0.81533722360097727</v>
      </c>
      <c r="DT18" s="6">
        <f>IF(Readings!DP12&gt;0.1,333.5*((Readings!DP12)^-0.07168)+(2.5*(LOG(Readings!DP12/16.325))^2-273+$E18))</f>
        <v>0.80263843234644128</v>
      </c>
      <c r="DU18" s="6">
        <f>IF(Readings!DQ12&gt;0.1,333.5*((Readings!DQ12)^-0.07168)+(2.5*(LOG(Readings!DQ12/16.325))^2-273+$E18))</f>
        <v>0.78994880287967817</v>
      </c>
      <c r="DV18" s="6">
        <f>IF(Readings!DR12&gt;0.1,333.5*((Readings!DR12)^-0.07168)+(2.5*(LOG(Readings!DR12/16.325))^2-273+$E18))</f>
        <v>0.78994880287967817</v>
      </c>
      <c r="DW18" s="6">
        <f>IF(Readings!DS12&gt;0.1,333.5*((Readings!DS12)^-0.07168)+(2.5*(LOG(Readings!DS12/16.325))^2-273+$E18))</f>
        <v>0.77726832274197477</v>
      </c>
      <c r="DX18" s="6">
        <f>IF(Readings!DT12&gt;0.1,333.5*((Readings!DT12)^-0.07168)+(2.5*(LOG(Readings!DT12/16.325))^2-273+$E18))</f>
        <v>0.76459697949968586</v>
      </c>
      <c r="DY18" s="6">
        <f>IF(Readings!DU12&gt;0.1,333.5*((Readings!DU12)^-0.07168)+(2.5*(LOG(Readings!DU12/16.325))^2-273+$E18))</f>
        <v>0.75193476074372256</v>
      </c>
      <c r="DZ18" s="6">
        <f>IF(Readings!DV12&gt;0.1,333.5*((Readings!DV12)^-0.07168)+(2.5*(LOG(Readings!DV12/16.325))^2-273+$E18))</f>
        <v>0.72663764717952972</v>
      </c>
      <c r="EA18" s="6">
        <f>IF(Readings!DW12&gt;0.1,333.5*((Readings!DW12)^-0.07168)+(2.5*(LOG(Readings!DW12/16.325))^2-273+$E18))</f>
        <v>0.71400272767704109</v>
      </c>
      <c r="EB18" s="6">
        <f>IF(Readings!DX12&gt;0.1,333.5*((Readings!DX12)^-0.07168)+(2.5*(LOG(Readings!DX12/16.325))^2-273+$E18))</f>
        <v>0.68876010168071389</v>
      </c>
      <c r="EC18" s="6">
        <f>IF(Readings!DY12&gt;0.1,333.5*((Readings!DY12)^-0.07168)+(2.5*(LOG(Readings!DY12/16.325))^2-273+$E18))</f>
        <v>0.65096401129017067</v>
      </c>
      <c r="ED18" s="6">
        <f>IF(Readings!DZ12&gt;0.1,333.5*((Readings!DZ12)^-0.07168)+(2.5*(LOG(Readings!DZ12/16.325))^2-273+$E18))</f>
        <v>0.62581170762081229</v>
      </c>
      <c r="EE18" s="6">
        <f>IF(Readings!EA12&gt;0.1,333.5*((Readings!EA12)^-0.07168)+(2.5*(LOG(Readings!EA12/16.325))^2-273+$E18))</f>
        <v>0.58815064396526395</v>
      </c>
      <c r="EF18" s="6">
        <f>IF(Readings!EB12&gt;0.1,333.5*((Readings!EB12)^-0.07168)+(2.5*(LOG(Readings!EB12/16.325))^2-273+$E18))</f>
        <v>0.56308805502419546</v>
      </c>
      <c r="EG18" s="6">
        <f>IF(Readings!EC12&gt;0.1,333.5*((Readings!EC12)^-0.07168)+(2.5*(LOG(Readings!EC12/16.325))^2-273+$E18))</f>
        <v>0.41345923825900854</v>
      </c>
      <c r="EH18" s="6">
        <f>IF(Readings!ED12&gt;0.1,333.5*((Readings!ED12)^-0.07168)+(2.5*(LOG(Readings!ED12/16.325))^2-273+$E18))</f>
        <v>0.55057016047084062</v>
      </c>
      <c r="EI18" s="6">
        <f>IF(Readings!EE12&gt;0.1,333.5*((Readings!EE12)^-0.07168)+(2.5*(LOG(Readings!EE12/16.325))^2-273+$E18))</f>
        <v>0.30206911406207837</v>
      </c>
      <c r="EJ18" s="6">
        <f>IF(Readings!EF12&gt;0.1,333.5*((Readings!EF12)^-0.07168)+(2.5*(LOG(Readings!EF12/16.325))^2-273+$E18))</f>
        <v>0.37625053523339602</v>
      </c>
      <c r="EK18" s="6">
        <f>IF(Readings!EG12&gt;0.1,333.5*((Readings!EG12)^-0.07168)+(2.5*(LOG(Readings!EG12/16.325))^2-273+$E18))</f>
        <v>0.38864466888475135</v>
      </c>
      <c r="EL18" s="6">
        <f>IF(Readings!EH12&gt;0.1,333.5*((Readings!EH12)^-0.07168)+(2.5*(LOG(Readings!EH12/16.325))^2-273+$E18))</f>
        <v>0.30206911406207837</v>
      </c>
      <c r="EM18" s="6">
        <f>IF(Readings!EI12&gt;0.1,333.5*((Readings!EI12)^-0.07168)+(2.5*(LOG(Readings!EI12/16.325))^2-273+$E18))</f>
        <v>0.22820025620325168</v>
      </c>
      <c r="EN18" s="6">
        <f>IF(Readings!EJ12&gt;0.1,333.5*((Readings!EJ12)^-0.07168)+(2.5*(LOG(Readings!EJ12/16.325))^2-273+$E18))</f>
        <v>0.27741155497142245</v>
      </c>
      <c r="EO18" s="6">
        <f>IF(Readings!EK12&gt;0.1,333.5*((Readings!EK12)^-0.07168)+(2.5*(LOG(Readings!EK12/16.325))^2-273+$E18))</f>
        <v>0.16687985230959157</v>
      </c>
      <c r="EP18" s="6">
        <f>IF(Readings!EL12&gt;0.1,333.5*((Readings!EL12)^-0.07168)+(2.5*(LOG(Readings!EL12/16.325))^2-273+$E18))</f>
        <v>0.27741155497142245</v>
      </c>
      <c r="EQ18" s="6">
        <f>IF(Readings!EM12&gt;0.1,333.5*((Readings!EM12)^-0.07168)+(2.5*(LOG(Readings!EM12/16.325))^2-273+$E18))</f>
        <v>0.22820025620325168</v>
      </c>
      <c r="ER18" s="6">
        <f>IF(Readings!EN12&gt;0.1,333.5*((Readings!EN12)^-0.07168)+(2.5*(LOG(Readings!EN12/16.325))^2-273+$E18))</f>
        <v>-6.3603329086525378</v>
      </c>
      <c r="ES18" s="6">
        <f>IF(Readings!EO12&gt;0.1,333.5*((Readings!EO12)^-0.07168)+(2.5*(LOG(Readings!EO12/16.325))^2-273+$E18))</f>
        <v>0.20364633360082962</v>
      </c>
      <c r="ET18" s="6">
        <f>IF(Readings!EP12&gt;0.1,333.5*((Readings!EP12)^-0.07168)+(2.5*(LOG(Readings!EP12/16.325))^2-273+$E18))</f>
        <v>-6.8548510051685412</v>
      </c>
      <c r="EU18" s="6">
        <f>IF(Readings!EQ12&gt;0.1,333.5*((Readings!EQ12)^-0.07168)+(2.5*(LOG(Readings!EQ12/16.325))^2-273+$E18))</f>
        <v>0.20364633360082962</v>
      </c>
      <c r="EV18" s="6">
        <f>IF(Readings!ER12&gt;0.1,333.5*((Readings!ER12)^-0.07168)+(2.5*(LOG(Readings!ER12/16.325))^2-273+$E18))</f>
        <v>0.17912677416177303</v>
      </c>
      <c r="EW18" s="6">
        <f>(333.5*((16.09)^-0.07168)+(2.5*(LOG(16.09/16.325))^2-273+$E18))</f>
        <v>8.1390361757257779E-2</v>
      </c>
      <c r="EX18" s="6">
        <f>(333.5*((16.01)^-0.07168)+(2.5*(LOG(16.01/16.325))^2-273+$E18))</f>
        <v>0.17912677416177303</v>
      </c>
      <c r="EY18" s="6">
        <f>(333.5*((16.01)^-0.07168)+(2.5*(LOG(16.01/16.325))^2-273+$E18))</f>
        <v>0.17912677416177303</v>
      </c>
      <c r="EZ18" s="6" t="s">
        <v>73</v>
      </c>
    </row>
    <row r="19" spans="1:156" x14ac:dyDescent="0.2">
      <c r="A19" t="s">
        <v>13</v>
      </c>
      <c r="B19" s="13">
        <v>4</v>
      </c>
      <c r="C19" s="13">
        <v>1079.6999999999998</v>
      </c>
      <c r="D19" s="17">
        <f t="shared" si="21"/>
        <v>-19.800000000000182</v>
      </c>
      <c r="E19" s="17">
        <v>-0.15</v>
      </c>
      <c r="F19" s="43" t="s">
        <v>190</v>
      </c>
      <c r="G19" s="6">
        <f>IF(Readings!C13&gt;0.1,333.5*((Readings!C13)^-0.07168)+(2.5*(LOG(Readings!C13/16.325))^2-273+$E19))</f>
        <v>0.48830895512907091</v>
      </c>
      <c r="H19" s="6">
        <f>IF(Readings!D13&gt;0.1,333.5*((Readings!D13)^-0.07168)+(2.5*(LOG(Readings!D13/16.325))^2-273+$E19))</f>
        <v>0.51319391349750276</v>
      </c>
      <c r="I19" s="6">
        <f>IF(Readings!E13&gt;0.1,333.5*((Readings!E13)^-0.07168)+(2.5*(LOG(Readings!E13/16.325))^2-273+$E19))</f>
        <v>0.51319391349750276</v>
      </c>
      <c r="J19" s="6">
        <f>IF(Readings!F13&gt;0.1,333.5*((Readings!F13)^-0.07168)+(2.5*(LOG(Readings!F13/16.325))^2-273+$E19))</f>
        <v>0.52564963772096007</v>
      </c>
      <c r="K19" s="6">
        <f>IF(Readings!G13&gt;0.1,333.5*((Readings!G13)^-0.07168)+(2.5*(LOG(Readings!G13/16.325))^2-273+$E19))</f>
        <v>0.52564963772096007</v>
      </c>
      <c r="L19" s="6">
        <f>IF(Readings!H13&gt;0.1,333.5*((Readings!H13)^-0.07168)+(2.5*(LOG(Readings!H13/16.325))^2-273+$E19))</f>
        <v>0.52564963772096007</v>
      </c>
      <c r="M19" s="6">
        <f>IF(Readings!I13&gt;0.1,333.5*((Readings!I13)^-0.07168)+(2.5*(LOG(Readings!I13/16.325))^2-273+$E19))</f>
        <v>0.52564963772096007</v>
      </c>
      <c r="N19" s="6">
        <f>IF(Readings!J13&gt;0.1,333.5*((Readings!J13)^-0.07168)+(2.5*(LOG(Readings!J13/16.325))^2-273+$E19))</f>
        <v>0.52564963772096007</v>
      </c>
      <c r="O19" s="6">
        <f>IF(Readings!K13&gt;0.1,333.5*((Readings!K13)^-0.07168)+(2.5*(LOG(Readings!K13/16.325))^2-273+$E19))</f>
        <v>0.51319391349750276</v>
      </c>
      <c r="P19" s="6">
        <f>IF(Readings!L13&gt;0.1,333.5*((Readings!L13)^-0.07168)+(2.5*(LOG(Readings!L13/16.325))^2-273+$E19))</f>
        <v>-0.31367012345907597</v>
      </c>
      <c r="Q19" s="6">
        <f>IF(Readings!M13&gt;0.1,333.5*((Readings!M13)^-0.07168)+(2.5*(LOG(Readings!M13/16.325))^2-273+$E19))</f>
        <v>0.48830895512907091</v>
      </c>
      <c r="R19" s="6">
        <f>IF(Readings!N13&gt;0.1,333.5*((Readings!N13)^-0.07168)+(2.5*(LOG(Readings!N13/16.325))^2-273+$E19))</f>
        <v>0.43864466888476272</v>
      </c>
      <c r="S19" s="6">
        <f>IF(Readings!O13&gt;0.1,333.5*((Readings!O13)^-0.07168)+(2.5*(LOG(Readings!O13/16.325))^2-273+$E19))</f>
        <v>-5.0407307838042925E-2</v>
      </c>
      <c r="T19" s="6">
        <f>IF(Readings!P13&gt;0.1,333.5*((Readings!P13)^-0.07168)+(2.5*(LOG(Readings!P13/16.325))^2-273+$E19))</f>
        <v>0.48830895512907091</v>
      </c>
      <c r="U19" s="6">
        <f>IF(Readings!Q13&gt;0.1,333.5*((Readings!Q13)^-0.07168)+(2.5*(LOG(Readings!Q13/16.325))^2-273+$E19))</f>
        <v>0.46345923825901991</v>
      </c>
      <c r="V19" s="6">
        <f>IF(Readings!R13&gt;0.1,333.5*((Readings!R13)^-0.07168)+(2.5*(LOG(Readings!R13/16.325))^2-273+$E19))</f>
        <v>0.45104756599567963</v>
      </c>
      <c r="W19" s="6">
        <f>IF(Readings!S13&gt;0.1,333.5*((Readings!S13)^-0.07168)+(2.5*(LOG(Readings!S13/16.325))^2-273+$E19))</f>
        <v>0.47587969739055325</v>
      </c>
      <c r="X19" s="6">
        <f>IF(Readings!T13&gt;0.1,333.5*((Readings!T13)^-0.07168)+(2.5*(LOG(Readings!T13/16.325))^2-273+$E19))</f>
        <v>0.46345923825901991</v>
      </c>
      <c r="Y19" s="6">
        <f>IF(Readings!U13&gt;0.1,333.5*((Readings!U13)^-0.07168)+(2.5*(LOG(Readings!U13/16.325))^2-273+$E19))</f>
        <v>0.42625053523340739</v>
      </c>
      <c r="Z19" s="6">
        <f>IF(Readings!V13&gt;0.1,333.5*((Readings!V13)^-0.07168)+(2.5*(LOG(Readings!V13/16.325))^2-273+$E19))</f>
        <v>0.46345923825901991</v>
      </c>
      <c r="AA19" s="6">
        <f>IF(Readings!W13&gt;0.1,333.5*((Readings!W13)^-0.07168)+(2.5*(LOG(Readings!W13/16.325))^2-273+$E19))</f>
        <v>0.45104756599567963</v>
      </c>
      <c r="AB19" s="6">
        <f>IF(Readings!X13&gt;0.1,333.5*((Readings!X13)^-0.07168)+(2.5*(LOG(Readings!X13/16.325))^2-273+$E19))</f>
        <v>0.40148851165298538</v>
      </c>
      <c r="AC19" s="6">
        <f>IF(Readings!Y13&gt;0.1,333.5*((Readings!Y13)^-0.07168)+(2.5*(LOG(Readings!Y13/16.325))^2-273+$E19))</f>
        <v>0.42625053523340739</v>
      </c>
      <c r="AD19" s="6">
        <f>IF(Readings!Z13&gt;0.1,333.5*((Readings!Z13)^-0.07168)+(2.5*(LOG(Readings!Z13/16.325))^2-273+$E19))</f>
        <v>0.46345923825901991</v>
      </c>
      <c r="AE19" s="6">
        <f>IF(Readings!AA13&gt;0.1,333.5*((Readings!AA13)^-0.07168)+(2.5*(LOG(Readings!AA13/16.325))^2-273+$E19))</f>
        <v>0.40148851165298538</v>
      </c>
      <c r="AF19" s="6">
        <f>IF(Readings!AB13&gt;0.1,333.5*((Readings!AB13)^-0.07168)+(2.5*(LOG(Readings!AB13/16.325))^2-273+$E19))</f>
        <v>0.42625053523340739</v>
      </c>
      <c r="AG19" s="6">
        <f>IF(Readings!AC13&gt;0.1,333.5*((Readings!AC13)^-0.07168)+(2.5*(LOG(Readings!AC13/16.325))^2-273+$E19))</f>
        <v>0.41386515337177343</v>
      </c>
      <c r="AH19" s="6">
        <f>IF(Readings!AD13&gt;0.1,333.5*((Readings!AD13)^-0.07168)+(2.5*(LOG(Readings!AD13/16.325))^2-273+$E19))</f>
        <v>0.40148851165298538</v>
      </c>
      <c r="AI19" s="6">
        <f>IF(Readings!AE13&gt;0.1,333.5*((Readings!AE13)^-0.07168)+(2.5*(LOG(Readings!AE13/16.325))^2-273+$E19))</f>
        <v>0.42625053523340739</v>
      </c>
      <c r="AJ19" s="6">
        <f>IF(Readings!AF13&gt;0.1,333.5*((Readings!AF13)^-0.07168)+(2.5*(LOG(Readings!AF13/16.325))^2-273+$E19))</f>
        <v>0.45104756599567963</v>
      </c>
      <c r="AK19" s="6">
        <f>IF(Readings!AG13&gt;0.1,333.5*((Readings!AG13)^-0.07168)+(2.5*(LOG(Readings!AG13/16.325))^2-273+$E19))</f>
        <v>0.43864466888476272</v>
      </c>
      <c r="AL19" s="6">
        <f>IF(Readings!AH13&gt;0.1,333.5*((Readings!AH13)^-0.07168)+(2.5*(LOG(Readings!AH13/16.325))^2-273+$E19))</f>
        <v>0.43864466888476272</v>
      </c>
      <c r="AM19" s="6">
        <f>IF(Readings!AI13&gt;0.1,333.5*((Readings!AI13)^-0.07168)+(2.5*(LOG(Readings!AI13/16.325))^2-273+$E19))</f>
        <v>0.41386515337177343</v>
      </c>
      <c r="AN19" s="6">
        <f>IF(Readings!AJ13&gt;0.1,333.5*((Readings!AJ13)^-0.07168)+(2.5*(LOG(Readings!AJ13/16.325))^2-273+$E19))</f>
        <v>0.43864466888476272</v>
      </c>
      <c r="AO19" s="6">
        <f>IF(Readings!AK13&gt;0.1,333.5*((Readings!AK13)^-0.07168)+(2.5*(LOG(Readings!AK13/16.325))^2-273+$E19))</f>
        <v>0.43864466888476272</v>
      </c>
      <c r="AP19" s="6">
        <f>IF(Readings!AL13&gt;0.1,333.5*((Readings!AL13)^-0.07168)+(2.5*(LOG(Readings!AL13/16.325))^2-273+$E19))</f>
        <v>0.41386515337177343</v>
      </c>
      <c r="AQ19" s="6">
        <f>IF(Readings!AM13&gt;0.1,333.5*((Readings!AM13)^-0.07168)+(2.5*(LOG(Readings!AM13/16.325))^2-273+$E19))</f>
        <v>0.42625053523340739</v>
      </c>
      <c r="AR19" s="6">
        <f>IF(Readings!AN13&gt;0.1,333.5*((Readings!AN13)^-0.07168)+(2.5*(LOG(Readings!AN13/16.325))^2-273+$E19))</f>
        <v>0.41386515337177343</v>
      </c>
      <c r="AS19" s="6">
        <f>IF(Readings!AO13&gt;0.1,333.5*((Readings!AO13)^-0.07168)+(2.5*(LOG(Readings!AO13/16.325))^2-273+$E19))</f>
        <v>0.48830895512907091</v>
      </c>
      <c r="AT19" s="6">
        <f>IF(Readings!AP13&gt;0.1,333.5*((Readings!AP13)^-0.07168)+(2.5*(LOG(Readings!AP13/16.325))^2-273+$E19))</f>
        <v>0.30278863289873925</v>
      </c>
      <c r="AU19" s="6">
        <f>IF(Readings!AQ13&gt;0.1,333.5*((Readings!AQ13)^-0.07168)+(2.5*(LOG(Readings!AQ13/16.325))^2-273+$E19))</f>
        <v>0.57556111121766662</v>
      </c>
      <c r="AV19" s="6">
        <f>IF(Readings!AR13&gt;0.1,333.5*((Readings!AR13)^-0.07168)+(2.5*(LOG(Readings!AR13/16.325))^2-273+$E19))</f>
        <v>0.70096401129018204</v>
      </c>
      <c r="AW19" s="6">
        <f>IF(Readings!AS13&gt;0.1,333.5*((Readings!AS13)^-0.07168)+(2.5*(LOG(Readings!AS13/16.325))^2-273+$E19))</f>
        <v>0.5880611831929059</v>
      </c>
      <c r="AX19" s="6">
        <f>IF(Readings!AT13&gt;0.1,333.5*((Readings!AT13)^-0.07168)+(2.5*(LOG(Readings!AT13/16.325))^2-273+$E19))</f>
        <v>0.66324904627151682</v>
      </c>
      <c r="AY19" s="6">
        <f>IF(Readings!AU13&gt;0.1,333.5*((Readings!AU13)^-0.07168)+(2.5*(LOG(Readings!AU13/16.325))^2-273+$E19))</f>
        <v>0.63815064396527532</v>
      </c>
      <c r="AZ19" s="6">
        <f>IF(Readings!AV13&gt;0.1,333.5*((Readings!AV13)^-0.07168)+(2.5*(LOG(Readings!AV13/16.325))^2-273+$E19))</f>
        <v>0.62561487884897815</v>
      </c>
      <c r="BA19" s="6">
        <f>IF(Readings!AW13&gt;0.1,333.5*((Readings!AW13)^-0.07168)+(2.5*(LOG(Readings!AW13/16.325))^2-273+$E19))</f>
        <v>0.63815064396527532</v>
      </c>
      <c r="BB19" s="6">
        <f>IF(Readings!AX13&gt;0.1,333.5*((Readings!AX13)^-0.07168)+(2.5*(LOG(Readings!AX13/16.325))^2-273+$E19))</f>
        <v>0.66324904627151682</v>
      </c>
      <c r="BC19" s="6">
        <f>IF(Readings!AY13&gt;0.1,333.5*((Readings!AY13)^-0.07168)+(2.5*(LOG(Readings!AY13/16.325))^2-273+$E19))</f>
        <v>0.60057016047085199</v>
      </c>
      <c r="BD19" s="6">
        <f>IF(Readings!AZ13&gt;0.1,333.5*((Readings!AZ13)^-0.07168)+(2.5*(LOG(Readings!AZ13/16.325))^2-273+$E19))</f>
        <v>0.41386515337177343</v>
      </c>
      <c r="BE19" s="6">
        <f>IF(Readings!BA13&gt;0.1,333.5*((Readings!BA13)^-0.07168)+(2.5*(LOG(Readings!BA13/16.325))^2-273+$E19))</f>
        <v>0.67581170762082365</v>
      </c>
      <c r="BF19" s="6">
        <f>IF(Readings!BB13&gt;0.1,333.5*((Readings!BB13)^-0.07168)+(2.5*(LOG(Readings!BB13/16.325))^2-273+$E19))</f>
        <v>0.6883833585804382</v>
      </c>
      <c r="BG19" s="6">
        <f>IF(Readings!BC13&gt;0.1,333.5*((Readings!BC13)^-0.07168)+(2.5*(LOG(Readings!BC13/16.325))^2-273+$E19))</f>
        <v>0.50074702323632891</v>
      </c>
      <c r="BH19" s="6">
        <f>IF(Readings!BD13&gt;0.1,333.5*((Readings!BD13)^-0.07168)+(2.5*(LOG(Readings!BD13/16.325))^2-273+$E19))</f>
        <v>0.45104756599567963</v>
      </c>
      <c r="BI19" s="6">
        <f>IF(Readings!BE13&gt;0.1,333.5*((Readings!BE13)^-0.07168)+(2.5*(LOG(Readings!BE13/16.325))^2-273+$E19))</f>
        <v>0.46345923825901991</v>
      </c>
      <c r="BJ19" s="6">
        <f>IF(Readings!BF13&gt;0.1,333.5*((Readings!BF13)^-0.07168)+(2.5*(LOG(Readings!BF13/16.325))^2-273+$E19))</f>
        <v>0.43864466888476272</v>
      </c>
      <c r="BK19" s="6">
        <f>IF(Readings!BG13&gt;0.1,333.5*((Readings!BG13)^-0.07168)+(2.5*(LOG(Readings!BG13/16.325))^2-273+$E19))</f>
        <v>0.42625053523340739</v>
      </c>
      <c r="BL19" s="6">
        <f>IF(Readings!BH13&gt;0.1,333.5*((Readings!BH13)^-0.07168)+(2.5*(LOG(Readings!BH13/16.325))^2-273+$E19))</f>
        <v>0.38912059845273461</v>
      </c>
      <c r="BM19" s="6">
        <f>IF(Readings!BI13&gt;0.1,333.5*((Readings!BI13)^-0.07168)+(2.5*(LOG(Readings!BI13/16.325))^2-273+$E19))</f>
        <v>0.35206911406208974</v>
      </c>
      <c r="BN19" s="6">
        <f>IF(Readings!BJ13&gt;0.1,333.5*((Readings!BJ13)^-0.07168)+(2.5*(LOG(Readings!BJ13/16.325))^2-273+$E19))</f>
        <v>0.41386515337177343</v>
      </c>
      <c r="BO19" s="6">
        <f>IF(Readings!BK13&gt;0.1,333.5*((Readings!BK13)^-0.07168)+(2.5*(LOG(Readings!BK13/16.325))^2-273+$E19))</f>
        <v>0.43864466888476272</v>
      </c>
      <c r="BP19" s="6">
        <f>IF(Readings!BL13&gt;0.1,333.5*((Readings!BL13)^-0.07168)+(2.5*(LOG(Readings!BL13/16.325))^2-273+$E19))</f>
        <v>0.42625053523340739</v>
      </c>
      <c r="BQ19" s="6">
        <f>IF(Readings!BM13&gt;0.1,333.5*((Readings!BM13)^-0.07168)+(2.5*(LOG(Readings!BM13/16.325))^2-273+$E19))</f>
        <v>0.31509577004374023</v>
      </c>
      <c r="BR19" s="6">
        <f>IF(Readings!BN13&gt;0.1,333.5*((Readings!BN13)^-0.07168)+(2.5*(LOG(Readings!BN13/16.325))^2-273+$E19))</f>
        <v>0.42625053523340739</v>
      </c>
      <c r="BS19" s="6">
        <f>IF(Readings!BO13&gt;0.1,333.5*((Readings!BO13)^-0.07168)+(2.5*(LOG(Readings!BO13/16.325))^2-273+$E19))</f>
        <v>0.38912059845273461</v>
      </c>
      <c r="BT19" s="6">
        <f>IF(Readings!BP13&gt;0.1,333.5*((Readings!BP13)^-0.07168)+(2.5*(LOG(Readings!BP13/16.325))^2-273+$E19))</f>
        <v>0.40148851165298538</v>
      </c>
      <c r="BU19" s="6">
        <f>IF(Readings!BQ13&gt;0.1,333.5*((Readings!BQ13)^-0.07168)+(2.5*(LOG(Readings!BQ13/16.325))^2-273+$E19))</f>
        <v>0.5880611831929059</v>
      </c>
      <c r="BV19" s="6">
        <f>IF(Readings!BR13&gt;0.1,333.5*((Readings!BR13)^-0.07168)+(2.5*(LOG(Readings!BR13/16.325))^2-273+$E19))</f>
        <v>0.57556111121766662</v>
      </c>
      <c r="BW19" s="6">
        <f>IF(Readings!BS13&gt;0.1,333.5*((Readings!BS13)^-0.07168)+(2.5*(LOG(Readings!BS13/16.325))^2-273+$E19))</f>
        <v>0.61308805502420682</v>
      </c>
      <c r="BX19" s="6">
        <f>IF(Readings!BT13&gt;0.1,333.5*((Readings!BT13)^-0.07168)+(2.5*(LOG(Readings!BT13/16.325))^2-273+$E19))</f>
        <v>0.45104756599567963</v>
      </c>
      <c r="BY19" s="6">
        <f>IF(Readings!BU13&gt;0.1,333.5*((Readings!BU13)^-0.07168)+(2.5*(LOG(Readings!BU13/16.325))^2-273+$E19))</f>
        <v>0.50074702323632891</v>
      </c>
      <c r="BZ19" s="6">
        <f>IF(Readings!BV13&gt;0.1,333.5*((Readings!BV13)^-0.07168)+(2.5*(LOG(Readings!BV13/16.325))^2-273+$E19))</f>
        <v>0.51319391349750276</v>
      </c>
      <c r="CA19" s="6">
        <f>IF(Readings!BW13&gt;0.1,333.5*((Readings!BW13)^-0.07168)+(2.5*(LOG(Readings!BW13/16.325))^2-273+$E19))</f>
        <v>0.48830895512907091</v>
      </c>
      <c r="CB19" s="6">
        <f>IF(Readings!BX13&gt;0.1,333.5*((Readings!BX13)^-0.07168)+(2.5*(LOG(Readings!BX13/16.325))^2-273+$E19))</f>
        <v>0.51319391349750276</v>
      </c>
      <c r="CC19" s="6">
        <f>IF(Readings!BY13&gt;0.1,333.5*((Readings!BY13)^-0.07168)+(2.5*(LOG(Readings!BY13/16.325))^2-273+$E19))</f>
        <v>0.51319391349750276</v>
      </c>
      <c r="CD19" s="6">
        <f>IF(Readings!BZ13&gt;0.1,333.5*((Readings!BZ13)^-0.07168)+(2.5*(LOG(Readings!BZ13/16.325))^2-273+$E19))</f>
        <v>0.52564963772096007</v>
      </c>
      <c r="CE19" s="6">
        <f>IF(Readings!CA13&gt;0.1,333.5*((Readings!CA13)^-0.07168)+(2.5*(LOG(Readings!CA13/16.325))^2-273+$E19))</f>
        <v>0.48830895512907091</v>
      </c>
      <c r="CF19" s="6">
        <f>IF(Readings!CB13&gt;0.1,333.5*((Readings!CB13)^-0.07168)+(2.5*(LOG(Readings!CB13/16.325))^2-273+$E19))</f>
        <v>0.41386515337177343</v>
      </c>
      <c r="CG19" s="6">
        <f>IF(Readings!CC13&gt;0.1,333.5*((Readings!CC13)^-0.07168)+(2.5*(LOG(Readings!CC13/16.325))^2-273+$E19))</f>
        <v>0.48830895512907091</v>
      </c>
      <c r="CH19" s="6">
        <f>IF(Readings!CD13&gt;0.1,333.5*((Readings!CD13)^-0.07168)+(2.5*(LOG(Readings!CD13/16.325))^2-273+$E19))</f>
        <v>0.45104756599567963</v>
      </c>
      <c r="CI19" s="6">
        <f>IF(Readings!CE13&gt;0.1,333.5*((Readings!CE13)^-0.07168)+(2.5*(LOG(Readings!CE13/16.325))^2-273+$E19))</f>
        <v>0.43864466888476272</v>
      </c>
      <c r="CJ19" s="6">
        <f>IF(Readings!CF13&gt;0.1,333.5*((Readings!CF13)^-0.07168)+(2.5*(LOG(Readings!CF13/16.325))^2-273+$E19))</f>
        <v>0.43864466888476272</v>
      </c>
      <c r="CK19" s="6">
        <f>IF(Readings!CG13&gt;0.1,333.5*((Readings!CG13)^-0.07168)+(2.5*(LOG(Readings!CG13/16.325))^2-273+$E19))</f>
        <v>0.38912059845273461</v>
      </c>
      <c r="CL19" s="6">
        <f>IF(Readings!CH13&gt;0.1,333.5*((Readings!CH13)^-0.07168)+(2.5*(LOG(Readings!CH13/16.325))^2-273+$E19))</f>
        <v>0.3767614021696204</v>
      </c>
      <c r="CM19" s="6">
        <f>IF(Readings!CI13&gt;0.1,333.5*((Readings!CI13)^-0.07168)+(2.5*(LOG(Readings!CI13/16.325))^2-273+$E19))</f>
        <v>0.42625053523340739</v>
      </c>
      <c r="CN19" s="6">
        <f>IF(Readings!CJ13&gt;0.1,333.5*((Readings!CJ13)^-0.07168)+(2.5*(LOG(Readings!CJ13/16.325))^2-273+$E19))</f>
        <v>0.40148851165298538</v>
      </c>
      <c r="CO19" s="6">
        <f>IF(Readings!CK13&gt;0.1,333.5*((Readings!CK13)^-0.07168)+(2.5*(LOG(Readings!CK13/16.325))^2-273+$E19))</f>
        <v>0.40148851165298538</v>
      </c>
      <c r="CP19" s="6">
        <f>IF(Readings!CL13&gt;0.1,333.5*((Readings!CL13)^-0.07168)+(2.5*(LOG(Readings!CL13/16.325))^2-273+$E19))</f>
        <v>0.40148851165298538</v>
      </c>
      <c r="CQ19" s="6">
        <f>IF(Readings!CM13&gt;0.1,333.5*((Readings!CM13)^-0.07168)+(2.5*(LOG(Readings!CM13/16.325))^2-273+$E19))</f>
        <v>0.41386515337177343</v>
      </c>
      <c r="CR19" s="6">
        <f>IF(Readings!CN13&gt;0.1,333.5*((Readings!CN13)^-0.07168)+(2.5*(LOG(Readings!CN13/16.325))^2-273+$E19))</f>
        <v>0.38912059845273461</v>
      </c>
      <c r="CS19" s="6">
        <f>IF(Readings!CO13&gt;0.1,333.5*((Readings!CO13)^-0.07168)+(2.5*(LOG(Readings!CO13/16.325))^2-273+$E19))</f>
        <v>0.36441091122469516</v>
      </c>
      <c r="CT19" s="6">
        <f>IF(Readings!CP13&gt;0.1,333.5*((Readings!CP13)^-0.07168)+(2.5*(LOG(Readings!CP13/16.325))^2-273+$E19))</f>
        <v>0.36441091122469516</v>
      </c>
      <c r="CU19" s="6">
        <f>IF(Readings!CQ13&gt;0.1,333.5*((Readings!CQ13)^-0.07168)+(2.5*(LOG(Readings!CQ13/16.325))^2-273+$E19))</f>
        <v>0.30278863289873925</v>
      </c>
      <c r="CV19" s="6">
        <f>IF(Readings!CR13&gt;0.1,333.5*((Readings!CR13)^-0.07168)+(2.5*(LOG(Readings!CR13/16.325))^2-273+$E19))</f>
        <v>0.36441091122469516</v>
      </c>
      <c r="CW19" s="6">
        <f>IF(Readings!CS13&gt;0.1,333.5*((Readings!CS13)^-0.07168)+(2.5*(LOG(Readings!CS13/16.325))^2-273+$E19))</f>
        <v>0.40148851165298538</v>
      </c>
      <c r="CX19" s="6">
        <f>IF(Readings!CT13&gt;0.1,333.5*((Readings!CT13)^-0.07168)+(2.5*(LOG(Readings!CT13/16.325))^2-273+$E19))</f>
        <v>0.33973599914799024</v>
      </c>
      <c r="CY19" s="6">
        <f>IF(Readings!CU13&gt;0.1,333.5*((Readings!CU13)^-0.07168)+(2.5*(LOG(Readings!CU13/16.325))^2-273+$E19))</f>
        <v>0.3767614021696204</v>
      </c>
      <c r="CZ19" s="6">
        <f>IF(Readings!CV13&gt;0.1,333.5*((Readings!CV13)^-0.07168)+(2.5*(LOG(Readings!CV13/16.325))^2-273+$E19))</f>
        <v>0.3767614021696204</v>
      </c>
      <c r="DA19" s="6">
        <f>IF(Readings!CW13&gt;0.1,333.5*((Readings!CW13)^-0.07168)+(2.5*(LOG(Readings!CW13/16.325))^2-273+$E19))</f>
        <v>0.38912059845273461</v>
      </c>
      <c r="DB19" s="6">
        <f>IF(Readings!CX13&gt;0.1,333.5*((Readings!CX13)^-0.07168)+(2.5*(LOG(Readings!CX13/16.325))^2-273+$E19))</f>
        <v>0.38912059845273461</v>
      </c>
      <c r="DC19" s="6">
        <f>IF(Readings!CY13&gt;0.1,333.5*((Readings!CY13)^-0.07168)+(2.5*(LOG(Readings!CY13/16.325))^2-273+$E19))</f>
        <v>0.38912059845273461</v>
      </c>
      <c r="DD19" s="6">
        <f>IF(Readings!CZ13&gt;0.1,333.5*((Readings!CZ13)^-0.07168)+(2.5*(LOG(Readings!CZ13/16.325))^2-273+$E19))</f>
        <v>0.38912059845273461</v>
      </c>
      <c r="DE19" s="6">
        <f>IF(Readings!DA13&gt;0.1,333.5*((Readings!DA13)^-0.07168)+(2.5*(LOG(Readings!DA13/16.325))^2-273+$E19))</f>
        <v>0.40148851165298538</v>
      </c>
      <c r="DF19" s="6">
        <f>IF(Readings!DB13&gt;0.1,333.5*((Readings!DB13)^-0.07168)+(2.5*(LOG(Readings!DB13/16.325))^2-273+$E19))</f>
        <v>0.36441091122469516</v>
      </c>
      <c r="DG19" s="6">
        <f>IF(Readings!DC13&gt;0.1,333.5*((Readings!DC13)^-0.07168)+(2.5*(LOG(Readings!DC13/16.325))^2-273+$E19))</f>
        <v>0.36441091122469516</v>
      </c>
      <c r="DH19" s="6">
        <f>IF(Readings!DD13&gt;0.1,333.5*((Readings!DD13)^-0.07168)+(2.5*(LOG(Readings!DD13/16.325))^2-273+$E19))</f>
        <v>0.35206911406208974</v>
      </c>
      <c r="DI19" s="6">
        <f>IF(Readings!DE13&gt;0.1,333.5*((Readings!DE13)^-0.07168)+(2.5*(LOG(Readings!DE13/16.325))^2-273+$E19))</f>
        <v>0.35206911406208974</v>
      </c>
      <c r="DJ19" s="6">
        <f>IF(Readings!DF13&gt;0.1,333.5*((Readings!DF13)^-0.07168)+(2.5*(LOG(Readings!DF13/16.325))^2-273+$E19))</f>
        <v>0.35206911406208974</v>
      </c>
      <c r="DK19" s="6">
        <f>IF(Readings!DG13&gt;0.1,333.5*((Readings!DG13)^-0.07168)+(2.5*(LOG(Readings!DG13/16.325))^2-273+$E19))</f>
        <v>0.33973599914799024</v>
      </c>
      <c r="DL19" s="6">
        <f>IF(Readings!DH13&gt;0.1,333.5*((Readings!DH13)^-0.07168)+(2.5*(LOG(Readings!DH13/16.325))^2-273+$E19))</f>
        <v>0.33973599914799024</v>
      </c>
      <c r="DM19" s="6">
        <f>IF(Readings!DI13&gt;0.1,333.5*((Readings!DI13)^-0.07168)+(2.5*(LOG(Readings!DI13/16.325))^2-273+$E19))</f>
        <v>0.32741155497143382</v>
      </c>
      <c r="DN19" s="6">
        <f>IF(Readings!DJ13&gt;0.1,333.5*((Readings!DJ13)^-0.07168)+(2.5*(LOG(Readings!DJ13/16.325))^2-273+$E19))</f>
        <v>0.31509577004374023</v>
      </c>
      <c r="DO19" s="6">
        <f>IF(Readings!DK13&gt;0.1,333.5*((Readings!DK13)^-0.07168)+(2.5*(LOG(Readings!DK13/16.325))^2-273+$E19))</f>
        <v>0.32741155497143382</v>
      </c>
      <c r="DP19" s="6">
        <f>IF(Readings!DL13&gt;0.1,333.5*((Readings!DL13)^-0.07168)+(2.5*(LOG(Readings!DL13/16.325))^2-273+$E19))</f>
        <v>0.35206911406208974</v>
      </c>
      <c r="DQ19" s="6">
        <f>IF(Readings!DM13&gt;0.1,333.5*((Readings!DM13)^-0.07168)+(2.5*(LOG(Readings!DM13/16.325))^2-273+$E19))</f>
        <v>0.33973599914799024</v>
      </c>
      <c r="DR19" s="6">
        <f>IF(Readings!DN13&gt;0.1,333.5*((Readings!DN13)^-0.07168)+(2.5*(LOG(Readings!DN13/16.325))^2-273+$E19))</f>
        <v>0.35206911406208974</v>
      </c>
      <c r="DS19" s="6">
        <f>IF(Readings!DO13&gt;0.1,333.5*((Readings!DO13)^-0.07168)+(2.5*(LOG(Readings!DO13/16.325))^2-273+$E19))</f>
        <v>0.35206911406208974</v>
      </c>
      <c r="DT19" s="6">
        <f>IF(Readings!DP13&gt;0.1,333.5*((Readings!DP13)^-0.07168)+(2.5*(LOG(Readings!DP13/16.325))^2-273+$E19))</f>
        <v>0.33973599914799024</v>
      </c>
      <c r="DU19" s="6">
        <f>IF(Readings!DQ13&gt;0.1,333.5*((Readings!DQ13)^-0.07168)+(2.5*(LOG(Readings!DQ13/16.325))^2-273+$E19))</f>
        <v>0.33973599914799024</v>
      </c>
      <c r="DV19" s="6">
        <f>IF(Readings!DR13&gt;0.1,333.5*((Readings!DR13)^-0.07168)+(2.5*(LOG(Readings!DR13/16.325))^2-273+$E19))</f>
        <v>0.35206911406208974</v>
      </c>
      <c r="DW19" s="6">
        <f>IF(Readings!DS13&gt;0.1,333.5*((Readings!DS13)^-0.07168)+(2.5*(LOG(Readings!DS13/16.325))^2-273+$E19))</f>
        <v>0.33973599914799024</v>
      </c>
      <c r="DX19" s="6">
        <f>IF(Readings!DT13&gt;0.1,333.5*((Readings!DT13)^-0.07168)+(2.5*(LOG(Readings!DT13/16.325))^2-273+$E19))</f>
        <v>0.32741155497143382</v>
      </c>
      <c r="DY19" s="6">
        <f>IF(Readings!DU13&gt;0.1,333.5*((Readings!DU13)^-0.07168)+(2.5*(LOG(Readings!DU13/16.325))^2-273+$E19))</f>
        <v>0.31509577004374023</v>
      </c>
      <c r="DZ19" s="6">
        <f>IF(Readings!DV13&gt;0.1,333.5*((Readings!DV13)^-0.07168)+(2.5*(LOG(Readings!DV13/16.325))^2-273+$E19))</f>
        <v>0.31509577004374023</v>
      </c>
      <c r="EA19" s="6">
        <f>IF(Readings!DW13&gt;0.1,333.5*((Readings!DW13)^-0.07168)+(2.5*(LOG(Readings!DW13/16.325))^2-273+$E19))</f>
        <v>0.30278863289873925</v>
      </c>
      <c r="EB19" s="6">
        <f>IF(Readings!DX13&gt;0.1,333.5*((Readings!DX13)^-0.07168)+(2.5*(LOG(Readings!DX13/16.325))^2-273+$E19))</f>
        <v>0.2291267741617844</v>
      </c>
      <c r="EC19" s="6">
        <f>IF(Readings!DY13&gt;0.1,333.5*((Readings!DY13)^-0.07168)+(2.5*(LOG(Readings!DY13/16.325))^2-273+$E19))</f>
        <v>0.21687985230960294</v>
      </c>
      <c r="ED19" s="6">
        <f>IF(Readings!DZ13&gt;0.1,333.5*((Readings!DZ13)^-0.07168)+(2.5*(LOG(Readings!DZ13/16.325))^2-273+$E19))</f>
        <v>0.20464148730940224</v>
      </c>
      <c r="EE19" s="6">
        <f>IF(Readings!EA13&gt;0.1,333.5*((Readings!EA13)^-0.07168)+(2.5*(LOG(Readings!EA13/16.325))^2-273+$E19))</f>
        <v>0.18019038281767052</v>
      </c>
      <c r="EF19" s="6">
        <f>IF(Readings!EB13&gt;0.1,333.5*((Readings!EB13)^-0.07168)+(2.5*(LOG(Readings!EB13/16.325))^2-273+$E19))</f>
        <v>0.16797762085707291</v>
      </c>
      <c r="EG19" s="6">
        <f>IF(Readings!EC13&gt;0.1,333.5*((Readings!EC13)^-0.07168)+(2.5*(LOG(Readings!EC13/16.325))^2-273+$E19))</f>
        <v>5.8444462208967707E-2</v>
      </c>
      <c r="EH19" s="6">
        <f>IF(Readings!ED13&gt;0.1,333.5*((Readings!ED13)^-0.07168)+(2.5*(LOG(Readings!ED13/16.325))^2-273+$E19))</f>
        <v>0.11921158045555558</v>
      </c>
      <c r="EI19" s="6">
        <f>IF(Readings!EE13&gt;0.1,333.5*((Readings!EE13)^-0.07168)+(2.5*(LOG(Readings!EE13/16.325))^2-273+$E19))</f>
        <v>-2.6276501801532959E-2</v>
      </c>
      <c r="EJ19" s="6">
        <f>IF(Readings!EF13&gt;0.1,333.5*((Readings!EF13)^-0.07168)+(2.5*(LOG(Readings!EF13/16.325))^2-273+$E19))</f>
        <v>5.8444462208967707E-2</v>
      </c>
      <c r="EK19" s="6">
        <f>IF(Readings!EG13&gt;0.1,333.5*((Readings!EG13)^-0.07168)+(2.5*(LOG(Readings!EG13/16.325))^2-273+$E19))</f>
        <v>7.0581017630729548E-2</v>
      </c>
      <c r="EL19" s="6">
        <f>IF(Readings!EH13&gt;0.1,333.5*((Readings!EH13)^-0.07168)+(2.5*(LOG(Readings!EH13/16.325))^2-273+$E19))</f>
        <v>4.6316318850983862E-2</v>
      </c>
      <c r="EM19" s="6">
        <f>IF(Readings!EI13&gt;0.1,333.5*((Readings!EI13)^-0.07168)+(2.5*(LOG(Readings!EI13/16.325))^2-273+$E19))</f>
        <v>-6.2460234553100236E-2</v>
      </c>
      <c r="EN19" s="6">
        <f>IF(Readings!EJ13&gt;0.1,333.5*((Readings!EJ13)^-0.07168)+(2.5*(LOG(Readings!EJ13/16.325))^2-273+$E19))</f>
        <v>-1.4198600818474461E-2</v>
      </c>
      <c r="EO19" s="6">
        <f>IF(Readings!EK13&gt;0.1,333.5*((Readings!EK13)^-0.07168)+(2.5*(LOG(Readings!EK13/16.325))^2-273+$E19))</f>
        <v>-0.11058901781370878</v>
      </c>
      <c r="EP19" s="6">
        <f>IF(Readings!EL13&gt;0.1,333.5*((Readings!EL13)^-0.07168)+(2.5*(LOG(Readings!EL13/16.325))^2-273+$E19))</f>
        <v>-2.1123533832110297E-3</v>
      </c>
      <c r="EQ19" s="6">
        <f>IF(Readings!EM13&gt;0.1,333.5*((Readings!EM13)^-0.07168)+(2.5*(LOG(Readings!EM13/16.325))^2-273+$E19))</f>
        <v>-2.6276501801532959E-2</v>
      </c>
      <c r="ER19" s="6">
        <f>IF(Readings!EN13&gt;0.1,333.5*((Readings!EN13)^-0.07168)+(2.5*(LOG(Readings!EN13/16.325))^2-273+$E19))</f>
        <v>-6.4768012675763202</v>
      </c>
      <c r="ES19" s="6">
        <f>IF(Readings!EO13&gt;0.1,333.5*((Readings!EO13)^-0.07168)+(2.5*(LOG(Readings!EO13/16.325))^2-273+$E19))</f>
        <v>-3.8346067194311217E-2</v>
      </c>
      <c r="ET19" s="6">
        <f>IF(Readings!EP13&gt;0.1,333.5*((Readings!EP13)^-0.07168)+(2.5*(LOG(Readings!EP13/16.325))^2-273+$E19))</f>
        <v>-6.9664918138311123</v>
      </c>
      <c r="EU19" s="6">
        <f>IF(Readings!EQ13&gt;0.1,333.5*((Readings!EQ13)^-0.07168)+(2.5*(LOG(Readings!EQ13/16.325))^2-273+$E19))</f>
        <v>-2.6276501801532959E-2</v>
      </c>
      <c r="EV19" s="6">
        <f>IF(Readings!ER13&gt;0.1,333.5*((Readings!ER13)^-0.07168)+(2.5*(LOG(Readings!ER13/16.325))^2-273+$E19))</f>
        <v>-3.8346067194311217E-2</v>
      </c>
      <c r="EW19" s="6">
        <f>(333.5*((16.28)^-0.07168)+(2.5*(LOG(16.28/16.325))^2-273+$E19))</f>
        <v>-9.8569239021344401E-2</v>
      </c>
      <c r="EX19" s="6">
        <f>(333.5*((16.29)^-0.07168)+(2.5*(LOG(16.29/16.325))^2-273+$E19))</f>
        <v>-0.11058901781370878</v>
      </c>
      <c r="EY19" s="6">
        <f>(333.5*((16.28)^-0.07168)+(2.5*(LOG(16.28/16.325))^2-273+$E19))</f>
        <v>-9.8569239021344401E-2</v>
      </c>
      <c r="EZ19" s="6">
        <f>(333.5*((16.35)^-0.07168)+(2.5*(LOG(16.35/16.325))^2-273+$E19))</f>
        <v>-0.18253460140681455</v>
      </c>
    </row>
    <row r="20" spans="1:156" x14ac:dyDescent="0.2">
      <c r="A20" t="s">
        <v>14</v>
      </c>
      <c r="B20" s="13">
        <v>5</v>
      </c>
      <c r="C20" s="13">
        <v>1078.6999999999998</v>
      </c>
      <c r="D20" s="17">
        <f t="shared" si="21"/>
        <v>-20.800000000000182</v>
      </c>
      <c r="E20" s="17">
        <v>-0.11</v>
      </c>
      <c r="F20" s="43" t="s">
        <v>191</v>
      </c>
      <c r="G20" s="6">
        <f>IF(Readings!C14&gt;0.1,333.5*((Readings!C14)^-0.07168)+(2.5*(LOG(Readings!C14/16.325))^2-273+$E20))</f>
        <v>-0.1544967831778763</v>
      </c>
      <c r="H20" s="6">
        <f>IF(Readings!D14&gt;0.1,333.5*((Readings!D14)^-0.07168)+(2.5*(LOG(Readings!D14/16.325))^2-273+$E20))</f>
        <v>-0.1664507792669383</v>
      </c>
      <c r="I20" s="6">
        <f>IF(Readings!E14&gt;0.1,333.5*((Readings!E14)^-0.07168)+(2.5*(LOG(Readings!E14/16.325))^2-273+$E20))</f>
        <v>-0.20226375889757264</v>
      </c>
      <c r="J20" s="6">
        <f>IF(Readings!F14&gt;0.1,333.5*((Readings!F14)^-0.07168)+(2.5*(LOG(Readings!F14/16.325))^2-273+$E20))</f>
        <v>-0.21418511761413583</v>
      </c>
      <c r="K20" s="6">
        <f>IF(Readings!G14&gt;0.1,333.5*((Readings!G14)^-0.07168)+(2.5*(LOG(Readings!G14/16.325))^2-273+$E20))</f>
        <v>-0.22609834322668121</v>
      </c>
      <c r="L20" s="6">
        <f>IF(Readings!H14&gt;0.1,333.5*((Readings!H14)^-0.07168)+(2.5*(LOG(Readings!H14/16.325))^2-273+$E20))</f>
        <v>-0.22609834322668121</v>
      </c>
      <c r="M20" s="6">
        <f>IF(Readings!I14&gt;0.1,333.5*((Readings!I14)^-0.07168)+(2.5*(LOG(Readings!I14/16.325))^2-273+$E20))</f>
        <v>-0.24990043694378983</v>
      </c>
      <c r="N20" s="6">
        <f>IF(Readings!J14&gt;0.1,333.5*((Readings!J14)^-0.07168)+(2.5*(LOG(Readings!J14/16.325))^2-273+$E20))</f>
        <v>-0.24990043694378983</v>
      </c>
      <c r="O20" s="6">
        <f>IF(Readings!K14&gt;0.1,333.5*((Readings!K14)^-0.07168)+(2.5*(LOG(Readings!K14/16.325))^2-273+$E20))</f>
        <v>-0.26178932590079285</v>
      </c>
      <c r="P20" s="6">
        <f>IF(Readings!L14&gt;0.1,333.5*((Readings!L14)^-0.07168)+(2.5*(LOG(Readings!L14/16.325))^2-273+$E20))</f>
        <v>-0.33295310278469969</v>
      </c>
      <c r="Q20" s="6">
        <f>IF(Readings!M14&gt;0.1,333.5*((Readings!M14)^-0.07168)+(2.5*(LOG(Readings!M14/16.325))^2-273+$E20))</f>
        <v>-0.26178932590079285</v>
      </c>
      <c r="R20" s="6">
        <f>IF(Readings!N14&gt;0.1,333.5*((Readings!N14)^-0.07168)+(2.5*(LOG(Readings!N14/16.325))^2-273+$E20))</f>
        <v>-0.26178932590079285</v>
      </c>
      <c r="S20" s="6">
        <f>IF(Readings!O14&gt;0.1,333.5*((Readings!O14)^-0.07168)+(2.5*(LOG(Readings!O14/16.325))^2-273+$E20))</f>
        <v>-0.26178932590079285</v>
      </c>
      <c r="T20" s="6">
        <f>IF(Readings!P14&gt;0.1,333.5*((Readings!P14)^-0.07168)+(2.5*(LOG(Readings!P14/16.325))^2-273+$E20))</f>
        <v>-0.26178932590079285</v>
      </c>
      <c r="U20" s="6">
        <f>IF(Readings!Q14&gt;0.1,333.5*((Readings!Q14)^-0.07168)+(2.5*(LOG(Readings!Q14/16.325))^2-273+$E20))</f>
        <v>-0.26178932590079285</v>
      </c>
      <c r="V20" s="6">
        <f>IF(Readings!R14&gt;0.1,333.5*((Readings!R14)^-0.07168)+(2.5*(LOG(Readings!R14/16.325))^2-273+$E20))</f>
        <v>-0.24990043694378983</v>
      </c>
      <c r="W20" s="6">
        <f>IF(Readings!S14&gt;0.1,333.5*((Readings!S14)^-0.07168)+(2.5*(LOG(Readings!S14/16.325))^2-273+$E20))</f>
        <v>-0.26178932590079285</v>
      </c>
      <c r="X20" s="6">
        <f>IF(Readings!T14&gt;0.1,333.5*((Readings!T14)^-0.07168)+(2.5*(LOG(Readings!T14/16.325))^2-273+$E20))</f>
        <v>-0.26178932590079285</v>
      </c>
      <c r="Y20" s="6">
        <f>IF(Readings!U14&gt;0.1,333.5*((Readings!U14)^-0.07168)+(2.5*(LOG(Readings!U14/16.325))^2-273+$E20))</f>
        <v>-0.27367012345911235</v>
      </c>
      <c r="Z20" s="6">
        <f>IF(Readings!V14&gt;0.1,333.5*((Readings!V14)^-0.07168)+(2.5*(LOG(Readings!V14/16.325))^2-273+$E20))</f>
        <v>-0.26178932590079285</v>
      </c>
      <c r="AA20" s="6">
        <f>IF(Readings!W14&gt;0.1,333.5*((Readings!W14)^-0.07168)+(2.5*(LOG(Readings!W14/16.325))^2-273+$E20))</f>
        <v>-0.27367012345911235</v>
      </c>
      <c r="AB20" s="6">
        <f>IF(Readings!X14&gt;0.1,333.5*((Readings!X14)^-0.07168)+(2.5*(LOG(Readings!X14/16.325))^2-273+$E20))</f>
        <v>-0.23800344619115776</v>
      </c>
      <c r="AC20" s="6">
        <f>IF(Readings!Y14&gt;0.1,333.5*((Readings!Y14)^-0.07168)+(2.5*(LOG(Readings!Y14/16.325))^2-273+$E20))</f>
        <v>-0.24990043694378983</v>
      </c>
      <c r="AD20" s="6">
        <f>IF(Readings!Z14&gt;0.1,333.5*((Readings!Z14)^-0.07168)+(2.5*(LOG(Readings!Z14/16.325))^2-273+$E20))</f>
        <v>-0.24990043694378983</v>
      </c>
      <c r="AE20" s="6">
        <f>IF(Readings!AA14&gt;0.1,333.5*((Readings!AA14)^-0.07168)+(2.5*(LOG(Readings!AA14/16.325))^2-273+$E20))</f>
        <v>-0.27367012345911235</v>
      </c>
      <c r="AF20" s="6">
        <f>IF(Readings!AB14&gt;0.1,333.5*((Readings!AB14)^-0.07168)+(2.5*(LOG(Readings!AB14/16.325))^2-273+$E20))</f>
        <v>-0.26178932590079285</v>
      </c>
      <c r="AG20" s="6">
        <f>IF(Readings!AC14&gt;0.1,333.5*((Readings!AC14)^-0.07168)+(2.5*(LOG(Readings!AC14/16.325))^2-273+$E20))</f>
        <v>-0.26178932590079285</v>
      </c>
      <c r="AH20" s="6">
        <f>IF(Readings!AD14&gt;0.1,333.5*((Readings!AD14)^-0.07168)+(2.5*(LOG(Readings!AD14/16.325))^2-273+$E20))</f>
        <v>-0.26178932590079285</v>
      </c>
      <c r="AI20" s="6">
        <f>IF(Readings!AE14&gt;0.1,333.5*((Readings!AE14)^-0.07168)+(2.5*(LOG(Readings!AE14/16.325))^2-273+$E20))</f>
        <v>-0.26178932590079285</v>
      </c>
      <c r="AJ20" s="6">
        <f>IF(Readings!AF14&gt;0.1,333.5*((Readings!AF14)^-0.07168)+(2.5*(LOG(Readings!AF14/16.325))^2-273+$E20))</f>
        <v>-0.26178932590079285</v>
      </c>
      <c r="AK20" s="6">
        <f>IF(Readings!AG14&gt;0.1,333.5*((Readings!AG14)^-0.07168)+(2.5*(LOG(Readings!AG14/16.325))^2-273+$E20))</f>
        <v>-0.27367012345911235</v>
      </c>
      <c r="AL20" s="6">
        <f>IF(Readings!AH14&gt;0.1,333.5*((Readings!AH14)^-0.07168)+(2.5*(LOG(Readings!AH14/16.325))^2-273+$E20))</f>
        <v>-0.27367012345911235</v>
      </c>
      <c r="AM20" s="6">
        <f>IF(Readings!AI14&gt;0.1,333.5*((Readings!AI14)^-0.07168)+(2.5*(LOG(Readings!AI14/16.325))^2-273+$E20))</f>
        <v>-0.27367012345911235</v>
      </c>
      <c r="AN20" s="6">
        <f>IF(Readings!AJ14&gt;0.1,333.5*((Readings!AJ14)^-0.07168)+(2.5*(LOG(Readings!AJ14/16.325))^2-273+$E20))</f>
        <v>-0.26178932590079285</v>
      </c>
      <c r="AO20" s="6">
        <f>IF(Readings!AK14&gt;0.1,333.5*((Readings!AK14)^-0.07168)+(2.5*(LOG(Readings!AK14/16.325))^2-273+$E20))</f>
        <v>-0.26178932590079285</v>
      </c>
      <c r="AP20" s="6">
        <f>IF(Readings!AL14&gt;0.1,333.5*((Readings!AL14)^-0.07168)+(2.5*(LOG(Readings!AL14/16.325))^2-273+$E20))</f>
        <v>-0.33295310278469969</v>
      </c>
      <c r="AQ20" s="6">
        <f>IF(Readings!AM14&gt;0.1,333.5*((Readings!AM14)^-0.07168)+(2.5*(LOG(Readings!AM14/16.325))^2-273+$E20))</f>
        <v>-0.33295310278469969</v>
      </c>
      <c r="AR20" s="6">
        <f>IF(Readings!AN14&gt;0.1,333.5*((Readings!AN14)^-0.07168)+(2.5*(LOG(Readings!AN14/16.325))^2-273+$E20))</f>
        <v>-0.30926407141492973</v>
      </c>
      <c r="AS20" s="6">
        <f>IF(Readings!AO14&gt;0.1,333.5*((Readings!AO14)^-0.07168)+(2.5*(LOG(Readings!AO14/16.325))^2-273+$E20))</f>
        <v>-0.27367012345911235</v>
      </c>
      <c r="AT20" s="6">
        <f>IF(Readings!AP14&gt;0.1,333.5*((Readings!AP14)^-0.07168)+(2.5*(LOG(Readings!AP14/16.325))^2-273+$E20))</f>
        <v>-0.21418511761413583</v>
      </c>
      <c r="AU20" s="6">
        <f>IF(Readings!AQ14&gt;0.1,333.5*((Readings!AQ14)^-0.07168)+(2.5*(LOG(Readings!AQ14/16.325))^2-273+$E20))</f>
        <v>-0.17839660022951875</v>
      </c>
      <c r="AV20" s="6">
        <f>IF(Readings!AR14&gt;0.1,333.5*((Readings!AR14)^-0.07168)+(2.5*(LOG(Readings!AR14/16.325))^2-273+$E20))</f>
        <v>0.39206911406205336</v>
      </c>
      <c r="AW20" s="6">
        <f>IF(Readings!AS14&gt;0.1,333.5*((Readings!AS14)^-0.07168)+(2.5*(LOG(Readings!AS14/16.325))^2-273+$E20))</f>
        <v>-0.1664507792669383</v>
      </c>
      <c r="AX20" s="6">
        <f>IF(Readings!AT14&gt;0.1,333.5*((Readings!AT14)^-0.07168)+(2.5*(LOG(Readings!AT14/16.325))^2-273+$E20))</f>
        <v>-0.24990043694378983</v>
      </c>
      <c r="AY20" s="6">
        <f>IF(Readings!AU14&gt;0.1,333.5*((Readings!AU14)^-0.07168)+(2.5*(LOG(Readings!AU14/16.325))^2-273+$E20))</f>
        <v>-0.26178932590079285</v>
      </c>
      <c r="AZ20" s="6">
        <f>IF(Readings!AV14&gt;0.1,333.5*((Readings!AV14)^-0.07168)+(2.5*(LOG(Readings!AV14/16.325))^2-273+$E20))</f>
        <v>-0.26178932590079285</v>
      </c>
      <c r="BA20" s="6">
        <f>IF(Readings!AW14&gt;0.1,333.5*((Readings!AW14)^-0.07168)+(2.5*(LOG(Readings!AW14/16.325))^2-273+$E20))</f>
        <v>-0.26178932590079285</v>
      </c>
      <c r="BB20" s="6">
        <f>IF(Readings!AX14&gt;0.1,333.5*((Readings!AX14)^-0.07168)+(2.5*(LOG(Readings!AX14/16.325))^2-273+$E20))</f>
        <v>-0.24990043694378983</v>
      </c>
      <c r="BC20" s="6">
        <f>IF(Readings!AY14&gt;0.1,333.5*((Readings!AY14)^-0.07168)+(2.5*(LOG(Readings!AY14/16.325))^2-273+$E20))</f>
        <v>-0.27367012345911235</v>
      </c>
      <c r="BD20" s="6">
        <f>IF(Readings!AZ14&gt;0.1,333.5*((Readings!AZ14)^-0.07168)+(2.5*(LOG(Readings!AZ14/16.325))^2-273+$E20))</f>
        <v>-0.27367012345911235</v>
      </c>
      <c r="BE20" s="6">
        <f>IF(Readings!BA14&gt;0.1,333.5*((Readings!BA14)^-0.07168)+(2.5*(LOG(Readings!BA14/16.325))^2-273+$E20))</f>
        <v>-0.27367012345911235</v>
      </c>
      <c r="BF20" s="6">
        <f>IF(Readings!BB14&gt;0.1,333.5*((Readings!BB14)^-0.07168)+(2.5*(LOG(Readings!BB14/16.325))^2-273+$E20))</f>
        <v>-0.43915746818146317</v>
      </c>
      <c r="BG20" s="6">
        <f>IF(Readings!BC14&gt;0.1,333.5*((Readings!BC14)^-0.07168)+(2.5*(LOG(Readings!BC14/16.325))^2-273+$E20))</f>
        <v>-0.22609834322668121</v>
      </c>
      <c r="BH20" s="6">
        <f>IF(Readings!BD14&gt;0.1,333.5*((Readings!BD14)^-0.07168)+(2.5*(LOG(Readings!BD14/16.325))^2-273+$E20))</f>
        <v>-0.22609834322668121</v>
      </c>
      <c r="BI20" s="6">
        <f>IF(Readings!BE14&gt;0.1,333.5*((Readings!BE14)^-0.07168)+(2.5*(LOG(Readings!BE14/16.325))^2-273+$E20))</f>
        <v>-0.20226375889757264</v>
      </c>
      <c r="BJ20" s="6">
        <f>IF(Readings!BF14&gt;0.1,333.5*((Readings!BF14)^-0.07168)+(2.5*(LOG(Readings!BF14/16.325))^2-273+$E20))</f>
        <v>-0.19033425660120429</v>
      </c>
      <c r="BK20" s="6">
        <f>IF(Readings!BG14&gt;0.1,333.5*((Readings!BG14)^-0.07168)+(2.5*(LOG(Readings!BG14/16.325))^2-273+$E20))</f>
        <v>-0.20226375889757264</v>
      </c>
      <c r="BL20" s="6">
        <f>IF(Readings!BH14&gt;0.1,333.5*((Readings!BH14)^-0.07168)+(2.5*(LOG(Readings!BH14/16.325))^2-273+$E20))</f>
        <v>-0.17839660022951875</v>
      </c>
      <c r="BM20" s="6">
        <f>IF(Readings!BI14&gt;0.1,333.5*((Readings!BI14)^-0.07168)+(2.5*(LOG(Readings!BI14/16.325))^2-273+$E20))</f>
        <v>-0.19033425660120429</v>
      </c>
      <c r="BN20" s="6">
        <f>IF(Readings!BJ14&gt;0.1,333.5*((Readings!BJ14)^-0.07168)+(2.5*(LOG(Readings!BJ14/16.325))^2-273+$E20))</f>
        <v>-0.19033425660120429</v>
      </c>
      <c r="BO20" s="6">
        <f>IF(Readings!BK14&gt;0.1,333.5*((Readings!BK14)^-0.07168)+(2.5*(LOG(Readings!BK14/16.325))^2-273+$E20))</f>
        <v>-0.1664507792669383</v>
      </c>
      <c r="BP20" s="6">
        <f>IF(Readings!BL14&gt;0.1,333.5*((Readings!BL14)^-0.07168)+(2.5*(LOG(Readings!BL14/16.325))^2-273+$E20))</f>
        <v>-0.17839660022951875</v>
      </c>
      <c r="BQ20" s="6">
        <f>IF(Readings!BM14&gt;0.1,333.5*((Readings!BM14)^-0.07168)+(2.5*(LOG(Readings!BM14/16.325))^2-273+$E20))</f>
        <v>-0.17839660022951875</v>
      </c>
      <c r="BR20" s="6">
        <f>IF(Readings!BN14&gt;0.1,333.5*((Readings!BN14)^-0.07168)+(2.5*(LOG(Readings!BN14/16.325))^2-273+$E20))</f>
        <v>-0.29740748586834798</v>
      </c>
      <c r="BS20" s="6">
        <f>IF(Readings!BO14&gt;0.1,333.5*((Readings!BO14)^-0.07168)+(2.5*(LOG(Readings!BO14/16.325))^2-273+$E20))</f>
        <v>-0.20226375889757264</v>
      </c>
      <c r="BT20" s="6">
        <f>IF(Readings!BP14&gt;0.1,333.5*((Readings!BP14)^-0.07168)+(2.5*(LOG(Readings!BP14/16.325))^2-273+$E20))</f>
        <v>-0.20226375889757264</v>
      </c>
      <c r="BU20" s="6">
        <f>IF(Readings!BQ14&gt;0.1,333.5*((Readings!BQ14)^-0.07168)+(2.5*(LOG(Readings!BQ14/16.325))^2-273+$E20))</f>
        <v>-0.21418511761413583</v>
      </c>
      <c r="BV20" s="6">
        <f>IF(Readings!BR14&gt;0.1,333.5*((Readings!BR14)^-0.07168)+(2.5*(LOG(Readings!BR14/16.325))^2-273+$E20))</f>
        <v>-0.23800344619115776</v>
      </c>
      <c r="BW20" s="6">
        <f>IF(Readings!BS14&gt;0.1,333.5*((Readings!BS14)^-0.07168)+(2.5*(LOG(Readings!BS14/16.325))^2-273+$E20))</f>
        <v>-0.24990043694378983</v>
      </c>
      <c r="BX20" s="6">
        <f>IF(Readings!BT14&gt;0.1,333.5*((Readings!BT14)^-0.07168)+(2.5*(LOG(Readings!BT14/16.325))^2-273+$E20))</f>
        <v>-0.17839660022951875</v>
      </c>
      <c r="BY20" s="6">
        <f>IF(Readings!BU14&gt;0.1,333.5*((Readings!BU14)^-0.07168)+(2.5*(LOG(Readings!BU14/16.325))^2-273+$E20))</f>
        <v>-0.1065988361451673</v>
      </c>
      <c r="BZ20" s="6">
        <f>IF(Readings!BV14&gt;0.1,333.5*((Readings!BV14)^-0.07168)+(2.5*(LOG(Readings!BV14/16.325))^2-273+$E20))</f>
        <v>-0.1065988361451673</v>
      </c>
      <c r="CA20" s="6">
        <f>IF(Readings!BW14&gt;0.1,333.5*((Readings!BW14)^-0.07168)+(2.5*(LOG(Readings!BW14/16.325))^2-273+$E20))</f>
        <v>-0.11858563849631309</v>
      </c>
      <c r="CB20" s="6">
        <f>IF(Readings!BX14&gt;0.1,333.5*((Readings!BX14)^-0.07168)+(2.5*(LOG(Readings!BX14/16.325))^2-273+$E20))</f>
        <v>-9.4603805688677767E-2</v>
      </c>
      <c r="CC20" s="6">
        <f>IF(Readings!BY14&gt;0.1,333.5*((Readings!BY14)^-0.07168)+(2.5*(LOG(Readings!BY14/16.325))^2-273+$E20))</f>
        <v>-8.260053647040877E-2</v>
      </c>
      <c r="CD20" s="6">
        <f>IF(Readings!BZ14&gt;0.1,333.5*((Readings!BZ14)^-0.07168)+(2.5*(LOG(Readings!BZ14/16.325))^2-273+$E20))</f>
        <v>-0.1544967831778763</v>
      </c>
      <c r="CE20" s="6">
        <f>IF(Readings!CA14&gt;0.1,333.5*((Readings!CA14)^-0.07168)+(2.5*(LOG(Readings!CA14/16.325))^2-273+$E20))</f>
        <v>-0.11858563849631309</v>
      </c>
      <c r="CF20" s="6">
        <f>IF(Readings!CB14&gt;0.1,333.5*((Readings!CB14)^-0.07168)+(2.5*(LOG(Readings!CB14/16.325))^2-273+$E20))</f>
        <v>-0.1065988361451673</v>
      </c>
      <c r="CG20" s="6">
        <f>IF(Readings!CC14&gt;0.1,333.5*((Readings!CC14)^-0.07168)+(2.5*(LOG(Readings!CC14/16.325))^2-273+$E20))</f>
        <v>-9.4603805688677767E-2</v>
      </c>
      <c r="CH20" s="6">
        <f>IF(Readings!CD14&gt;0.1,333.5*((Readings!CD14)^-0.07168)+(2.5*(LOG(Readings!CD14/16.325))^2-273+$E20))</f>
        <v>-0.13056422337820095</v>
      </c>
      <c r="CI20" s="6">
        <f>IF(Readings!CE14&gt;0.1,333.5*((Readings!CE14)^-0.07168)+(2.5*(LOG(Readings!CE14/16.325))^2-273+$E20))</f>
        <v>-0.20226375889757264</v>
      </c>
      <c r="CJ20" s="6">
        <f>IF(Readings!CF14&gt;0.1,333.5*((Readings!CF14)^-0.07168)+(2.5*(LOG(Readings!CF14/16.325))^2-273+$E20))</f>
        <v>-0.1664507792669383</v>
      </c>
      <c r="CK20" s="6">
        <f>IF(Readings!CG14&gt;0.1,333.5*((Readings!CG14)^-0.07168)+(2.5*(LOG(Readings!CG14/16.325))^2-273+$E20))</f>
        <v>-0.17839660022951875</v>
      </c>
      <c r="CL20" s="6">
        <f>IF(Readings!CH14&gt;0.1,333.5*((Readings!CH14)^-0.07168)+(2.5*(LOG(Readings!CH14/16.325))^2-273+$E20))</f>
        <v>-0.35661001642051815</v>
      </c>
      <c r="CM20" s="6">
        <f>IF(Readings!CI14&gt;0.1,333.5*((Readings!CI14)^-0.07168)+(2.5*(LOG(Readings!CI14/16.325))^2-273+$E20))</f>
        <v>-0.19033425660120429</v>
      </c>
      <c r="CN20" s="6">
        <f>IF(Readings!CJ14&gt;0.1,333.5*((Readings!CJ14)^-0.07168)+(2.5*(LOG(Readings!CJ14/16.325))^2-273+$E20))</f>
        <v>-0.17839660022951875</v>
      </c>
      <c r="CO20" s="6">
        <f>IF(Readings!CK14&gt;0.1,333.5*((Readings!CK14)^-0.07168)+(2.5*(LOG(Readings!CK14/16.325))^2-273+$E20))</f>
        <v>-0.20226375889757264</v>
      </c>
      <c r="CP20" s="6">
        <f>IF(Readings!CL14&gt;0.1,333.5*((Readings!CL14)^-0.07168)+(2.5*(LOG(Readings!CL14/16.325))^2-273+$E20))</f>
        <v>-0.19033425660120429</v>
      </c>
      <c r="CQ20" s="6">
        <f>IF(Readings!CM14&gt;0.1,333.5*((Readings!CM14)^-0.07168)+(2.5*(LOG(Readings!CM14/16.325))^2-273+$E20))</f>
        <v>-0.19033425660120429</v>
      </c>
      <c r="CR20" s="6">
        <f>IF(Readings!CN14&gt;0.1,333.5*((Readings!CN14)^-0.07168)+(2.5*(LOG(Readings!CN14/16.325))^2-273+$E20))</f>
        <v>-0.20226375889757264</v>
      </c>
      <c r="CS20" s="6">
        <f>IF(Readings!CO14&gt;0.1,333.5*((Readings!CO14)^-0.07168)+(2.5*(LOG(Readings!CO14/16.325))^2-273+$E20))</f>
        <v>-0.20226375889757264</v>
      </c>
      <c r="CT20" s="6">
        <f>IF(Readings!CP14&gt;0.1,333.5*((Readings!CP14)^-0.07168)+(2.5*(LOG(Readings!CP14/16.325))^2-273+$E20))</f>
        <v>-0.20226375889757264</v>
      </c>
      <c r="CU20" s="6">
        <f>IF(Readings!CQ14&gt;0.1,333.5*((Readings!CQ14)^-0.07168)+(2.5*(LOG(Readings!CQ14/16.325))^2-273+$E20))</f>
        <v>-0.20226375889757264</v>
      </c>
      <c r="CV20" s="6">
        <f>IF(Readings!CR14&gt;0.1,333.5*((Readings!CR14)^-0.07168)+(2.5*(LOG(Readings!CR14/16.325))^2-273+$E20))</f>
        <v>-0.20226375889757264</v>
      </c>
      <c r="CW20" s="6">
        <f>IF(Readings!CS14&gt;0.1,333.5*((Readings!CS14)^-0.07168)+(2.5*(LOG(Readings!CS14/16.325))^2-273+$E20))</f>
        <v>-0.40382781820710534</v>
      </c>
      <c r="CX20" s="6">
        <f>IF(Readings!CT14&gt;0.1,333.5*((Readings!CT14)^-0.07168)+(2.5*(LOG(Readings!CT14/16.325))^2-273+$E20))</f>
        <v>-0.29740748586834798</v>
      </c>
      <c r="CY20" s="6">
        <f>IF(Readings!CU14&gt;0.1,333.5*((Readings!CU14)^-0.07168)+(2.5*(LOG(Readings!CU14/16.325))^2-273+$E20))</f>
        <v>-0.22609834322668121</v>
      </c>
      <c r="CZ20" s="6">
        <f>IF(Readings!CV14&gt;0.1,333.5*((Readings!CV14)^-0.07168)+(2.5*(LOG(Readings!CV14/16.325))^2-273+$E20))</f>
        <v>-0.22609834322668121</v>
      </c>
      <c r="DA20" s="6">
        <f>IF(Readings!CW14&gt;0.1,333.5*((Readings!CW14)^-0.07168)+(2.5*(LOG(Readings!CW14/16.325))^2-273+$E20))</f>
        <v>-0.21418511761413583</v>
      </c>
      <c r="DB20" s="6">
        <f>IF(Readings!CX14&gt;0.1,333.5*((Readings!CX14)^-0.07168)+(2.5*(LOG(Readings!CX14/16.325))^2-273+$E20))</f>
        <v>-0.20226375889757264</v>
      </c>
      <c r="DC20" s="6">
        <f>IF(Readings!CY14&gt;0.1,333.5*((Readings!CY14)^-0.07168)+(2.5*(LOG(Readings!CY14/16.325))^2-273+$E20))</f>
        <v>-0.20226375889757264</v>
      </c>
      <c r="DD20" s="6">
        <f>IF(Readings!CZ14&gt;0.1,333.5*((Readings!CZ14)^-0.07168)+(2.5*(LOG(Readings!CZ14/16.325))^2-273+$E20))</f>
        <v>-0.21418511761413583</v>
      </c>
      <c r="DE20" s="6">
        <f>IF(Readings!DA14&gt;0.1,333.5*((Readings!DA14)^-0.07168)+(2.5*(LOG(Readings!DA14/16.325))^2-273+$E20))</f>
        <v>0.1592115804555192</v>
      </c>
      <c r="DF20" s="6">
        <f>IF(Readings!DB14&gt;0.1,333.5*((Readings!DB14)^-0.07168)+(2.5*(LOG(Readings!DB14/16.325))^2-273+$E20))</f>
        <v>-0.22609834322668121</v>
      </c>
      <c r="DG20" s="6">
        <f>IF(Readings!DC14&gt;0.1,333.5*((Readings!DC14)^-0.07168)+(2.5*(LOG(Readings!DC14/16.325))^2-273+$E20))</f>
        <v>-0.22609834322668121</v>
      </c>
      <c r="DH20" s="6">
        <f>IF(Readings!DD14&gt;0.1,333.5*((Readings!DD14)^-0.07168)+(2.5*(LOG(Readings!DD14/16.325))^2-273+$E20))</f>
        <v>-0.22609834322668121</v>
      </c>
      <c r="DI20" s="6">
        <f>IF(Readings!DE14&gt;0.1,333.5*((Readings!DE14)^-0.07168)+(2.5*(LOG(Readings!DE14/16.325))^2-273+$E20))</f>
        <v>-0.22609834322668121</v>
      </c>
      <c r="DJ20" s="6">
        <f>IF(Readings!DF14&gt;0.1,333.5*((Readings!DF14)^-0.07168)+(2.5*(LOG(Readings!DF14/16.325))^2-273+$E20))</f>
        <v>-0.22609834322668121</v>
      </c>
      <c r="DK20" s="6">
        <f>IF(Readings!DG14&gt;0.1,333.5*((Readings!DG14)^-0.07168)+(2.5*(LOG(Readings!DG14/16.325))^2-273+$E20))</f>
        <v>-0.23800344619115776</v>
      </c>
      <c r="DL20" s="6">
        <f>IF(Readings!DH14&gt;0.1,333.5*((Readings!DH14)^-0.07168)+(2.5*(LOG(Readings!DH14/16.325))^2-273+$E20))</f>
        <v>-0.23800344619115776</v>
      </c>
      <c r="DM20" s="6">
        <f>IF(Readings!DI14&gt;0.1,333.5*((Readings!DI14)^-0.07168)+(2.5*(LOG(Readings!DI14/16.325))^2-273+$E20))</f>
        <v>-0.24990043694378983</v>
      </c>
      <c r="DN20" s="6">
        <f>IF(Readings!DJ14&gt;0.1,333.5*((Readings!DJ14)^-0.07168)+(2.5*(LOG(Readings!DJ14/16.325))^2-273+$E20))</f>
        <v>-0.26178932590079285</v>
      </c>
      <c r="DO20" s="6">
        <f>IF(Readings!DK14&gt;0.1,333.5*((Readings!DK14)^-0.07168)+(2.5*(LOG(Readings!DK14/16.325))^2-273+$E20))</f>
        <v>-0.26178932590079285</v>
      </c>
      <c r="DP20" s="6">
        <f>IF(Readings!DL14&gt;0.1,333.5*((Readings!DL14)^-0.07168)+(2.5*(LOG(Readings!DL14/16.325))^2-273+$E20))</f>
        <v>-0.26178932590079285</v>
      </c>
      <c r="DQ20" s="6">
        <f>IF(Readings!DM14&gt;0.1,333.5*((Readings!DM14)^-0.07168)+(2.5*(LOG(Readings!DM14/16.325))^2-273+$E20))</f>
        <v>-0.27367012345911235</v>
      </c>
      <c r="DR20" s="6">
        <f>IF(Readings!DN14&gt;0.1,333.5*((Readings!DN14)^-0.07168)+(2.5*(LOG(Readings!DN14/16.325))^2-273+$E20))</f>
        <v>-0.27367012345911235</v>
      </c>
      <c r="DS20" s="6">
        <f>IF(Readings!DO14&gt;0.1,333.5*((Readings!DO14)^-0.07168)+(2.5*(LOG(Readings!DO14/16.325))^2-273+$E20))</f>
        <v>-0.27367012345911235</v>
      </c>
      <c r="DT20" s="6">
        <f>IF(Readings!DP14&gt;0.1,333.5*((Readings!DP14)^-0.07168)+(2.5*(LOG(Readings!DP14/16.325))^2-273+$E20))</f>
        <v>-0.28554283999574182</v>
      </c>
      <c r="DU20" s="6">
        <f>IF(Readings!DQ14&gt;0.1,333.5*((Readings!DQ14)^-0.07168)+(2.5*(LOG(Readings!DQ14/16.325))^2-273+$E20))</f>
        <v>-0.28554283999574182</v>
      </c>
      <c r="DV20" s="6">
        <f>IF(Readings!DR14&gt;0.1,333.5*((Readings!DR14)^-0.07168)+(2.5*(LOG(Readings!DR14/16.325))^2-273+$E20))</f>
        <v>-0.28554283999574182</v>
      </c>
      <c r="DW20" s="6">
        <f>IF(Readings!DS14&gt;0.1,333.5*((Readings!DS14)^-0.07168)+(2.5*(LOG(Readings!DS14/16.325))^2-273+$E20))</f>
        <v>-0.28554283999574182</v>
      </c>
      <c r="DX20" s="6">
        <f>IF(Readings!DT14&gt;0.1,333.5*((Readings!DT14)^-0.07168)+(2.5*(LOG(Readings!DT14/16.325))^2-273+$E20))</f>
        <v>-0.28554283999574182</v>
      </c>
      <c r="DY20" s="6">
        <f>IF(Readings!DU14&gt;0.1,333.5*((Readings!DU14)^-0.07168)+(2.5*(LOG(Readings!DU14/16.325))^2-273+$E20))</f>
        <v>-0.28554283999574182</v>
      </c>
      <c r="DZ20" s="6">
        <f>IF(Readings!DV14&gt;0.1,333.5*((Readings!DV14)^-0.07168)+(2.5*(LOG(Readings!DV14/16.325))^2-273+$E20))</f>
        <v>-0.28554283999574182</v>
      </c>
      <c r="EA20" s="6">
        <f>IF(Readings!DW14&gt;0.1,333.5*((Readings!DW14)^-0.07168)+(2.5*(LOG(Readings!DW14/16.325))^2-273+$E20))</f>
        <v>-0.28554283999574182</v>
      </c>
      <c r="EB20" s="6">
        <f>IF(Readings!DX14&gt;0.1,333.5*((Readings!DX14)^-0.07168)+(2.5*(LOG(Readings!DX14/16.325))^2-273+$E20))</f>
        <v>-0.27367012345911235</v>
      </c>
      <c r="EC20" s="6">
        <f>IF(Readings!DY14&gt;0.1,333.5*((Readings!DY14)^-0.07168)+(2.5*(LOG(Readings!DY14/16.325))^2-273+$E20))</f>
        <v>-0.28554283999574182</v>
      </c>
      <c r="ED20" s="6">
        <f>IF(Readings!DZ14&gt;0.1,333.5*((Readings!DZ14)^-0.07168)+(2.5*(LOG(Readings!DZ14/16.325))^2-273+$E20))</f>
        <v>-0.27367012345911235</v>
      </c>
      <c r="EE20" s="6">
        <f>IF(Readings!EA14&gt;0.1,333.5*((Readings!EA14)^-0.07168)+(2.5*(LOG(Readings!EA14/16.325))^2-273+$E20))</f>
        <v>-0.28554283999574182</v>
      </c>
      <c r="EF20" s="6">
        <f>IF(Readings!EB14&gt;0.1,333.5*((Readings!EB14)^-0.07168)+(2.5*(LOG(Readings!EB14/16.325))^2-273+$E20))</f>
        <v>-0.29740748586834798</v>
      </c>
      <c r="EG20" s="6">
        <f>IF(Readings!EC14&gt;0.1,333.5*((Readings!EC14)^-0.07168)+(2.5*(LOG(Readings!EC14/16.325))^2-273+$E20))</f>
        <v>-0.41561232283225991</v>
      </c>
      <c r="EH20" s="6">
        <f>IF(Readings!ED14&gt;0.1,333.5*((Readings!ED14)^-0.07168)+(2.5*(LOG(Readings!ED14/16.325))^2-273+$E20))</f>
        <v>-0.3447855691867403</v>
      </c>
      <c r="EI20" s="6">
        <f>IF(Readings!EE14&gt;0.1,333.5*((Readings!EE14)^-0.07168)+(2.5*(LOG(Readings!EE14/16.325))^2-273+$E20))</f>
        <v>-0.45091812913915419</v>
      </c>
      <c r="EJ20" s="6">
        <f>IF(Readings!EF14&gt;0.1,333.5*((Readings!EF14)^-0.07168)+(2.5*(LOG(Readings!EF14/16.325))^2-273+$E20))</f>
        <v>-0.38023489432850965</v>
      </c>
      <c r="EK20" s="6">
        <f>IF(Readings!EG14&gt;0.1,333.5*((Readings!EG14)^-0.07168)+(2.5*(LOG(Readings!EG14/16.325))^2-273+$E20))</f>
        <v>-0.36842645472717095</v>
      </c>
      <c r="EL20" s="6">
        <f>IF(Readings!EH14&gt;0.1,333.5*((Readings!EH14)^-0.07168)+(2.5*(LOG(Readings!EH14/16.325))^2-273+$E20))</f>
        <v>-0.36842645472717095</v>
      </c>
      <c r="EM20" s="6">
        <f>IF(Readings!EI14&gt;0.1,333.5*((Readings!EI14)^-0.07168)+(2.5*(LOG(Readings!EI14/16.325))^2-273+$E20))</f>
        <v>-0.45091812913915419</v>
      </c>
      <c r="EN20" s="6">
        <f>IF(Readings!EJ14&gt;0.1,333.5*((Readings!EJ14)^-0.07168)+(2.5*(LOG(Readings!EJ14/16.325))^2-273+$E20))</f>
        <v>-0.39203534542741636</v>
      </c>
      <c r="EO20" s="6">
        <f>IF(Readings!EK14&gt;0.1,333.5*((Readings!EK14)^-0.07168)+(2.5*(LOG(Readings!EK14/16.325))^2-273+$E20))</f>
        <v>-0.49788159670470122</v>
      </c>
      <c r="EP20" s="6">
        <f>IF(Readings!EL14&gt;0.1,333.5*((Readings!EL14)^-0.07168)+(2.5*(LOG(Readings!EL14/16.325))^2-273+$E20))</f>
        <v>-0.39203534542741636</v>
      </c>
      <c r="EQ20" s="6">
        <f>IF(Readings!EM14&gt;0.1,333.5*((Readings!EM14)^-0.07168)+(2.5*(LOG(Readings!EM14/16.325))^2-273+$E20))</f>
        <v>-0.41561232283225991</v>
      </c>
      <c r="ER20" s="6">
        <f>IF(Readings!EN14&gt;0.1,333.5*((Readings!EN14)^-0.07168)+(2.5*(LOG(Readings!EN14/16.325))^2-273+$E20))</f>
        <v>-6.6834400631053654</v>
      </c>
      <c r="ES20" s="6">
        <f>IF(Readings!EO14&gt;0.1,333.5*((Readings!EO14)^-0.07168)+(2.5*(LOG(Readings!EO14/16.325))^2-273+$E20))</f>
        <v>-0.41561232283225991</v>
      </c>
      <c r="ET20" s="6">
        <f>IF(Readings!EP14&gt;0.1,333.5*((Readings!EP14)^-0.07168)+(2.5*(LOG(Readings!EP14/16.325))^2-273+$E20))</f>
        <v>-7.1660534797481432</v>
      </c>
      <c r="EU20" s="6">
        <f>IF(Readings!EQ14&gt;0.1,333.5*((Readings!EQ14)^-0.07168)+(2.5*(LOG(Readings!EQ14/16.325))^2-273+$E20))</f>
        <v>-0.47441567806396279</v>
      </c>
      <c r="EV20" s="6">
        <f>IF(Readings!ER14&gt;0.1,333.5*((Readings!ER14)^-0.07168)+(2.5*(LOG(Readings!ER14/16.325))^2-273+$E20))</f>
        <v>-0.47441567806396279</v>
      </c>
      <c r="EW20" s="6">
        <f>(333.5*((16.71)^-0.07168)+(2.5*(LOG(16.71/16.325))^2-273+$E20))</f>
        <v>-0.5680903712500367</v>
      </c>
      <c r="EX20" s="6">
        <f>(333.5*((16.72)^-0.07168)+(2.5*(LOG(16.72/16.325))^2-273+$E20))</f>
        <v>-0.57976437839556638</v>
      </c>
      <c r="EY20" s="6">
        <f>(333.5*((16.72)^-0.07168)+(2.5*(LOG(16.72/16.325))^2-273+$E20))</f>
        <v>-0.57976437839556638</v>
      </c>
      <c r="EZ20" s="6">
        <f>(333.5*((16.82)^-0.07168)+(2.5*(LOG(16.82/16.325))^2-273+$E20))</f>
        <v>-0.69607608447654457</v>
      </c>
    </row>
    <row r="21" spans="1:156" x14ac:dyDescent="0.2">
      <c r="A21" t="s">
        <v>15</v>
      </c>
      <c r="B21" s="13">
        <v>6</v>
      </c>
      <c r="C21" s="13">
        <v>1077.6999999999998</v>
      </c>
      <c r="D21" s="17">
        <f t="shared" si="21"/>
        <v>-21.800000000000182</v>
      </c>
      <c r="E21" s="17">
        <v>-0.09</v>
      </c>
      <c r="F21" s="43" t="s">
        <v>192</v>
      </c>
      <c r="G21" s="6">
        <f>IF(Readings!C15&gt;0.1,333.5*((Readings!C15)^-0.07168)+(2.5*(LOG(Readings!C15/16.325))^2-273+$E21))</f>
        <v>-0.18226375889753399</v>
      </c>
      <c r="H21" s="6">
        <f>IF(Readings!D15&gt;0.1,333.5*((Readings!D15)^-0.07168)+(2.5*(LOG(Readings!D15/16.325))^2-273+$E21))</f>
        <v>-0.21800344619111911</v>
      </c>
      <c r="I21" s="6">
        <f>IF(Readings!E15&gt;0.1,333.5*((Readings!E15)^-0.07168)+(2.5*(LOG(Readings!E15/16.325))^2-273+$E21))</f>
        <v>-0.27740748586830932</v>
      </c>
      <c r="J21" s="6">
        <f>IF(Readings!F15&gt;0.1,333.5*((Readings!F15)^-0.07168)+(2.5*(LOG(Readings!F15/16.325))^2-273+$E21))</f>
        <v>-0.30111260695400688</v>
      </c>
      <c r="K21" s="6">
        <f>IF(Readings!G15&gt;0.1,333.5*((Readings!G15)^-0.07168)+(2.5*(LOG(Readings!G15/16.325))^2-273+$E21))</f>
        <v>-0.32478556918670165</v>
      </c>
      <c r="L21" s="6">
        <f>IF(Readings!H15&gt;0.1,333.5*((Readings!H15)^-0.07168)+(2.5*(LOG(Readings!H15/16.325))^2-273+$E21))</f>
        <v>-0.32478556918670165</v>
      </c>
      <c r="M21" s="6">
        <f>IF(Readings!I15&gt;0.1,333.5*((Readings!I15)^-0.07168)+(2.5*(LOG(Readings!I15/16.325))^2-273+$E21))</f>
        <v>-0.3366100164204795</v>
      </c>
      <c r="N21" s="6">
        <f>IF(Readings!J15&gt;0.1,333.5*((Readings!J15)^-0.07168)+(2.5*(LOG(Readings!J15/16.325))^2-273+$E21))</f>
        <v>-0.32478556918670165</v>
      </c>
      <c r="O21" s="6">
        <f>IF(Readings!K15&gt;0.1,333.5*((Readings!K15)^-0.07168)+(2.5*(LOG(Readings!K15/16.325))^2-273+$E21))</f>
        <v>-0.3366100164204795</v>
      </c>
      <c r="P21" s="6">
        <f>IF(Readings!L15&gt;0.1,333.5*((Readings!L15)^-0.07168)+(2.5*(LOG(Readings!L15/16.325))^2-273+$E21))</f>
        <v>-0.3366100164204795</v>
      </c>
      <c r="Q21" s="6">
        <f>IF(Readings!M15&gt;0.1,333.5*((Readings!M15)^-0.07168)+(2.5*(LOG(Readings!M15/16.325))^2-273+$E21))</f>
        <v>-0.32478556918670165</v>
      </c>
      <c r="R21" s="6">
        <f>IF(Readings!N15&gt;0.1,333.5*((Readings!N15)^-0.07168)+(2.5*(LOG(Readings!N15/16.325))^2-273+$E21))</f>
        <v>-0.3366100164204795</v>
      </c>
      <c r="S21" s="6">
        <f>IF(Readings!O15&gt;0.1,333.5*((Readings!O15)^-0.07168)+(2.5*(LOG(Readings!O15/16.325))^2-273+$E21))</f>
        <v>-0.32478556918670165</v>
      </c>
      <c r="T21" s="6">
        <f>IF(Readings!P15&gt;0.1,333.5*((Readings!P15)^-0.07168)+(2.5*(LOG(Readings!P15/16.325))^2-273+$E21))</f>
        <v>-0.3366100164204795</v>
      </c>
      <c r="U21" s="6">
        <f>IF(Readings!Q15&gt;0.1,333.5*((Readings!Q15)^-0.07168)+(2.5*(LOG(Readings!Q15/16.325))^2-273+$E21))</f>
        <v>-0.3366100164204795</v>
      </c>
      <c r="V21" s="6">
        <f>IF(Readings!R15&gt;0.1,333.5*((Readings!R15)^-0.07168)+(2.5*(LOG(Readings!R15/16.325))^2-273+$E21))</f>
        <v>-0.3484264547271323</v>
      </c>
      <c r="W21" s="6">
        <f>IF(Readings!S15&gt;0.1,333.5*((Readings!S15)^-0.07168)+(2.5*(LOG(Readings!S15/16.325))^2-273+$E21))</f>
        <v>-0.32478556918670165</v>
      </c>
      <c r="X21" s="6">
        <f>IF(Readings!T15&gt;0.1,333.5*((Readings!T15)^-0.07168)+(2.5*(LOG(Readings!T15/16.325))^2-273+$E21))</f>
        <v>-0.3366100164204795</v>
      </c>
      <c r="Y21" s="6">
        <f>IF(Readings!U15&gt;0.1,333.5*((Readings!U15)^-0.07168)+(2.5*(LOG(Readings!U15/16.325))^2-273+$E21))</f>
        <v>-0.3366100164204795</v>
      </c>
      <c r="Z21" s="6">
        <f>IF(Readings!V15&gt;0.1,333.5*((Readings!V15)^-0.07168)+(2.5*(LOG(Readings!V15/16.325))^2-273+$E21))</f>
        <v>-0.3484264547271323</v>
      </c>
      <c r="AA21" s="6">
        <f>IF(Readings!W15&gt;0.1,333.5*((Readings!W15)^-0.07168)+(2.5*(LOG(Readings!W15/16.325))^2-273+$E21))</f>
        <v>-0.3366100164204795</v>
      </c>
      <c r="AB21" s="6">
        <f>IF(Readings!X15&gt;0.1,333.5*((Readings!X15)^-0.07168)+(2.5*(LOG(Readings!X15/16.325))^2-273+$E21))</f>
        <v>-0.360234894328471</v>
      </c>
      <c r="AC21" s="6">
        <f>IF(Readings!Y15&gt;0.1,333.5*((Readings!Y15)^-0.07168)+(2.5*(LOG(Readings!Y15/16.325))^2-273+$E21))</f>
        <v>-0.32478556918670165</v>
      </c>
      <c r="AD21" s="6">
        <f>IF(Readings!Z15&gt;0.1,333.5*((Readings!Z15)^-0.07168)+(2.5*(LOG(Readings!Z15/16.325))^2-273+$E21))</f>
        <v>-0.32478556918670165</v>
      </c>
      <c r="AE21" s="6">
        <f>IF(Readings!AA15&gt;0.1,333.5*((Readings!AA15)^-0.07168)+(2.5*(LOG(Readings!AA15/16.325))^2-273+$E21))</f>
        <v>-0.360234894328471</v>
      </c>
      <c r="AF21" s="6">
        <f>IF(Readings!AB15&gt;0.1,333.5*((Readings!AB15)^-0.07168)+(2.5*(LOG(Readings!AB15/16.325))^2-273+$E21))</f>
        <v>-0.32478556918670165</v>
      </c>
      <c r="AG21" s="6">
        <f>IF(Readings!AC15&gt;0.1,333.5*((Readings!AC15)^-0.07168)+(2.5*(LOG(Readings!AC15/16.325))^2-273+$E21))</f>
        <v>-0.32478556918670165</v>
      </c>
      <c r="AH21" s="6">
        <f>IF(Readings!AD15&gt;0.1,333.5*((Readings!AD15)^-0.07168)+(2.5*(LOG(Readings!AD15/16.325))^2-273+$E21))</f>
        <v>-0.3484264547271323</v>
      </c>
      <c r="AI21" s="6">
        <f>IF(Readings!AE15&gt;0.1,333.5*((Readings!AE15)^-0.07168)+(2.5*(LOG(Readings!AE15/16.325))^2-273+$E21))</f>
        <v>-0.3366100164204795</v>
      </c>
      <c r="AJ21" s="6">
        <f>IF(Readings!AF15&gt;0.1,333.5*((Readings!AF15)^-0.07168)+(2.5*(LOG(Readings!AF15/16.325))^2-273+$E21))</f>
        <v>-0.3366100164204795</v>
      </c>
      <c r="AK21" s="6">
        <f>IF(Readings!AG15&gt;0.1,333.5*((Readings!AG15)^-0.07168)+(2.5*(LOG(Readings!AG15/16.325))^2-273+$E21))</f>
        <v>-0.360234894328471</v>
      </c>
      <c r="AL21" s="6">
        <f>IF(Readings!AH15&gt;0.1,333.5*((Readings!AH15)^-0.07168)+(2.5*(LOG(Readings!AH15/16.325))^2-273+$E21))</f>
        <v>-0.360234894328471</v>
      </c>
      <c r="AM21" s="6">
        <f>IF(Readings!AI15&gt;0.1,333.5*((Readings!AI15)^-0.07168)+(2.5*(LOG(Readings!AI15/16.325))^2-273+$E21))</f>
        <v>-0.3484264547271323</v>
      </c>
      <c r="AN21" s="6">
        <f>IF(Readings!AJ15&gt;0.1,333.5*((Readings!AJ15)^-0.07168)+(2.5*(LOG(Readings!AJ15/16.325))^2-273+$E21))</f>
        <v>-0.3484264547271323</v>
      </c>
      <c r="AO21" s="6">
        <f>IF(Readings!AK15&gt;0.1,333.5*((Readings!AK15)^-0.07168)+(2.5*(LOG(Readings!AK15/16.325))^2-273+$E21))</f>
        <v>-0.3484264547271323</v>
      </c>
      <c r="AP21" s="6">
        <f>IF(Readings!AL15&gt;0.1,333.5*((Readings!AL15)^-0.07168)+(2.5*(LOG(Readings!AL15/16.325))^2-273+$E21))</f>
        <v>-0.3484264547271323</v>
      </c>
      <c r="AQ21" s="6">
        <f>IF(Readings!AM15&gt;0.1,333.5*((Readings!AM15)^-0.07168)+(2.5*(LOG(Readings!AM15/16.325))^2-273+$E21))</f>
        <v>-0.3484264547271323</v>
      </c>
      <c r="AR21" s="6">
        <f>IF(Readings!AN15&gt;0.1,333.5*((Readings!AN15)^-0.07168)+(2.5*(LOG(Readings!AN15/16.325))^2-273+$E21))</f>
        <v>-0.360234894328471</v>
      </c>
      <c r="AS21" s="6">
        <f>IF(Readings!AO15&gt;0.1,333.5*((Readings!AO15)^-0.07168)+(2.5*(LOG(Readings!AO15/16.325))^2-273+$E21))</f>
        <v>-0.360234894328471</v>
      </c>
      <c r="AT21" s="6">
        <f>IF(Readings!AP15&gt;0.1,333.5*((Readings!AP15)^-0.07168)+(2.5*(LOG(Readings!AP15/16.325))^2-273+$E21))</f>
        <v>-0.1583966002294801</v>
      </c>
      <c r="AU21" s="6">
        <f>IF(Readings!AQ15&gt;0.1,333.5*((Readings!AQ15)^-0.07168)+(2.5*(LOG(Readings!AQ15/16.325))^2-273+$E21))</f>
        <v>-0.3366100164204795</v>
      </c>
      <c r="AV21" s="6">
        <f>IF(Readings!AR15&gt;0.1,333.5*((Readings!AR15)^-0.07168)+(2.5*(LOG(Readings!AR15/16.325))^2-273+$E21))</f>
        <v>-0.39561232283222125</v>
      </c>
      <c r="AW21" s="6">
        <f>IF(Readings!AS15&gt;0.1,333.5*((Readings!AS15)^-0.07168)+(2.5*(LOG(Readings!AS15/16.325))^2-273+$E21))</f>
        <v>-0.38382781820706668</v>
      </c>
      <c r="AX21" s="6">
        <f>IF(Readings!AT15&gt;0.1,333.5*((Readings!AT15)^-0.07168)+(2.5*(LOG(Readings!AT15/16.325))^2-273+$E21))</f>
        <v>-0.360234894328471</v>
      </c>
      <c r="AY21" s="6">
        <f>IF(Readings!AU15&gt;0.1,333.5*((Readings!AU15)^-0.07168)+(2.5*(LOG(Readings!AU15/16.325))^2-273+$E21))</f>
        <v>-0.360234894328471</v>
      </c>
      <c r="AZ21" s="6">
        <f>IF(Readings!AV15&gt;0.1,333.5*((Readings!AV15)^-0.07168)+(2.5*(LOG(Readings!AV15/16.325))^2-273+$E21))</f>
        <v>-0.360234894328471</v>
      </c>
      <c r="BA21" s="6">
        <f>IF(Readings!AW15&gt;0.1,333.5*((Readings!AW15)^-0.07168)+(2.5*(LOG(Readings!AW15/16.325))^2-273+$E21))</f>
        <v>-0.360234894328471</v>
      </c>
      <c r="BB21" s="6">
        <f>IF(Readings!AX15&gt;0.1,333.5*((Readings!AX15)^-0.07168)+(2.5*(LOG(Readings!AX15/16.325))^2-273+$E21))</f>
        <v>-0.3484264547271323</v>
      </c>
      <c r="BC21" s="6">
        <f>IF(Readings!AY15&gt;0.1,333.5*((Readings!AY15)^-0.07168)+(2.5*(LOG(Readings!AY15/16.325))^2-273+$E21))</f>
        <v>-0.360234894328471</v>
      </c>
      <c r="BD21" s="6">
        <f>IF(Readings!AZ15&gt;0.1,333.5*((Readings!AZ15)^-0.07168)+(2.5*(LOG(Readings!AZ15/16.325))^2-273+$E21))</f>
        <v>-0.37203534542737771</v>
      </c>
      <c r="BE21" s="6">
        <f>IF(Readings!BA15&gt;0.1,333.5*((Readings!BA15)^-0.07168)+(2.5*(LOG(Readings!BA15/16.325))^2-273+$E21))</f>
        <v>-0.3484264547271323</v>
      </c>
      <c r="BF21" s="6">
        <f>IF(Readings!BB15&gt;0.1,333.5*((Readings!BB15)^-0.07168)+(2.5*(LOG(Readings!BB15/16.325))^2-273+$E21))</f>
        <v>-0.3484264547271323</v>
      </c>
      <c r="BG21" s="6">
        <f>IF(Readings!BC15&gt;0.1,333.5*((Readings!BC15)^-0.07168)+(2.5*(LOG(Readings!BC15/16.325))^2-273+$E21))</f>
        <v>-0.3484264547271323</v>
      </c>
      <c r="BH21" s="6">
        <f>IF(Readings!BD15&gt;0.1,333.5*((Readings!BD15)^-0.07168)+(2.5*(LOG(Readings!BD15/16.325))^2-273+$E21))</f>
        <v>-0.3484264547271323</v>
      </c>
      <c r="BI21" s="6">
        <f>IF(Readings!BE15&gt;0.1,333.5*((Readings!BE15)^-0.07168)+(2.5*(LOG(Readings!BE15/16.325))^2-273+$E21))</f>
        <v>-0.3484264547271323</v>
      </c>
      <c r="BJ21" s="6">
        <f>IF(Readings!BF15&gt;0.1,333.5*((Readings!BF15)^-0.07168)+(2.5*(LOG(Readings!BF15/16.325))^2-273+$E21))</f>
        <v>-0.3484264547271323</v>
      </c>
      <c r="BK21" s="6">
        <f>IF(Readings!BG15&gt;0.1,333.5*((Readings!BG15)^-0.07168)+(2.5*(LOG(Readings!BG15/16.325))^2-273+$E21))</f>
        <v>-0.3484264547271323</v>
      </c>
      <c r="BL21" s="6">
        <f>IF(Readings!BH15&gt;0.1,333.5*((Readings!BH15)^-0.07168)+(2.5*(LOG(Readings!BH15/16.325))^2-273+$E21))</f>
        <v>-0.3484264547271323</v>
      </c>
      <c r="BM21" s="6">
        <f>IF(Readings!BI15&gt;0.1,333.5*((Readings!BI15)^-0.07168)+(2.5*(LOG(Readings!BI15/16.325))^2-273+$E21))</f>
        <v>-0.3366100164204795</v>
      </c>
      <c r="BN21" s="6">
        <f>IF(Readings!BJ15&gt;0.1,333.5*((Readings!BJ15)^-0.07168)+(2.5*(LOG(Readings!BJ15/16.325))^2-273+$E21))</f>
        <v>-0.3366100164204795</v>
      </c>
      <c r="BO21" s="6">
        <f>IF(Readings!BK15&gt;0.1,333.5*((Readings!BK15)^-0.07168)+(2.5*(LOG(Readings!BK15/16.325))^2-273+$E21))</f>
        <v>-0.3366100164204795</v>
      </c>
      <c r="BP21" s="6">
        <f>IF(Readings!BL15&gt;0.1,333.5*((Readings!BL15)^-0.07168)+(2.5*(LOG(Readings!BL15/16.325))^2-273+$E21))</f>
        <v>-0.360234894328471</v>
      </c>
      <c r="BQ21" s="6">
        <f>IF(Readings!BM15&gt;0.1,333.5*((Readings!BM15)^-0.07168)+(2.5*(LOG(Readings!BM15/16.325))^2-273+$E21))</f>
        <v>-0.360234894328471</v>
      </c>
      <c r="BR21" s="6">
        <f>IF(Readings!BN15&gt;0.1,333.5*((Readings!BN15)^-0.07168)+(2.5*(LOG(Readings!BN15/16.325))^2-273+$E21))</f>
        <v>-0.3484264547271323</v>
      </c>
      <c r="BS21" s="6">
        <f>IF(Readings!BO15&gt;0.1,333.5*((Readings!BO15)^-0.07168)+(2.5*(LOG(Readings!BO15/16.325))^2-273+$E21))</f>
        <v>-0.3366100164204795</v>
      </c>
      <c r="BT21" s="6">
        <f>IF(Readings!BP15&gt;0.1,333.5*((Readings!BP15)^-0.07168)+(2.5*(LOG(Readings!BP15/16.325))^2-273+$E21))</f>
        <v>-0.3366100164204795</v>
      </c>
      <c r="BU21" s="6">
        <f>IF(Readings!BQ15&gt;0.1,333.5*((Readings!BQ15)^-0.07168)+(2.5*(LOG(Readings!BQ15/16.325))^2-273+$E21))</f>
        <v>-0.3366100164204795</v>
      </c>
      <c r="BV21" s="6">
        <f>IF(Readings!BR15&gt;0.1,333.5*((Readings!BR15)^-0.07168)+(2.5*(LOG(Readings!BR15/16.325))^2-273+$E21))</f>
        <v>-0.3366100164204795</v>
      </c>
      <c r="BW21" s="6">
        <f>IF(Readings!BS15&gt;0.1,333.5*((Readings!BS15)^-0.07168)+(2.5*(LOG(Readings!BS15/16.325))^2-273+$E21))</f>
        <v>-0.3366100164204795</v>
      </c>
      <c r="BX21" s="6">
        <f>IF(Readings!BT15&gt;0.1,333.5*((Readings!BT15)^-0.07168)+(2.5*(LOG(Readings!BT15/16.325))^2-273+$E21))</f>
        <v>-0.32478556918670165</v>
      </c>
      <c r="BY21" s="6">
        <f>IF(Readings!BU15&gt;0.1,333.5*((Readings!BU15)^-0.07168)+(2.5*(LOG(Readings!BU15/16.325))^2-273+$E21))</f>
        <v>-0.32478556918670165</v>
      </c>
      <c r="BZ21" s="6">
        <f>IF(Readings!BV15&gt;0.1,333.5*((Readings!BV15)^-0.07168)+(2.5*(LOG(Readings!BV15/16.325))^2-273+$E21))</f>
        <v>-0.32478556918670165</v>
      </c>
      <c r="CA21" s="6">
        <f>IF(Readings!BW15&gt;0.1,333.5*((Readings!BW15)^-0.07168)+(2.5*(LOG(Readings!BW15/16.325))^2-273+$E21))</f>
        <v>-0.31295310278466104</v>
      </c>
      <c r="CB21" s="6">
        <f>IF(Readings!BX15&gt;0.1,333.5*((Readings!BX15)^-0.07168)+(2.5*(LOG(Readings!BX15/16.325))^2-273+$E21))</f>
        <v>-0.26554283999570316</v>
      </c>
      <c r="CC21" s="6">
        <f>IF(Readings!BY15&gt;0.1,333.5*((Readings!BY15)^-0.07168)+(2.5*(LOG(Readings!BY15/16.325))^2-273+$E21))</f>
        <v>-0.20609834322664256</v>
      </c>
      <c r="CD21" s="6">
        <f>IF(Readings!BZ15&gt;0.1,333.5*((Readings!BZ15)^-0.07168)+(2.5*(LOG(Readings!BZ15/16.325))^2-273+$E21))</f>
        <v>-0.32478556918670165</v>
      </c>
      <c r="CE21" s="6">
        <f>IF(Readings!CA15&gt;0.1,333.5*((Readings!CA15)^-0.07168)+(2.5*(LOG(Readings!CA15/16.325))^2-273+$E21))</f>
        <v>-0.31295310278466104</v>
      </c>
      <c r="CF21" s="6">
        <f>IF(Readings!CB15&gt;0.1,333.5*((Readings!CB15)^-0.07168)+(2.5*(LOG(Readings!CB15/16.325))^2-273+$E21))</f>
        <v>-0.28926407141489108</v>
      </c>
      <c r="CG21" s="6">
        <f>IF(Readings!CC15&gt;0.1,333.5*((Readings!CC15)^-0.07168)+(2.5*(LOG(Readings!CC15/16.325))^2-273+$E21))</f>
        <v>-0.31295310278466104</v>
      </c>
      <c r="CH21" s="6">
        <f>IF(Readings!CD15&gt;0.1,333.5*((Readings!CD15)^-0.07168)+(2.5*(LOG(Readings!CD15/16.325))^2-273+$E21))</f>
        <v>-0.31295310278466104</v>
      </c>
      <c r="CI21" s="6">
        <f>IF(Readings!CE15&gt;0.1,333.5*((Readings!CE15)^-0.07168)+(2.5*(LOG(Readings!CE15/16.325))^2-273+$E21))</f>
        <v>-0.32478556918670165</v>
      </c>
      <c r="CJ21" s="6">
        <f>IF(Readings!CF15&gt;0.1,333.5*((Readings!CF15)^-0.07168)+(2.5*(LOG(Readings!CF15/16.325))^2-273+$E21))</f>
        <v>-0.32478556918670165</v>
      </c>
      <c r="CK21" s="6">
        <f>IF(Readings!CG15&gt;0.1,333.5*((Readings!CG15)^-0.07168)+(2.5*(LOG(Readings!CG15/16.325))^2-273+$E21))</f>
        <v>-0.31295310278466104</v>
      </c>
      <c r="CL21" s="6">
        <f>IF(Readings!CH15&gt;0.1,333.5*((Readings!CH15)^-0.07168)+(2.5*(LOG(Readings!CH15/16.325))^2-273+$E21))</f>
        <v>-1.1111007762558529</v>
      </c>
      <c r="CM21" s="6">
        <f>IF(Readings!CI15&gt;0.1,333.5*((Readings!CI15)^-0.07168)+(2.5*(LOG(Readings!CI15/16.325))^2-273+$E21))</f>
        <v>-0.32478556918670165</v>
      </c>
      <c r="CN21" s="6">
        <f>IF(Readings!CJ15&gt;0.1,333.5*((Readings!CJ15)^-0.07168)+(2.5*(LOG(Readings!CJ15/16.325))^2-273+$E21))</f>
        <v>-0.31295310278466104</v>
      </c>
      <c r="CO21" s="6">
        <f>IF(Readings!CK15&gt;0.1,333.5*((Readings!CK15)^-0.07168)+(2.5*(LOG(Readings!CK15/16.325))^2-273+$E21))</f>
        <v>-0.31295310278466104</v>
      </c>
      <c r="CP21" s="6">
        <f>IF(Readings!CL15&gt;0.1,333.5*((Readings!CL15)^-0.07168)+(2.5*(LOG(Readings!CL15/16.325))^2-273+$E21))</f>
        <v>-0.31295310278466104</v>
      </c>
      <c r="CQ21" s="6">
        <f>IF(Readings!CM15&gt;0.1,333.5*((Readings!CM15)^-0.07168)+(2.5*(LOG(Readings!CM15/16.325))^2-273+$E21))</f>
        <v>-0.32478556918670165</v>
      </c>
      <c r="CR21" s="6">
        <f>IF(Readings!CN15&gt;0.1,333.5*((Readings!CN15)^-0.07168)+(2.5*(LOG(Readings!CN15/16.325))^2-273+$E21))</f>
        <v>-0.31295310278466104</v>
      </c>
      <c r="CS21" s="6">
        <f>IF(Readings!CO15&gt;0.1,333.5*((Readings!CO15)^-0.07168)+(2.5*(LOG(Readings!CO15/16.325))^2-273+$E21))</f>
        <v>-0.31295310278466104</v>
      </c>
      <c r="CT21" s="6">
        <f>IF(Readings!CP15&gt;0.1,333.5*((Readings!CP15)^-0.07168)+(2.5*(LOG(Readings!CP15/16.325))^2-273+$E21))</f>
        <v>-0.31295310278466104</v>
      </c>
      <c r="CU21" s="6">
        <f>IF(Readings!CQ15&gt;0.1,333.5*((Readings!CQ15)^-0.07168)+(2.5*(LOG(Readings!CQ15/16.325))^2-273+$E21))</f>
        <v>-0.31295310278466104</v>
      </c>
      <c r="CV21" s="6">
        <f>IF(Readings!CR15&gt;0.1,333.5*((Readings!CR15)^-0.07168)+(2.5*(LOG(Readings!CR15/16.325))^2-273+$E21))</f>
        <v>-0.31295310278466104</v>
      </c>
      <c r="CW21" s="6">
        <f>IF(Readings!CS15&gt;0.1,333.5*((Readings!CS15)^-0.07168)+(2.5*(LOG(Readings!CS15/16.325))^2-273+$E21))</f>
        <v>-0.32478556918670165</v>
      </c>
      <c r="CX21" s="6">
        <f>IF(Readings!CT15&gt;0.1,333.5*((Readings!CT15)^-0.07168)+(2.5*(LOG(Readings!CT15/16.325))^2-273+$E21))</f>
        <v>-0.32478556918670165</v>
      </c>
      <c r="CY21" s="6">
        <f>IF(Readings!CU15&gt;0.1,333.5*((Readings!CU15)^-0.07168)+(2.5*(LOG(Readings!CU15/16.325))^2-273+$E21))</f>
        <v>-0.3484264547271323</v>
      </c>
      <c r="CZ21" s="6">
        <f>IF(Readings!CV15&gt;0.1,333.5*((Readings!CV15)^-0.07168)+(2.5*(LOG(Readings!CV15/16.325))^2-273+$E21))</f>
        <v>-0.31295310278466104</v>
      </c>
      <c r="DA21" s="6">
        <f>IF(Readings!CW15&gt;0.1,333.5*((Readings!CW15)^-0.07168)+(2.5*(LOG(Readings!CW15/16.325))^2-273+$E21))</f>
        <v>-0.31295310278466104</v>
      </c>
      <c r="DB21" s="6">
        <f>IF(Readings!CX15&gt;0.1,333.5*((Readings!CX15)^-0.07168)+(2.5*(LOG(Readings!CX15/16.325))^2-273+$E21))</f>
        <v>-0.28926407141489108</v>
      </c>
      <c r="DC21" s="6">
        <f>IF(Readings!CY15&gt;0.1,333.5*((Readings!CY15)^-0.07168)+(2.5*(LOG(Readings!CY15/16.325))^2-273+$E21))</f>
        <v>-0.30111260695400688</v>
      </c>
      <c r="DD21" s="6">
        <f>IF(Readings!CZ15&gt;0.1,333.5*((Readings!CZ15)^-0.07168)+(2.5*(LOG(Readings!CZ15/16.325))^2-273+$E21))</f>
        <v>-0.30111260695400688</v>
      </c>
      <c r="DE21" s="6">
        <f>IF(Readings!DA15&gt;0.1,333.5*((Readings!DA15)^-0.07168)+(2.5*(LOG(Readings!DA15/16.325))^2-273+$E21))</f>
        <v>-0.28926407141489108</v>
      </c>
      <c r="DF21" s="6">
        <f>IF(Readings!DB15&gt;0.1,333.5*((Readings!DB15)^-0.07168)+(2.5*(LOG(Readings!DB15/16.325))^2-273+$E21))</f>
        <v>-0.30111260695400688</v>
      </c>
      <c r="DG21" s="6">
        <f>IF(Readings!DC15&gt;0.1,333.5*((Readings!DC15)^-0.07168)+(2.5*(LOG(Readings!DC15/16.325))^2-273+$E21))</f>
        <v>-0.30111260695400688</v>
      </c>
      <c r="DH21" s="6">
        <f>IF(Readings!DD15&gt;0.1,333.5*((Readings!DD15)^-0.07168)+(2.5*(LOG(Readings!DD15/16.325))^2-273+$E21))</f>
        <v>-0.30111260695400688</v>
      </c>
      <c r="DI21" s="6">
        <f>IF(Readings!DE15&gt;0.1,333.5*((Readings!DE15)^-0.07168)+(2.5*(LOG(Readings!DE15/16.325))^2-273+$E21))</f>
        <v>-0.28926407141489108</v>
      </c>
      <c r="DJ21" s="6">
        <f>IF(Readings!DF15&gt;0.1,333.5*((Readings!DF15)^-0.07168)+(2.5*(LOG(Readings!DF15/16.325))^2-273+$E21))</f>
        <v>-0.28926407141489108</v>
      </c>
      <c r="DK21" s="6">
        <f>IF(Readings!DG15&gt;0.1,333.5*((Readings!DG15)^-0.07168)+(2.5*(LOG(Readings!DG15/16.325))^2-273+$E21))</f>
        <v>-0.28926407141489108</v>
      </c>
      <c r="DL21" s="6">
        <f>IF(Readings!DH15&gt;0.1,333.5*((Readings!DH15)^-0.07168)+(2.5*(LOG(Readings!DH15/16.325))^2-273+$E21))</f>
        <v>-0.28926407141489108</v>
      </c>
      <c r="DM21" s="6">
        <f>IF(Readings!DI15&gt;0.1,333.5*((Readings!DI15)^-0.07168)+(2.5*(LOG(Readings!DI15/16.325))^2-273+$E21))</f>
        <v>-0.28926407141489108</v>
      </c>
      <c r="DN21" s="6">
        <f>IF(Readings!DJ15&gt;0.1,333.5*((Readings!DJ15)^-0.07168)+(2.5*(LOG(Readings!DJ15/16.325))^2-273+$E21))</f>
        <v>-0.30111260695400688</v>
      </c>
      <c r="DO21" s="6">
        <f>IF(Readings!DK15&gt;0.1,333.5*((Readings!DK15)^-0.07168)+(2.5*(LOG(Readings!DK15/16.325))^2-273+$E21))</f>
        <v>-0.28926407141489108</v>
      </c>
      <c r="DP21" s="6">
        <f>IF(Readings!DL15&gt;0.1,333.5*((Readings!DL15)^-0.07168)+(2.5*(LOG(Readings!DL15/16.325))^2-273+$E21))</f>
        <v>-0.28926407141489108</v>
      </c>
      <c r="DQ21" s="6" t="b">
        <f>IF(Readings!DM15&gt;0.1,333.5*((Readings!DM15)^-0.07168)+(2.5*(LOG(Readings!DM15/16.325))^2-273+$E21))</f>
        <v>0</v>
      </c>
      <c r="DR21" s="6">
        <f>IF(Readings!DN15&gt;0.1,333.5*((Readings!DN15)^-0.07168)+(2.5*(LOG(Readings!DN15/16.325))^2-273+$E21))</f>
        <v>-0.30111260695400688</v>
      </c>
      <c r="DS21" s="6">
        <f>IF(Readings!DO15&gt;0.1,333.5*((Readings!DO15)^-0.07168)+(2.5*(LOG(Readings!DO15/16.325))^2-273+$E21))</f>
        <v>-0.31295310278466104</v>
      </c>
      <c r="DT21" s="6">
        <f>IF(Readings!DP15&gt;0.1,333.5*((Readings!DP15)^-0.07168)+(2.5*(LOG(Readings!DP15/16.325))^2-273+$E21))</f>
        <v>-0.31295310278466104</v>
      </c>
      <c r="DU21" s="6">
        <f>IF(Readings!DQ15&gt;0.1,333.5*((Readings!DQ15)^-0.07168)+(2.5*(LOG(Readings!DQ15/16.325))^2-273+$E21))</f>
        <v>-0.31295310278466104</v>
      </c>
      <c r="DV21" s="6">
        <f>IF(Readings!DR15&gt;0.1,333.5*((Readings!DR15)^-0.07168)+(2.5*(LOG(Readings!DR15/16.325))^2-273+$E21))</f>
        <v>-0.30111260695400688</v>
      </c>
      <c r="DW21" s="6">
        <f>IF(Readings!DS15&gt;0.1,333.5*((Readings!DS15)^-0.07168)+(2.5*(LOG(Readings!DS15/16.325))^2-273+$E21))</f>
        <v>-0.30111260695400688</v>
      </c>
      <c r="DX21" s="6">
        <f>IF(Readings!DT15&gt;0.1,333.5*((Readings!DT15)^-0.07168)+(2.5*(LOG(Readings!DT15/16.325))^2-273+$E21))</f>
        <v>-0.30111260695400688</v>
      </c>
      <c r="DY21" s="6">
        <f>IF(Readings!DU15&gt;0.1,333.5*((Readings!DU15)^-0.07168)+(2.5*(LOG(Readings!DU15/16.325))^2-273+$E21))</f>
        <v>-0.30111260695400688</v>
      </c>
      <c r="DZ21" s="6">
        <f>IF(Readings!DV15&gt;0.1,333.5*((Readings!DV15)^-0.07168)+(2.5*(LOG(Readings!DV15/16.325))^2-273+$E21))</f>
        <v>-0.30111260695400688</v>
      </c>
      <c r="EA21" s="6">
        <f>IF(Readings!DW15&gt;0.1,333.5*((Readings!DW15)^-0.07168)+(2.5*(LOG(Readings!DW15/16.325))^2-273+$E21))</f>
        <v>-0.31295310278466104</v>
      </c>
      <c r="EB21" s="6">
        <f>IF(Readings!DX15&gt;0.1,333.5*((Readings!DX15)^-0.07168)+(2.5*(LOG(Readings!DX15/16.325))^2-273+$E21))</f>
        <v>-0.28926407141489108</v>
      </c>
      <c r="EC21" s="6">
        <f>IF(Readings!DY15&gt;0.1,333.5*((Readings!DY15)^-0.07168)+(2.5*(LOG(Readings!DY15/16.325))^2-273+$E21))</f>
        <v>-0.28926407141489108</v>
      </c>
      <c r="ED21" s="6">
        <f>IF(Readings!DZ15&gt;0.1,333.5*((Readings!DZ15)^-0.07168)+(2.5*(LOG(Readings!DZ15/16.325))^2-273+$E21))</f>
        <v>-0.28926407141489108</v>
      </c>
      <c r="EE21" s="6">
        <f>IF(Readings!EA15&gt;0.1,333.5*((Readings!EA15)^-0.07168)+(2.5*(LOG(Readings!EA15/16.325))^2-273+$E21))</f>
        <v>-0.28926407141489108</v>
      </c>
      <c r="EF21" s="6">
        <f>IF(Readings!EB15&gt;0.1,333.5*((Readings!EB15)^-0.07168)+(2.5*(LOG(Readings!EB15/16.325))^2-273+$E21))</f>
        <v>-0.30111260695400688</v>
      </c>
      <c r="EG21" s="6">
        <f>IF(Readings!EC15&gt;0.1,333.5*((Readings!EC15)^-0.07168)+(2.5*(LOG(Readings!EC15/16.325))^2-273+$E21))</f>
        <v>-0.40738886944819797</v>
      </c>
      <c r="EH21" s="6">
        <f>IF(Readings!ED15&gt;0.1,333.5*((Readings!ED15)^-0.07168)+(2.5*(LOG(Readings!ED15/16.325))^2-273+$E21))</f>
        <v>-0.31295310278466104</v>
      </c>
      <c r="EI21" s="6">
        <f>IF(Readings!EE15&gt;0.1,333.5*((Readings!EE15)^-0.07168)+(2.5*(LOG(Readings!EE15/16.325))^2-273+$E21))</f>
        <v>-0.38382781820706668</v>
      </c>
      <c r="EJ21" s="6">
        <f>IF(Readings!EF15&gt;0.1,333.5*((Readings!EF15)^-0.07168)+(2.5*(LOG(Readings!EF15/16.325))^2-273+$E21))</f>
        <v>-0.31295310278466104</v>
      </c>
      <c r="EK21" s="6">
        <f>IF(Readings!EG15&gt;0.1,333.5*((Readings!EG15)^-0.07168)+(2.5*(LOG(Readings!EG15/16.325))^2-273+$E21))</f>
        <v>-0.28926407141489108</v>
      </c>
      <c r="EL21" s="6">
        <f>IF(Readings!EH15&gt;0.1,333.5*((Readings!EH15)^-0.07168)+(2.5*(LOG(Readings!EH15/16.325))^2-273+$E21))</f>
        <v>-0.28926407141489108</v>
      </c>
      <c r="EM21" s="6">
        <f>IF(Readings!EI15&gt;0.1,333.5*((Readings!EI15)^-0.07168)+(2.5*(LOG(Readings!EI15/16.325))^2-273+$E21))</f>
        <v>-0.37203534542737771</v>
      </c>
      <c r="EN21" s="6">
        <f>IF(Readings!EJ15&gt;0.1,333.5*((Readings!EJ15)^-0.07168)+(2.5*(LOG(Readings!EJ15/16.325))^2-273+$E21))</f>
        <v>-0.30111260695400688</v>
      </c>
      <c r="EO21" s="6">
        <f>IF(Readings!EK15&gt;0.1,333.5*((Readings!EK15)^-0.07168)+(2.5*(LOG(Readings!EK15/16.325))^2-273+$E21))</f>
        <v>-0.39561232283222125</v>
      </c>
      <c r="EP21" s="6">
        <f>IF(Readings!EL15&gt;0.1,333.5*((Readings!EL15)^-0.07168)+(2.5*(LOG(Readings!EL15/16.325))^2-273+$E21))</f>
        <v>-0.28926407141489108</v>
      </c>
      <c r="EQ21" s="6">
        <f>IF(Readings!EM15&gt;0.1,333.5*((Readings!EM15)^-0.07168)+(2.5*(LOG(Readings!EM15/16.325))^2-273+$E21))</f>
        <v>-0.31295310278466104</v>
      </c>
      <c r="ER21" s="6">
        <f>IF(Readings!EN15&gt;0.1,333.5*((Readings!EN15)^-0.07168)+(2.5*(LOG(Readings!EN15/16.325))^2-273+$E21))</f>
        <v>-6.6634400631053268</v>
      </c>
      <c r="ES21" s="6">
        <f>IF(Readings!EO15&gt;0.1,333.5*((Readings!EO15)^-0.07168)+(2.5*(LOG(Readings!EO15/16.325))^2-273+$E21))</f>
        <v>-0.28926407141489108</v>
      </c>
      <c r="ET21" s="6">
        <f>IF(Readings!EP15&gt;0.1,333.5*((Readings!EP15)^-0.07168)+(2.5*(LOG(Readings!EP15/16.325))^2-273+$E21))</f>
        <v>-7.0665815519956254</v>
      </c>
      <c r="EU21" s="6">
        <f>IF(Readings!EQ15&gt;0.1,333.5*((Readings!EQ15)^-0.07168)+(2.5*(LOG(Readings!EQ15/16.325))^2-273+$E21))</f>
        <v>-0.30111260695400688</v>
      </c>
      <c r="EV21" s="6">
        <f>IF(Readings!ER15&gt;0.1,333.5*((Readings!ER15)^-0.07168)+(2.5*(LOG(Readings!ER15/16.325))^2-273+$E21))</f>
        <v>-0.30111260695400688</v>
      </c>
      <c r="EW21" s="6">
        <f>(333.5*((16.52)^-0.07168)+(2.5*(LOG(16.52/16.325))^2-273+$E21))</f>
        <v>-0.32478556918670165</v>
      </c>
      <c r="EX21" s="6">
        <f>(333.5*((16.53)^-0.07168)+(2.5*(LOG(16.53/16.325))^2-273+$E21))</f>
        <v>-0.3366100164204795</v>
      </c>
      <c r="EY21" s="6">
        <f>(333.5*((16.62)^-0.07168)+(2.5*(LOG(16.62/16.325))^2-273+$E21))</f>
        <v>-0.44267086241006837</v>
      </c>
      <c r="EZ21" s="6">
        <f>(333.5*((16.6)^-0.07168)+(2.5*(LOG(16.6/16.325))^2-273+$E21))</f>
        <v>-0.41915746818142452</v>
      </c>
    </row>
    <row r="22" spans="1:156" x14ac:dyDescent="0.2">
      <c r="A22" t="s">
        <v>16</v>
      </c>
      <c r="B22" s="13">
        <v>7</v>
      </c>
      <c r="C22" s="13">
        <v>1076.6999999999998</v>
      </c>
      <c r="D22" s="17">
        <f t="shared" si="21"/>
        <v>-22.800000000000182</v>
      </c>
      <c r="E22" s="17">
        <v>-0.2</v>
      </c>
      <c r="F22" s="43" t="s">
        <v>193</v>
      </c>
      <c r="G22" s="6">
        <f>IF(Readings!C16&gt;0.1,333.5*((Readings!C16)^-0.07168)+(2.5*(LOG(Readings!C16/16.325))^2-273+$E22))</f>
        <v>-0.25645077926691329</v>
      </c>
      <c r="H22" s="6">
        <f>IF(Readings!D16&gt;0.1,333.5*((Readings!D16)^-0.07168)+(2.5*(LOG(Readings!D16/16.325))^2-273+$E22))</f>
        <v>-0.42295310278467468</v>
      </c>
      <c r="I22" s="6">
        <f>IF(Readings!E16&gt;0.1,333.5*((Readings!E16)^-0.07168)+(2.5*(LOG(Readings!E16/16.325))^2-273+$E22))</f>
        <v>-0.43478556918671529</v>
      </c>
      <c r="J22" s="6">
        <f>IF(Readings!F16&gt;0.1,333.5*((Readings!F16)^-0.07168)+(2.5*(LOG(Readings!F16/16.325))^2-273+$E22))</f>
        <v>-0.43478556918671529</v>
      </c>
      <c r="K22" s="6">
        <f>IF(Readings!G16&gt;0.1,333.5*((Readings!G16)^-0.07168)+(2.5*(LOG(Readings!G16/16.325))^2-273+$E22))</f>
        <v>-0.44661001642049314</v>
      </c>
      <c r="L22" s="6">
        <f>IF(Readings!H16&gt;0.1,333.5*((Readings!H16)^-0.07168)+(2.5*(LOG(Readings!H16/16.325))^2-273+$E22))</f>
        <v>-0.44661001642049314</v>
      </c>
      <c r="M22" s="6">
        <f>IF(Readings!I16&gt;0.1,333.5*((Readings!I16)^-0.07168)+(2.5*(LOG(Readings!I16/16.325))^2-273+$E22))</f>
        <v>-0.45842645472714594</v>
      </c>
      <c r="N22" s="6">
        <f>IF(Readings!J16&gt;0.1,333.5*((Readings!J16)^-0.07168)+(2.5*(LOG(Readings!J16/16.325))^2-273+$E22))</f>
        <v>-0.45842645472714594</v>
      </c>
      <c r="O22" s="6">
        <f>IF(Readings!K16&gt;0.1,333.5*((Readings!K16)^-0.07168)+(2.5*(LOG(Readings!K16/16.325))^2-273+$E22))</f>
        <v>-0.45842645472714594</v>
      </c>
      <c r="P22" s="6">
        <f>IF(Readings!L16&gt;0.1,333.5*((Readings!L16)^-0.07168)+(2.5*(LOG(Readings!L16/16.325))^2-273+$E22))</f>
        <v>-0.47023489432848464</v>
      </c>
      <c r="Q22" s="6">
        <f>IF(Readings!M16&gt;0.1,333.5*((Readings!M16)^-0.07168)+(2.5*(LOG(Readings!M16/16.325))^2-273+$E22))</f>
        <v>-0.44661001642049314</v>
      </c>
      <c r="R22" s="6">
        <f>IF(Readings!N16&gt;0.1,333.5*((Readings!N16)^-0.07168)+(2.5*(LOG(Readings!N16/16.325))^2-273+$E22))</f>
        <v>-0.44661001642049314</v>
      </c>
      <c r="S22" s="6">
        <f>IF(Readings!O16&gt;0.1,333.5*((Readings!O16)^-0.07168)+(2.5*(LOG(Readings!O16/16.325))^2-273+$E22))</f>
        <v>-0.43478556918671529</v>
      </c>
      <c r="T22" s="6">
        <f>IF(Readings!P16&gt;0.1,333.5*((Readings!P16)^-0.07168)+(2.5*(LOG(Readings!P16/16.325))^2-273+$E22))</f>
        <v>-0.44661001642049314</v>
      </c>
      <c r="U22" s="6">
        <f>IF(Readings!Q16&gt;0.1,333.5*((Readings!Q16)^-0.07168)+(2.5*(LOG(Readings!Q16/16.325))^2-273+$E22))</f>
        <v>-0.47023489432848464</v>
      </c>
      <c r="V22" s="6">
        <f>IF(Readings!R16&gt;0.1,333.5*((Readings!R16)^-0.07168)+(2.5*(LOG(Readings!R16/16.325))^2-273+$E22))</f>
        <v>-0.45842645472714594</v>
      </c>
      <c r="W22" s="6">
        <f>IF(Readings!S16&gt;0.1,333.5*((Readings!S16)^-0.07168)+(2.5*(LOG(Readings!S16/16.325))^2-273+$E22))</f>
        <v>-0.43478556918671529</v>
      </c>
      <c r="X22" s="6">
        <f>IF(Readings!T16&gt;0.1,333.5*((Readings!T16)^-0.07168)+(2.5*(LOG(Readings!T16/16.325))^2-273+$E22))</f>
        <v>-0.44661001642049314</v>
      </c>
      <c r="Y22" s="6">
        <f>IF(Readings!U16&gt;0.1,333.5*((Readings!U16)^-0.07168)+(2.5*(LOG(Readings!U16/16.325))^2-273+$E22))</f>
        <v>-0.45842645472714594</v>
      </c>
      <c r="Z22" s="6">
        <f>IF(Readings!V16&gt;0.1,333.5*((Readings!V16)^-0.07168)+(2.5*(LOG(Readings!V16/16.325))^2-273+$E22))</f>
        <v>-0.47023489432848464</v>
      </c>
      <c r="AA22" s="6">
        <f>IF(Readings!W16&gt;0.1,333.5*((Readings!W16)^-0.07168)+(2.5*(LOG(Readings!W16/16.325))^2-273+$E22))</f>
        <v>-0.47023489432848464</v>
      </c>
      <c r="AB22" s="6">
        <f>IF(Readings!X16&gt;0.1,333.5*((Readings!X16)^-0.07168)+(2.5*(LOG(Readings!X16/16.325))^2-273+$E22))</f>
        <v>-0.49382781820708033</v>
      </c>
      <c r="AC22" s="6">
        <f>IF(Readings!Y16&gt;0.1,333.5*((Readings!Y16)^-0.07168)+(2.5*(LOG(Readings!Y16/16.325))^2-273+$E22))</f>
        <v>-0.43478556918671529</v>
      </c>
      <c r="AD22" s="6">
        <f>IF(Readings!Z16&gt;0.1,333.5*((Readings!Z16)^-0.07168)+(2.5*(LOG(Readings!Z16/16.325))^2-273+$E22))</f>
        <v>-0.43478556918671529</v>
      </c>
      <c r="AE22" s="6">
        <f>IF(Readings!AA16&gt;0.1,333.5*((Readings!AA16)^-0.07168)+(2.5*(LOG(Readings!AA16/16.325))^2-273+$E22))</f>
        <v>-0.49382781820708033</v>
      </c>
      <c r="AF22" s="6">
        <f>IF(Readings!AB16&gt;0.1,333.5*((Readings!AB16)^-0.07168)+(2.5*(LOG(Readings!AB16/16.325))^2-273+$E22))</f>
        <v>-0.44661001642049314</v>
      </c>
      <c r="AG22" s="6">
        <f>IF(Readings!AC16&gt;0.1,333.5*((Readings!AC16)^-0.07168)+(2.5*(LOG(Readings!AC16/16.325))^2-273+$E22))</f>
        <v>-0.43478556918671529</v>
      </c>
      <c r="AH22" s="6">
        <f>IF(Readings!AD16&gt;0.1,333.5*((Readings!AD16)^-0.07168)+(2.5*(LOG(Readings!AD16/16.325))^2-273+$E22))</f>
        <v>-0.47023489432848464</v>
      </c>
      <c r="AI22" s="6">
        <f>IF(Readings!AE16&gt;0.1,333.5*((Readings!AE16)^-0.07168)+(2.5*(LOG(Readings!AE16/16.325))^2-273+$E22))</f>
        <v>-0.44661001642049314</v>
      </c>
      <c r="AJ22" s="6">
        <f>IF(Readings!AF16&gt;0.1,333.5*((Readings!AF16)^-0.07168)+(2.5*(LOG(Readings!AF16/16.325))^2-273+$E22))</f>
        <v>-0.44661001642049314</v>
      </c>
      <c r="AK22" s="6">
        <f>IF(Readings!AG16&gt;0.1,333.5*((Readings!AG16)^-0.07168)+(2.5*(LOG(Readings!AG16/16.325))^2-273+$E22))</f>
        <v>-0.47023489432848464</v>
      </c>
      <c r="AL22" s="6">
        <f>IF(Readings!AH16&gt;0.1,333.5*((Readings!AH16)^-0.07168)+(2.5*(LOG(Readings!AH16/16.325))^2-273+$E22))</f>
        <v>-0.47023489432848464</v>
      </c>
      <c r="AM22" s="6">
        <f>IF(Readings!AI16&gt;0.1,333.5*((Readings!AI16)^-0.07168)+(2.5*(LOG(Readings!AI16/16.325))^2-273+$E22))</f>
        <v>-0.45842645472714594</v>
      </c>
      <c r="AN22" s="6">
        <f>IF(Readings!AJ16&gt;0.1,333.5*((Readings!AJ16)^-0.07168)+(2.5*(LOG(Readings!AJ16/16.325))^2-273+$E22))</f>
        <v>-0.45842645472714594</v>
      </c>
      <c r="AO22" s="6">
        <f>IF(Readings!AK16&gt;0.1,333.5*((Readings!AK16)^-0.07168)+(2.5*(LOG(Readings!AK16/16.325))^2-273+$E22))</f>
        <v>-0.47023489432848464</v>
      </c>
      <c r="AP22" s="6">
        <f>IF(Readings!AL16&gt;0.1,333.5*((Readings!AL16)^-0.07168)+(2.5*(LOG(Readings!AL16/16.325))^2-273+$E22))</f>
        <v>-0.47023489432848464</v>
      </c>
      <c r="AQ22" s="6">
        <f>IF(Readings!AM16&gt;0.1,333.5*((Readings!AM16)^-0.07168)+(2.5*(LOG(Readings!AM16/16.325))^2-273+$E22))</f>
        <v>-0.47023489432848464</v>
      </c>
      <c r="AR22" s="6">
        <f>IF(Readings!AN16&gt;0.1,333.5*((Readings!AN16)^-0.07168)+(2.5*(LOG(Readings!AN16/16.325))^2-273+$E22))</f>
        <v>-0.47023489432848464</v>
      </c>
      <c r="AS22" s="6">
        <f>IF(Readings!AO16&gt;0.1,333.5*((Readings!AO16)^-0.07168)+(2.5*(LOG(Readings!AO16/16.325))^2-273+$E22))</f>
        <v>-0.47023489432848464</v>
      </c>
      <c r="AT22" s="6">
        <f>IF(Readings!AP16&gt;0.1,333.5*((Readings!AP16)^-0.07168)+(2.5*(LOG(Readings!AP16/16.325))^2-273+$E22))</f>
        <v>-0.44661001642049314</v>
      </c>
      <c r="AU22" s="6">
        <f>IF(Readings!AQ16&gt;0.1,333.5*((Readings!AQ16)^-0.07168)+(2.5*(LOG(Readings!AQ16/16.325))^2-273+$E22))</f>
        <v>-0.13654118937591875</v>
      </c>
      <c r="AV22" s="6">
        <f>IF(Readings!AR16&gt;0.1,333.5*((Readings!AR16)^-0.07168)+(2.5*(LOG(Readings!AR16/16.325))^2-273+$E22))</f>
        <v>-0.26839660022949374</v>
      </c>
      <c r="AW22" s="6">
        <f>IF(Readings!AS16&gt;0.1,333.5*((Readings!AS16)^-0.07168)+(2.5*(LOG(Readings!AS16/16.325))^2-273+$E22))</f>
        <v>-0.28033425660117928</v>
      </c>
      <c r="AX22" s="6">
        <f>IF(Readings!AT16&gt;0.1,333.5*((Readings!AT16)^-0.07168)+(2.5*(LOG(Readings!AT16/16.325))^2-273+$E22))</f>
        <v>-0.47023489432848464</v>
      </c>
      <c r="AY22" s="6">
        <f>IF(Readings!AU16&gt;0.1,333.5*((Readings!AU16)^-0.07168)+(2.5*(LOG(Readings!AU16/16.325))^2-273+$E22))</f>
        <v>-0.47023489432848464</v>
      </c>
      <c r="AZ22" s="6">
        <f>IF(Readings!AV16&gt;0.1,333.5*((Readings!AV16)^-0.07168)+(2.5*(LOG(Readings!AV16/16.325))^2-273+$E22))</f>
        <v>-0.48203534542739135</v>
      </c>
      <c r="BA22" s="6">
        <f>IF(Readings!AW16&gt;0.1,333.5*((Readings!AW16)^-0.07168)+(2.5*(LOG(Readings!AW16/16.325))^2-273+$E22))</f>
        <v>-0.47023489432848464</v>
      </c>
      <c r="BB22" s="6">
        <f>IF(Readings!AX16&gt;0.1,333.5*((Readings!AX16)^-0.07168)+(2.5*(LOG(Readings!AX16/16.325))^2-273+$E22))</f>
        <v>-0.47023489432848464</v>
      </c>
      <c r="BC22" s="6">
        <f>IF(Readings!AY16&gt;0.1,333.5*((Readings!AY16)^-0.07168)+(2.5*(LOG(Readings!AY16/16.325))^2-273+$E22))</f>
        <v>-0.48203534542739135</v>
      </c>
      <c r="BD22" s="6">
        <f>IF(Readings!AZ16&gt;0.1,333.5*((Readings!AZ16)^-0.07168)+(2.5*(LOG(Readings!AZ16/16.325))^2-273+$E22))</f>
        <v>-0.48203534542739135</v>
      </c>
      <c r="BE22" s="6">
        <f>IF(Readings!BA16&gt;0.1,333.5*((Readings!BA16)^-0.07168)+(2.5*(LOG(Readings!BA16/16.325))^2-273+$E22))</f>
        <v>-0.47023489432848464</v>
      </c>
      <c r="BF22" s="6">
        <f>IF(Readings!BB16&gt;0.1,333.5*((Readings!BB16)^-0.07168)+(2.5*(LOG(Readings!BB16/16.325))^2-273+$E22))</f>
        <v>-0.45842645472714594</v>
      </c>
      <c r="BG22" s="6">
        <f>IF(Readings!BC16&gt;0.1,333.5*((Readings!BC16)^-0.07168)+(2.5*(LOG(Readings!BC16/16.325))^2-273+$E22))</f>
        <v>-0.45842645472714594</v>
      </c>
      <c r="BH22" s="6">
        <f>IF(Readings!BD16&gt;0.1,333.5*((Readings!BD16)^-0.07168)+(2.5*(LOG(Readings!BD16/16.325))^2-273+$E22))</f>
        <v>-0.47023489432848464</v>
      </c>
      <c r="BI22" s="6">
        <f>IF(Readings!BE16&gt;0.1,333.5*((Readings!BE16)^-0.07168)+(2.5*(LOG(Readings!BE16/16.325))^2-273+$E22))</f>
        <v>-0.45842645472714594</v>
      </c>
      <c r="BJ22" s="6">
        <f>IF(Readings!BF16&gt;0.1,333.5*((Readings!BF16)^-0.07168)+(2.5*(LOG(Readings!BF16/16.325))^2-273+$E22))</f>
        <v>-0.45842645472714594</v>
      </c>
      <c r="BK22" s="6">
        <f>IF(Readings!BG16&gt;0.1,333.5*((Readings!BG16)^-0.07168)+(2.5*(LOG(Readings!BG16/16.325))^2-273+$E22))</f>
        <v>-0.45842645472714594</v>
      </c>
      <c r="BL22" s="6">
        <f>IF(Readings!BH16&gt;0.1,333.5*((Readings!BH16)^-0.07168)+(2.5*(LOG(Readings!BH16/16.325))^2-273+$E22))</f>
        <v>-0.45842645472714594</v>
      </c>
      <c r="BM22" s="6">
        <f>IF(Readings!BI16&gt;0.1,333.5*((Readings!BI16)^-0.07168)+(2.5*(LOG(Readings!BI16/16.325))^2-273+$E22))</f>
        <v>-0.45842645472714594</v>
      </c>
      <c r="BN22" s="6">
        <f>IF(Readings!BJ16&gt;0.1,333.5*((Readings!BJ16)^-0.07168)+(2.5*(LOG(Readings!BJ16/16.325))^2-273+$E22))</f>
        <v>-0.44661001642049314</v>
      </c>
      <c r="BO22" s="6">
        <f>IF(Readings!BK16&gt;0.1,333.5*((Readings!BK16)^-0.07168)+(2.5*(LOG(Readings!BK16/16.325))^2-273+$E22))</f>
        <v>-0.45842645472714594</v>
      </c>
      <c r="BP22" s="6">
        <f>IF(Readings!BL16&gt;0.1,333.5*((Readings!BL16)^-0.07168)+(2.5*(LOG(Readings!BL16/16.325))^2-273+$E22))</f>
        <v>-0.52915746818143816</v>
      </c>
      <c r="BQ22" s="6">
        <f>IF(Readings!BM16&gt;0.1,333.5*((Readings!BM16)^-0.07168)+(2.5*(LOG(Readings!BM16/16.325))^2-273+$E22))</f>
        <v>-0.44661001642049314</v>
      </c>
      <c r="BR22" s="6">
        <f>IF(Readings!BN16&gt;0.1,333.5*((Readings!BN16)^-0.07168)+(2.5*(LOG(Readings!BN16/16.325))^2-273+$E22))</f>
        <v>-0.47023489432848464</v>
      </c>
      <c r="BS22" s="6">
        <f>IF(Readings!BO16&gt;0.1,333.5*((Readings!BO16)^-0.07168)+(2.5*(LOG(Readings!BO16/16.325))^2-273+$E22))</f>
        <v>-0.44661001642049314</v>
      </c>
      <c r="BT22" s="6">
        <f>IF(Readings!BP16&gt;0.1,333.5*((Readings!BP16)^-0.07168)+(2.5*(LOG(Readings!BP16/16.325))^2-273+$E22))</f>
        <v>-0.44661001642049314</v>
      </c>
      <c r="BU22" s="6">
        <f>IF(Readings!BQ16&gt;0.1,333.5*((Readings!BQ16)^-0.07168)+(2.5*(LOG(Readings!BQ16/16.325))^2-273+$E22))</f>
        <v>-0.43478556918671529</v>
      </c>
      <c r="BV22" s="6">
        <f>IF(Readings!BR16&gt;0.1,333.5*((Readings!BR16)^-0.07168)+(2.5*(LOG(Readings!BR16/16.325))^2-273+$E22))</f>
        <v>-0.43478556918671529</v>
      </c>
      <c r="BW22" s="6">
        <f>IF(Readings!BS16&gt;0.1,333.5*((Readings!BS16)^-0.07168)+(2.5*(LOG(Readings!BS16/16.325))^2-273+$E22))</f>
        <v>-0.5056123228322349</v>
      </c>
      <c r="BX22" s="6">
        <f>IF(Readings!BT16&gt;0.1,333.5*((Readings!BT16)^-0.07168)+(2.5*(LOG(Readings!BT16/16.325))^2-273+$E22))</f>
        <v>-0.42295310278467468</v>
      </c>
      <c r="BY22" s="6">
        <f>IF(Readings!BU16&gt;0.1,333.5*((Readings!BU16)^-0.07168)+(2.5*(LOG(Readings!BU16/16.325))^2-273+$E22))</f>
        <v>-0.42295310278467468</v>
      </c>
      <c r="BZ22" s="6">
        <f>IF(Readings!BV16&gt;0.1,333.5*((Readings!BV16)^-0.07168)+(2.5*(LOG(Readings!BV16/16.325))^2-273+$E22))</f>
        <v>-0.42295310278467468</v>
      </c>
      <c r="CA22" s="6">
        <f>IF(Readings!BW16&gt;0.1,333.5*((Readings!BW16)^-0.07168)+(2.5*(LOG(Readings!BW16/16.325))^2-273+$E22))</f>
        <v>-0.42295310278467468</v>
      </c>
      <c r="CB22" s="6">
        <f>IF(Readings!BX16&gt;0.1,333.5*((Readings!BX16)^-0.07168)+(2.5*(LOG(Readings!BX16/16.325))^2-273+$E22))</f>
        <v>-0.42295310278467468</v>
      </c>
      <c r="CC22" s="6">
        <f>IF(Readings!BY16&gt;0.1,333.5*((Readings!BY16)^-0.07168)+(2.5*(LOG(Readings!BY16/16.325))^2-273+$E22))</f>
        <v>-0.39926407141490472</v>
      </c>
      <c r="CD22" s="6">
        <f>IF(Readings!BZ16&gt;0.1,333.5*((Readings!BZ16)^-0.07168)+(2.5*(LOG(Readings!BZ16/16.325))^2-273+$E22))</f>
        <v>-0.47023489432848464</v>
      </c>
      <c r="CE22" s="6">
        <f>IF(Readings!CA16&gt;0.1,333.5*((Readings!CA16)^-0.07168)+(2.5*(LOG(Readings!CA16/16.325))^2-273+$E22))</f>
        <v>-0.39926407141490472</v>
      </c>
      <c r="CF22" s="6">
        <f>IF(Readings!CB16&gt;0.1,333.5*((Readings!CB16)^-0.07168)+(2.5*(LOG(Readings!CB16/16.325))^2-273+$E22))</f>
        <v>-0.3755428399957168</v>
      </c>
      <c r="CG22" s="6">
        <f>IF(Readings!CC16&gt;0.1,333.5*((Readings!CC16)^-0.07168)+(2.5*(LOG(Readings!CC16/16.325))^2-273+$E22))</f>
        <v>-0.38740748586832296</v>
      </c>
      <c r="CH22" s="6">
        <f>IF(Readings!CD16&gt;0.1,333.5*((Readings!CD16)^-0.07168)+(2.5*(LOG(Readings!CD16/16.325))^2-273+$E22))</f>
        <v>-0.39926407141490472</v>
      </c>
      <c r="CI22" s="6">
        <f>IF(Readings!CE16&gt;0.1,333.5*((Readings!CE16)^-0.07168)+(2.5*(LOG(Readings!CE16/16.325))^2-273+$E22))</f>
        <v>-0.41111260695402052</v>
      </c>
      <c r="CJ22" s="6">
        <f>IF(Readings!CF16&gt;0.1,333.5*((Readings!CF16)^-0.07168)+(2.5*(LOG(Readings!CF16/16.325))^2-273+$E22))</f>
        <v>-0.39926407141490472</v>
      </c>
      <c r="CK22" s="6">
        <f>IF(Readings!CG16&gt;0.1,333.5*((Readings!CG16)^-0.07168)+(2.5*(LOG(Readings!CG16/16.325))^2-273+$E22))</f>
        <v>-0.39926407141490472</v>
      </c>
      <c r="CL22" s="6">
        <f>IF(Readings!CH16&gt;0.1,333.5*((Readings!CH16)^-0.07168)+(2.5*(LOG(Readings!CH16/16.325))^2-273+$E22))</f>
        <v>-0.47023489432848464</v>
      </c>
      <c r="CM22" s="6">
        <f>IF(Readings!CI16&gt;0.1,333.5*((Readings!CI16)^-0.07168)+(2.5*(LOG(Readings!CI16/16.325))^2-273+$E22))</f>
        <v>-0.38740748586832296</v>
      </c>
      <c r="CN22" s="6">
        <f>IF(Readings!CJ16&gt;0.1,333.5*((Readings!CJ16)^-0.07168)+(2.5*(LOG(Readings!CJ16/16.325))^2-273+$E22))</f>
        <v>-0.43478556918671529</v>
      </c>
      <c r="CO22" s="6">
        <f>IF(Readings!CK16&gt;0.1,333.5*((Readings!CK16)^-0.07168)+(2.5*(LOG(Readings!CK16/16.325))^2-273+$E22))</f>
        <v>-0.41111260695402052</v>
      </c>
      <c r="CP22" s="6">
        <f>IF(Readings!CL16&gt;0.1,333.5*((Readings!CL16)^-0.07168)+(2.5*(LOG(Readings!CL16/16.325))^2-273+$E22))</f>
        <v>-0.38740748586832296</v>
      </c>
      <c r="CQ22" s="6">
        <f>IF(Readings!CM16&gt;0.1,333.5*((Readings!CM16)^-0.07168)+(2.5*(LOG(Readings!CM16/16.325))^2-273+$E22))</f>
        <v>-0.38740748586832296</v>
      </c>
      <c r="CR22" s="6">
        <f>IF(Readings!CN16&gt;0.1,333.5*((Readings!CN16)^-0.07168)+(2.5*(LOG(Readings!CN16/16.325))^2-273+$E22))</f>
        <v>-0.38740748586832296</v>
      </c>
      <c r="CS22" s="6">
        <f>IF(Readings!CO16&gt;0.1,333.5*((Readings!CO16)^-0.07168)+(2.5*(LOG(Readings!CO16/16.325))^2-273+$E22))</f>
        <v>-0.3755428399957168</v>
      </c>
      <c r="CT22" s="6">
        <f>IF(Readings!CP16&gt;0.1,333.5*((Readings!CP16)^-0.07168)+(2.5*(LOG(Readings!CP16/16.325))^2-273+$E22))</f>
        <v>-0.38740748586832296</v>
      </c>
      <c r="CU22" s="6">
        <f>IF(Readings!CQ16&gt;0.1,333.5*((Readings!CQ16)^-0.07168)+(2.5*(LOG(Readings!CQ16/16.325))^2-273+$E22))</f>
        <v>-0.38740748586832296</v>
      </c>
      <c r="CV22" s="6">
        <f>IF(Readings!CR16&gt;0.1,333.5*((Readings!CR16)^-0.07168)+(2.5*(LOG(Readings!CR16/16.325))^2-273+$E22))</f>
        <v>-0.3755428399957168</v>
      </c>
      <c r="CW22" s="6">
        <f>IF(Readings!CS16&gt;0.1,333.5*((Readings!CS16)^-0.07168)+(2.5*(LOG(Readings!CS16/16.325))^2-273+$E22))</f>
        <v>-0.38740748586832296</v>
      </c>
      <c r="CX22" s="6">
        <f>IF(Readings!CT16&gt;0.1,333.5*((Readings!CT16)^-0.07168)+(2.5*(LOG(Readings!CT16/16.325))^2-273+$E22))</f>
        <v>-0.38740748586832296</v>
      </c>
      <c r="CY22" s="6">
        <f>IF(Readings!CU16&gt;0.1,333.5*((Readings!CU16)^-0.07168)+(2.5*(LOG(Readings!CU16/16.325))^2-273+$E22))</f>
        <v>-0.38740748586832296</v>
      </c>
      <c r="CZ22" s="6">
        <f>IF(Readings!CV16&gt;0.1,333.5*((Readings!CV16)^-0.07168)+(2.5*(LOG(Readings!CV16/16.325))^2-273+$E22))</f>
        <v>-0.47023489432848464</v>
      </c>
      <c r="DA22" s="6">
        <f>IF(Readings!CW16&gt;0.1,333.5*((Readings!CW16)^-0.07168)+(2.5*(LOG(Readings!CW16/16.325))^2-273+$E22))</f>
        <v>-0.3755428399957168</v>
      </c>
      <c r="DB22" s="6">
        <f>IF(Readings!CX16&gt;0.1,333.5*((Readings!CX16)^-0.07168)+(2.5*(LOG(Readings!CX16/16.325))^2-273+$E22))</f>
        <v>-0.36367012345908734</v>
      </c>
      <c r="DC22" s="6">
        <f>IF(Readings!CY16&gt;0.1,333.5*((Readings!CY16)^-0.07168)+(2.5*(LOG(Readings!CY16/16.325))^2-273+$E22))</f>
        <v>-0.36367012345908734</v>
      </c>
      <c r="DD22" s="6">
        <f>IF(Readings!CZ16&gt;0.1,333.5*((Readings!CZ16)^-0.07168)+(2.5*(LOG(Readings!CZ16/16.325))^2-273+$E22))</f>
        <v>-0.36367012345908734</v>
      </c>
      <c r="DE22" s="6">
        <f>IF(Readings!DA16&gt;0.1,333.5*((Readings!DA16)^-0.07168)+(2.5*(LOG(Readings!DA16/16.325))^2-273+$E22))</f>
        <v>-0.35178932590076784</v>
      </c>
      <c r="DF22" s="6">
        <f>IF(Readings!DB16&gt;0.1,333.5*((Readings!DB16)^-0.07168)+(2.5*(LOG(Readings!DB16/16.325))^2-273+$E22))</f>
        <v>-0.36367012345908734</v>
      </c>
      <c r="DG22" s="6">
        <f>IF(Readings!DC16&gt;0.1,333.5*((Readings!DC16)^-0.07168)+(2.5*(LOG(Readings!DC16/16.325))^2-273+$E22))</f>
        <v>-0.3755428399957168</v>
      </c>
      <c r="DH22" s="6">
        <f>IF(Readings!DD16&gt;0.1,333.5*((Readings!DD16)^-0.07168)+(2.5*(LOG(Readings!DD16/16.325))^2-273+$E22))</f>
        <v>-0.36367012345908734</v>
      </c>
      <c r="DI22" s="6">
        <f>IF(Readings!DE16&gt;0.1,333.5*((Readings!DE16)^-0.07168)+(2.5*(LOG(Readings!DE16/16.325))^2-273+$E22))</f>
        <v>-0.36367012345908734</v>
      </c>
      <c r="DJ22" s="6">
        <f>IF(Readings!DF16&gt;0.1,333.5*((Readings!DF16)^-0.07168)+(2.5*(LOG(Readings!DF16/16.325))^2-273+$E22))</f>
        <v>-0.33990043694376482</v>
      </c>
      <c r="DK22" s="6">
        <f>IF(Readings!DG16&gt;0.1,333.5*((Readings!DG16)^-0.07168)+(2.5*(LOG(Readings!DG16/16.325))^2-273+$E22))</f>
        <v>-0.36367012345908734</v>
      </c>
      <c r="DL22" s="6">
        <f>IF(Readings!DH16&gt;0.1,333.5*((Readings!DH16)^-0.07168)+(2.5*(LOG(Readings!DH16/16.325))^2-273+$E22))</f>
        <v>-0.35178932590076784</v>
      </c>
      <c r="DM22" s="6">
        <f>IF(Readings!DI16&gt;0.1,333.5*((Readings!DI16)^-0.07168)+(2.5*(LOG(Readings!DI16/16.325))^2-273+$E22))</f>
        <v>-0.35178932590076784</v>
      </c>
      <c r="DN22" s="6">
        <f>IF(Readings!DJ16&gt;0.1,333.5*((Readings!DJ16)^-0.07168)+(2.5*(LOG(Readings!DJ16/16.325))^2-273+$E22))</f>
        <v>-0.36367012345908734</v>
      </c>
      <c r="DO22" s="6">
        <f>IF(Readings!DK16&gt;0.1,333.5*((Readings!DK16)^-0.07168)+(2.5*(LOG(Readings!DK16/16.325))^2-273+$E22))</f>
        <v>-0.29226375889754763</v>
      </c>
      <c r="DP22" s="6">
        <f>IF(Readings!DL16&gt;0.1,333.5*((Readings!DL16)^-0.07168)+(2.5*(LOG(Readings!DL16/16.325))^2-273+$E22))</f>
        <v>-0.35178932590076784</v>
      </c>
      <c r="DQ22" s="6">
        <f>IF(Readings!DM16&gt;0.1,333.5*((Readings!DM16)^-0.07168)+(2.5*(LOG(Readings!DM16/16.325))^2-273+$E22))</f>
        <v>-0.36367012345908734</v>
      </c>
      <c r="DR22" s="6">
        <f>IF(Readings!DN16&gt;0.1,333.5*((Readings!DN16)^-0.07168)+(2.5*(LOG(Readings!DN16/16.325))^2-273+$E22))</f>
        <v>-0.36367012345908734</v>
      </c>
      <c r="DS22" s="6">
        <f>IF(Readings!DO16&gt;0.1,333.5*((Readings!DO16)^-0.07168)+(2.5*(LOG(Readings!DO16/16.325))^2-273+$E22))</f>
        <v>-0.36367012345908734</v>
      </c>
      <c r="DT22" s="6">
        <f>IF(Readings!DP16&gt;0.1,333.5*((Readings!DP16)^-0.07168)+(2.5*(LOG(Readings!DP16/16.325))^2-273+$E22))</f>
        <v>-0.3755428399957168</v>
      </c>
      <c r="DU22" s="6">
        <f>IF(Readings!DQ16&gt;0.1,333.5*((Readings!DQ16)^-0.07168)+(2.5*(LOG(Readings!DQ16/16.325))^2-273+$E22))</f>
        <v>-0.36367012345908734</v>
      </c>
      <c r="DV22" s="6">
        <f>IF(Readings!DR16&gt;0.1,333.5*((Readings!DR16)^-0.07168)+(2.5*(LOG(Readings!DR16/16.325))^2-273+$E22))</f>
        <v>-0.36367012345908734</v>
      </c>
      <c r="DW22" s="6">
        <f>IF(Readings!DS16&gt;0.1,333.5*((Readings!DS16)^-0.07168)+(2.5*(LOG(Readings!DS16/16.325))^2-273+$E22))</f>
        <v>-0.36367012345908734</v>
      </c>
      <c r="DX22" s="6">
        <f>IF(Readings!DT16&gt;0.1,333.5*((Readings!DT16)^-0.07168)+(2.5*(LOG(Readings!DT16/16.325))^2-273+$E22))</f>
        <v>-0.36367012345908734</v>
      </c>
      <c r="DY22" s="6">
        <f>IF(Readings!DU16&gt;0.1,333.5*((Readings!DU16)^-0.07168)+(2.5*(LOG(Readings!DU16/16.325))^2-273+$E22))</f>
        <v>-0.36367012345908734</v>
      </c>
      <c r="DZ22" s="6">
        <f>IF(Readings!DV16&gt;0.1,333.5*((Readings!DV16)^-0.07168)+(2.5*(LOG(Readings!DV16/16.325))^2-273+$E22))</f>
        <v>-0.35178932590076784</v>
      </c>
      <c r="EA22" s="6">
        <f>IF(Readings!DW16&gt;0.1,333.5*((Readings!DW16)^-0.07168)+(2.5*(LOG(Readings!DW16/16.325))^2-273+$E22))</f>
        <v>-0.35178932590076784</v>
      </c>
      <c r="EB22" s="6">
        <f>IF(Readings!DX16&gt;0.1,333.5*((Readings!DX16)^-0.07168)+(2.5*(LOG(Readings!DX16/16.325))^2-273+$E22))</f>
        <v>-0.35178932590076784</v>
      </c>
      <c r="EC22" s="6">
        <f>IF(Readings!DY16&gt;0.1,333.5*((Readings!DY16)^-0.07168)+(2.5*(LOG(Readings!DY16/16.325))^2-273+$E22))</f>
        <v>-0.35178932590076784</v>
      </c>
      <c r="ED22" s="6">
        <f>IF(Readings!DZ16&gt;0.1,333.5*((Readings!DZ16)^-0.07168)+(2.5*(LOG(Readings!DZ16/16.325))^2-273+$E22))</f>
        <v>-0.33990043694376482</v>
      </c>
      <c r="EE22" s="6">
        <f>IF(Readings!EA16&gt;0.1,333.5*((Readings!EA16)^-0.07168)+(2.5*(LOG(Readings!EA16/16.325))^2-273+$E22))</f>
        <v>-0.35178932590076784</v>
      </c>
      <c r="EF22" s="6">
        <f>IF(Readings!EB16&gt;0.1,333.5*((Readings!EB16)^-0.07168)+(2.5*(LOG(Readings!EB16/16.325))^2-273+$E22))</f>
        <v>-0.35178932590076784</v>
      </c>
      <c r="EG22" s="6">
        <f>IF(Readings!EC16&gt;0.1,333.5*((Readings!EC16)^-0.07168)+(2.5*(LOG(Readings!EC16/16.325))^2-273+$E22))</f>
        <v>-0.45842645472714594</v>
      </c>
      <c r="EH22" s="6">
        <f>IF(Readings!ED16&gt;0.1,333.5*((Readings!ED16)^-0.07168)+(2.5*(LOG(Readings!ED16/16.325))^2-273+$E22))</f>
        <v>-0.36367012345908734</v>
      </c>
      <c r="EI22" s="6">
        <f>IF(Readings!EE16&gt;0.1,333.5*((Readings!EE16)^-0.07168)+(2.5*(LOG(Readings!EE16/16.325))^2-273+$E22))</f>
        <v>-0.43478556918671529</v>
      </c>
      <c r="EJ22" s="6">
        <f>IF(Readings!EF16&gt;0.1,333.5*((Readings!EF16)^-0.07168)+(2.5*(LOG(Readings!EF16/16.325))^2-273+$E22))</f>
        <v>-0.3755428399957168</v>
      </c>
      <c r="EK22" s="6">
        <f>IF(Readings!EG16&gt;0.1,333.5*((Readings!EG16)^-0.07168)+(2.5*(LOG(Readings!EG16/16.325))^2-273+$E22))</f>
        <v>-0.35178932590076784</v>
      </c>
      <c r="EL22" s="6">
        <f>IF(Readings!EH16&gt;0.1,333.5*((Readings!EH16)^-0.07168)+(2.5*(LOG(Readings!EH16/16.325))^2-273+$E22))</f>
        <v>-0.35178932590076784</v>
      </c>
      <c r="EM22" s="6">
        <f>IF(Readings!EI16&gt;0.1,333.5*((Readings!EI16)^-0.07168)+(2.5*(LOG(Readings!EI16/16.325))^2-273+$E22))</f>
        <v>-0.43478556918671529</v>
      </c>
      <c r="EN22" s="6">
        <f>IF(Readings!EJ16&gt;0.1,333.5*((Readings!EJ16)^-0.07168)+(2.5*(LOG(Readings!EJ16/16.325))^2-273+$E22))</f>
        <v>-0.3755428399957168</v>
      </c>
      <c r="EO22" s="6">
        <f>IF(Readings!EK16&gt;0.1,333.5*((Readings!EK16)^-0.07168)+(2.5*(LOG(Readings!EK16/16.325))^2-273+$E22))</f>
        <v>-0.47023489432848464</v>
      </c>
      <c r="EP22" s="6">
        <f>IF(Readings!EL16&gt;0.1,333.5*((Readings!EL16)^-0.07168)+(2.5*(LOG(Readings!EL16/16.325))^2-273+$E22))</f>
        <v>-0.36367012345908734</v>
      </c>
      <c r="EQ22" s="6">
        <f>IF(Readings!EM16&gt;0.1,333.5*((Readings!EM16)^-0.07168)+(2.5*(LOG(Readings!EM16/16.325))^2-273+$E22))</f>
        <v>-0.3755428399957168</v>
      </c>
      <c r="ER22" s="6">
        <f>IF(Readings!EN16&gt;0.1,333.5*((Readings!EN16)^-0.07168)+(2.5*(LOG(Readings!EN16/16.325))^2-273+$E22))</f>
        <v>-6.7734400631053404</v>
      </c>
      <c r="ES22" s="6">
        <f>IF(Readings!EO16&gt;0.1,333.5*((Readings!EO16)^-0.07168)+(2.5*(LOG(Readings!EO16/16.325))^2-273+$E22))</f>
        <v>-0.36367012345908734</v>
      </c>
      <c r="ET22" s="6">
        <f>IF(Readings!EP16&gt;0.1,333.5*((Readings!EP16)^-0.07168)+(2.5*(LOG(Readings!EP16/16.325))^2-273+$E22))</f>
        <v>-7.1765815519956391</v>
      </c>
      <c r="EU22" s="6">
        <f>IF(Readings!EQ16&gt;0.1,333.5*((Readings!EQ16)^-0.07168)+(2.5*(LOG(Readings!EQ16/16.325))^2-273+$E22))</f>
        <v>-0.38740748586832296</v>
      </c>
      <c r="EV22" s="6">
        <f>IF(Readings!ER16&gt;0.1,333.5*((Readings!ER16)^-0.07168)+(2.5*(LOG(Readings!ER16/16.325))^2-273+$E22))</f>
        <v>-0.38740748586832296</v>
      </c>
      <c r="EW22" s="6">
        <f>(333.5*((16.47)^-0.07168)+(2.5*(LOG(16.47/16.325))^2-273+$E22))</f>
        <v>-0.3755428399957168</v>
      </c>
      <c r="EX22" s="6">
        <f>(333.5*((16.45)^-0.07168)+(2.5*(LOG(16.45/16.325))^2-273+$E22))</f>
        <v>-0.35178932590076784</v>
      </c>
      <c r="EY22" s="6">
        <f>(333.5*((16.43)^-0.07168)+(2.5*(LOG(16.43/16.325))^2-273+$E22))</f>
        <v>-0.32800344619113275</v>
      </c>
      <c r="EZ22" s="6">
        <f>(333.5*((16.53)^-0.07168)+(2.5*(LOG(16.53/16.325))^2-273+$E22))</f>
        <v>-0.44661001642049314</v>
      </c>
    </row>
    <row r="23" spans="1:156" x14ac:dyDescent="0.2">
      <c r="A23" t="s">
        <v>17</v>
      </c>
      <c r="B23" s="13">
        <v>8</v>
      </c>
      <c r="C23" s="13">
        <v>1075.6999999999998</v>
      </c>
      <c r="D23" s="17">
        <f t="shared" si="21"/>
        <v>-23.800000000000182</v>
      </c>
      <c r="E23" s="17">
        <v>-0.14000000000000001</v>
      </c>
      <c r="F23" s="43" t="s">
        <v>194</v>
      </c>
      <c r="G23" s="6">
        <f>IF(Readings!C17&gt;0.1,333.5*((Readings!C17)^-0.07168)+(2.5*(LOG(Readings!C17/16.325))^2-273+$E23))</f>
        <v>-0.24418511761410855</v>
      </c>
      <c r="H23" s="6">
        <f>IF(Readings!D17&gt;0.1,333.5*((Readings!D17)^-0.07168)+(2.5*(LOG(Readings!D17/16.325))^2-273+$E23))</f>
        <v>-0.31554283999571453</v>
      </c>
      <c r="I23" s="6">
        <f>IF(Readings!E17&gt;0.1,333.5*((Readings!E17)^-0.07168)+(2.5*(LOG(Readings!E17/16.325))^2-273+$E23))</f>
        <v>-0.36295310278467241</v>
      </c>
      <c r="J23" s="6">
        <f>IF(Readings!F17&gt;0.1,333.5*((Readings!F17)^-0.07168)+(2.5*(LOG(Readings!F17/16.325))^2-273+$E23))</f>
        <v>-0.37478556918671302</v>
      </c>
      <c r="K23" s="6">
        <f>IF(Readings!G17&gt;0.1,333.5*((Readings!G17)^-0.07168)+(2.5*(LOG(Readings!G17/16.325))^2-273+$E23))</f>
        <v>-0.38661001642049087</v>
      </c>
      <c r="L23" s="6">
        <f>IF(Readings!H17&gt;0.1,333.5*((Readings!H17)^-0.07168)+(2.5*(LOG(Readings!H17/16.325))^2-273+$E23))</f>
        <v>-0.39842645472714366</v>
      </c>
      <c r="M23" s="6">
        <f>IF(Readings!I17&gt;0.1,333.5*((Readings!I17)^-0.07168)+(2.5*(LOG(Readings!I17/16.325))^2-273+$E23))</f>
        <v>-0.39842645472714366</v>
      </c>
      <c r="N23" s="6">
        <f>IF(Readings!J17&gt;0.1,333.5*((Readings!J17)^-0.07168)+(2.5*(LOG(Readings!J17/16.325))^2-273+$E23))</f>
        <v>-0.39842645472714366</v>
      </c>
      <c r="O23" s="6">
        <f>IF(Readings!K17&gt;0.1,333.5*((Readings!K17)^-0.07168)+(2.5*(LOG(Readings!K17/16.325))^2-273+$E23))</f>
        <v>-0.41023489432848237</v>
      </c>
      <c r="P23" s="6">
        <f>IF(Readings!L17&gt;0.1,333.5*((Readings!L17)^-0.07168)+(2.5*(LOG(Readings!L17/16.325))^2-273+$E23))</f>
        <v>-0.44561232283223262</v>
      </c>
      <c r="Q23" s="6">
        <f>IF(Readings!M17&gt;0.1,333.5*((Readings!M17)^-0.07168)+(2.5*(LOG(Readings!M17/16.325))^2-273+$E23))</f>
        <v>-0.41023489432848237</v>
      </c>
      <c r="R23" s="6">
        <f>IF(Readings!N17&gt;0.1,333.5*((Readings!N17)^-0.07168)+(2.5*(LOG(Readings!N17/16.325))^2-273+$E23))</f>
        <v>-0.41023489432848237</v>
      </c>
      <c r="S23" s="6">
        <f>IF(Readings!O17&gt;0.1,333.5*((Readings!O17)^-0.07168)+(2.5*(LOG(Readings!O17/16.325))^2-273+$E23))</f>
        <v>-0.39842645472714366</v>
      </c>
      <c r="T23" s="6">
        <f>IF(Readings!P17&gt;0.1,333.5*((Readings!P17)^-0.07168)+(2.5*(LOG(Readings!P17/16.325))^2-273+$E23))</f>
        <v>-0.42203534542738907</v>
      </c>
      <c r="U23" s="6">
        <f>IF(Readings!Q17&gt;0.1,333.5*((Readings!Q17)^-0.07168)+(2.5*(LOG(Readings!Q17/16.325))^2-273+$E23))</f>
        <v>-0.41023489432848237</v>
      </c>
      <c r="V23" s="6">
        <f>IF(Readings!R17&gt;0.1,333.5*((Readings!R17)^-0.07168)+(2.5*(LOG(Readings!R17/16.325))^2-273+$E23))</f>
        <v>-0.42203534542738907</v>
      </c>
      <c r="W23" s="6">
        <f>IF(Readings!S17&gt;0.1,333.5*((Readings!S17)^-0.07168)+(2.5*(LOG(Readings!S17/16.325))^2-273+$E23))</f>
        <v>-0.41023489432848237</v>
      </c>
      <c r="X23" s="6">
        <f>IF(Readings!T17&gt;0.1,333.5*((Readings!T17)^-0.07168)+(2.5*(LOG(Readings!T17/16.325))^2-273+$E23))</f>
        <v>-0.42203534542738907</v>
      </c>
      <c r="Y23" s="6">
        <f>IF(Readings!U17&gt;0.1,333.5*((Readings!U17)^-0.07168)+(2.5*(LOG(Readings!U17/16.325))^2-273+$E23))</f>
        <v>-0.5044156780639355</v>
      </c>
      <c r="Z23" s="6">
        <f>IF(Readings!V17&gt;0.1,333.5*((Readings!V17)^-0.07168)+(2.5*(LOG(Readings!V17/16.325))^2-273+$E23))</f>
        <v>-0.52788159670467394</v>
      </c>
      <c r="AA23" s="6">
        <f>IF(Readings!W17&gt;0.1,333.5*((Readings!W17)^-0.07168)+(2.5*(LOG(Readings!W17/16.325))^2-273+$E23))</f>
        <v>-0.46915746818143589</v>
      </c>
      <c r="AB23" s="6">
        <f>IF(Readings!X17&gt;0.1,333.5*((Readings!X17)^-0.07168)+(2.5*(LOG(Readings!X17/16.325))^2-273+$E23))</f>
        <v>-0.43382781820707805</v>
      </c>
      <c r="AC23" s="6">
        <f>IF(Readings!Y17&gt;0.1,333.5*((Readings!Y17)^-0.07168)+(2.5*(LOG(Readings!Y17/16.325))^2-273+$E23))</f>
        <v>-0.42203534542738907</v>
      </c>
      <c r="AD23" s="6">
        <f>IF(Readings!Z17&gt;0.1,333.5*((Readings!Z17)^-0.07168)+(2.5*(LOG(Readings!Z17/16.325))^2-273+$E23))</f>
        <v>-0.43382781820707805</v>
      </c>
      <c r="AE23" s="6">
        <f>IF(Readings!AA17&gt;0.1,333.5*((Readings!AA17)^-0.07168)+(2.5*(LOG(Readings!AA17/16.325))^2-273+$E23))</f>
        <v>-0.43382781820707805</v>
      </c>
      <c r="AF23" s="6">
        <f>IF(Readings!AB17&gt;0.1,333.5*((Readings!AB17)^-0.07168)+(2.5*(LOG(Readings!AB17/16.325))^2-273+$E23))</f>
        <v>-0.46915746818143589</v>
      </c>
      <c r="AG23" s="6">
        <f>IF(Readings!AC17&gt;0.1,333.5*((Readings!AC17)^-0.07168)+(2.5*(LOG(Readings!AC17/16.325))^2-273+$E23))</f>
        <v>-0.5044156780639355</v>
      </c>
      <c r="AH23" s="6">
        <f>IF(Readings!AD17&gt;0.1,333.5*((Readings!AD17)^-0.07168)+(2.5*(LOG(Readings!AD17/16.325))^2-273+$E23))</f>
        <v>-0.51615258615140647</v>
      </c>
      <c r="AI23" s="6">
        <f>IF(Readings!AE17&gt;0.1,333.5*((Readings!AE17)^-0.07168)+(2.5*(LOG(Readings!AE17/16.325))^2-273+$E23))</f>
        <v>-0.5044156780639355</v>
      </c>
      <c r="AJ23" s="6">
        <f>IF(Readings!AF17&gt;0.1,333.5*((Readings!AF17)^-0.07168)+(2.5*(LOG(Readings!AF17/16.325))^2-273+$E23))</f>
        <v>-0.4809181291391269</v>
      </c>
      <c r="AK23" s="6">
        <f>IF(Readings!AG17&gt;0.1,333.5*((Readings!AG17)^-0.07168)+(2.5*(LOG(Readings!AG17/16.325))^2-273+$E23))</f>
        <v>-0.46915746818143589</v>
      </c>
      <c r="AL23" s="6">
        <f>IF(Readings!AH17&gt;0.1,333.5*((Readings!AH17)^-0.07168)+(2.5*(LOG(Readings!AH17/16.325))^2-273+$E23))</f>
        <v>-0.46915746818143589</v>
      </c>
      <c r="AM23" s="6">
        <f>IF(Readings!AI17&gt;0.1,333.5*((Readings!AI17)^-0.07168)+(2.5*(LOG(Readings!AI17/16.325))^2-273+$E23))</f>
        <v>-0.44561232283223262</v>
      </c>
      <c r="AN23" s="6">
        <f>IF(Readings!AJ17&gt;0.1,333.5*((Readings!AJ17)^-0.07168)+(2.5*(LOG(Readings!AJ17/16.325))^2-273+$E23))</f>
        <v>-0.44561232283223262</v>
      </c>
      <c r="AO23" s="6">
        <f>IF(Readings!AK17&gt;0.1,333.5*((Readings!AK17)^-0.07168)+(2.5*(LOG(Readings!AK17/16.325))^2-273+$E23))</f>
        <v>-0.42203534542738907</v>
      </c>
      <c r="AP23" s="6">
        <f>IF(Readings!AL17&gt;0.1,333.5*((Readings!AL17)^-0.07168)+(2.5*(LOG(Readings!AL17/16.325))^2-273+$E23))</f>
        <v>-0.43382781820707805</v>
      </c>
      <c r="AQ23" s="6">
        <f>IF(Readings!AM17&gt;0.1,333.5*((Readings!AM17)^-0.07168)+(2.5*(LOG(Readings!AM17/16.325))^2-273+$E23))</f>
        <v>-0.43382781820707805</v>
      </c>
      <c r="AR23" s="6">
        <f>IF(Readings!AN17&gt;0.1,333.5*((Readings!AN17)^-0.07168)+(2.5*(LOG(Readings!AN17/16.325))^2-273+$E23))</f>
        <v>-0.44561232283223262</v>
      </c>
      <c r="AS23" s="6">
        <f>IF(Readings!AO17&gt;0.1,333.5*((Readings!AO17)^-0.07168)+(2.5*(LOG(Readings!AO17/16.325))^2-273+$E23))</f>
        <v>-0.43382781820707805</v>
      </c>
      <c r="AT23" s="6">
        <f>IF(Readings!AP17&gt;0.1,333.5*((Readings!AP17)^-0.07168)+(2.5*(LOG(Readings!AP17/16.325))^2-273+$E23))</f>
        <v>-0.32740748586832069</v>
      </c>
      <c r="AU23" s="6">
        <f>IF(Readings!AQ17&gt;0.1,333.5*((Readings!AQ17)^-0.07168)+(2.5*(LOG(Readings!AQ17/16.325))^2-273+$E23))</f>
        <v>-0.16056422337817366</v>
      </c>
      <c r="AV23" s="6">
        <f>IF(Readings!AR17&gt;0.1,333.5*((Readings!AR17)^-0.07168)+(2.5*(LOG(Readings!AR17/16.325))^2-273+$E23))</f>
        <v>-0.25609834322665392</v>
      </c>
      <c r="AW23" s="6">
        <f>IF(Readings!AS17&gt;0.1,333.5*((Readings!AS17)^-0.07168)+(2.5*(LOG(Readings!AS17/16.325))^2-273+$E23))</f>
        <v>-0.33926407141490245</v>
      </c>
      <c r="AX23" s="6">
        <f>IF(Readings!AT17&gt;0.1,333.5*((Readings!AT17)^-0.07168)+(2.5*(LOG(Readings!AT17/16.325))^2-273+$E23))</f>
        <v>-0.42203534542738907</v>
      </c>
      <c r="AY23" s="6">
        <f>IF(Readings!AU17&gt;0.1,333.5*((Readings!AU17)^-0.07168)+(2.5*(LOG(Readings!AU17/16.325))^2-273+$E23))</f>
        <v>-0.42203534542738907</v>
      </c>
      <c r="AZ23" s="6">
        <f>IF(Readings!AV17&gt;0.1,333.5*((Readings!AV17)^-0.07168)+(2.5*(LOG(Readings!AV17/16.325))^2-273+$E23))</f>
        <v>-0.42203534542738907</v>
      </c>
      <c r="BA23" s="6">
        <f>IF(Readings!AW17&gt;0.1,333.5*((Readings!AW17)^-0.07168)+(2.5*(LOG(Readings!AW17/16.325))^2-273+$E23))</f>
        <v>-0.43382781820707805</v>
      </c>
      <c r="BB23" s="6">
        <f>IF(Readings!AX17&gt;0.1,333.5*((Readings!AX17)^-0.07168)+(2.5*(LOG(Readings!AX17/16.325))^2-273+$E23))</f>
        <v>-0.39842645472714366</v>
      </c>
      <c r="BC23" s="6">
        <f>IF(Readings!AY17&gt;0.1,333.5*((Readings!AY17)^-0.07168)+(2.5*(LOG(Readings!AY17/16.325))^2-273+$E23))</f>
        <v>-0.42203534542738907</v>
      </c>
      <c r="BD23" s="6">
        <f>IF(Readings!AZ17&gt;0.1,333.5*((Readings!AZ17)^-0.07168)+(2.5*(LOG(Readings!AZ17/16.325))^2-273+$E23))</f>
        <v>-0.43382781820707805</v>
      </c>
      <c r="BE23" s="6">
        <f>IF(Readings!BA17&gt;0.1,333.5*((Readings!BA17)^-0.07168)+(2.5*(LOG(Readings!BA17/16.325))^2-273+$E23))</f>
        <v>-0.44561232283223262</v>
      </c>
      <c r="BF23" s="6">
        <f>IF(Readings!BB17&gt;0.1,333.5*((Readings!BB17)^-0.07168)+(2.5*(LOG(Readings!BB17/16.325))^2-273+$E23))</f>
        <v>-0.42203534542738907</v>
      </c>
      <c r="BG23" s="6">
        <f>IF(Readings!BC17&gt;0.1,333.5*((Readings!BC17)^-0.07168)+(2.5*(LOG(Readings!BC17/16.325))^2-273+$E23))</f>
        <v>-0.42203534542738907</v>
      </c>
      <c r="BH23" s="6">
        <f>IF(Readings!BD17&gt;0.1,333.5*((Readings!BD17)^-0.07168)+(2.5*(LOG(Readings!BD17/16.325))^2-273+$E23))</f>
        <v>-0.43382781820707805</v>
      </c>
      <c r="BI23" s="6">
        <f>IF(Readings!BE17&gt;0.1,333.5*((Readings!BE17)^-0.07168)+(2.5*(LOG(Readings!BE17/16.325))^2-273+$E23))</f>
        <v>-0.43382781820707805</v>
      </c>
      <c r="BJ23" s="6">
        <f>IF(Readings!BF17&gt;0.1,333.5*((Readings!BF17)^-0.07168)+(2.5*(LOG(Readings!BF17/16.325))^2-273+$E23))</f>
        <v>-0.42203534542738907</v>
      </c>
      <c r="BK23" s="6">
        <f>IF(Readings!BG17&gt;0.1,333.5*((Readings!BG17)^-0.07168)+(2.5*(LOG(Readings!BG17/16.325))^2-273+$E23))</f>
        <v>-0.42203534542738907</v>
      </c>
      <c r="BL23" s="6">
        <f>IF(Readings!BH17&gt;0.1,333.5*((Readings!BH17)^-0.07168)+(2.5*(LOG(Readings!BH17/16.325))^2-273+$E23))</f>
        <v>-0.43382781820707805</v>
      </c>
      <c r="BM23" s="6">
        <f>IF(Readings!BI17&gt;0.1,333.5*((Readings!BI17)^-0.07168)+(2.5*(LOG(Readings!BI17/16.325))^2-273+$E23))</f>
        <v>-0.43382781820707805</v>
      </c>
      <c r="BN23" s="6">
        <f>IF(Readings!BJ17&gt;0.1,333.5*((Readings!BJ17)^-0.07168)+(2.5*(LOG(Readings!BJ17/16.325))^2-273+$E23))</f>
        <v>-0.42203534542738907</v>
      </c>
      <c r="BO23" s="6">
        <f>IF(Readings!BK17&gt;0.1,333.5*((Readings!BK17)^-0.07168)+(2.5*(LOG(Readings!BK17/16.325))^2-273+$E23))</f>
        <v>-0.43382781820707805</v>
      </c>
      <c r="BP23" s="6">
        <f>IF(Readings!BL17&gt;0.1,333.5*((Readings!BL17)^-0.07168)+(2.5*(LOG(Readings!BL17/16.325))^2-273+$E23))</f>
        <v>-0.45738886944820933</v>
      </c>
      <c r="BQ23" s="6">
        <f>IF(Readings!BM17&gt;0.1,333.5*((Readings!BM17)^-0.07168)+(2.5*(LOG(Readings!BM17/16.325))^2-273+$E23))</f>
        <v>-0.43382781820707805</v>
      </c>
      <c r="BR23" s="6">
        <f>IF(Readings!BN17&gt;0.1,333.5*((Readings!BN17)^-0.07168)+(2.5*(LOG(Readings!BN17/16.325))^2-273+$E23))</f>
        <v>-0.5044156780639355</v>
      </c>
      <c r="BS23" s="6">
        <f>IF(Readings!BO17&gt;0.1,333.5*((Readings!BO17)^-0.07168)+(2.5*(LOG(Readings!BO17/16.325))^2-273+$E23))</f>
        <v>-0.43382781820707805</v>
      </c>
      <c r="BT23" s="6">
        <f>IF(Readings!BP17&gt;0.1,333.5*((Readings!BP17)^-0.07168)+(2.5*(LOG(Readings!BP17/16.325))^2-273+$E23))</f>
        <v>-0.44561232283223262</v>
      </c>
      <c r="BU23" s="6">
        <f>IF(Readings!BQ17&gt;0.1,333.5*((Readings!BQ17)^-0.07168)+(2.5*(LOG(Readings!BQ17/16.325))^2-273+$E23))</f>
        <v>-0.43382781820707805</v>
      </c>
      <c r="BV23" s="6">
        <f>IF(Readings!BR17&gt;0.1,333.5*((Readings!BR17)^-0.07168)+(2.5*(LOG(Readings!BR17/16.325))^2-273+$E23))</f>
        <v>-0.43382781820707805</v>
      </c>
      <c r="BW23" s="6">
        <f>IF(Readings!BS17&gt;0.1,333.5*((Readings!BS17)^-0.07168)+(2.5*(LOG(Readings!BS17/16.325))^2-273+$E23))</f>
        <v>-0.4809181291391269</v>
      </c>
      <c r="BX23" s="6">
        <f>IF(Readings!BT17&gt;0.1,333.5*((Readings!BT17)^-0.07168)+(2.5*(LOG(Readings!BT17/16.325))^2-273+$E23))</f>
        <v>-0.42203534542738907</v>
      </c>
      <c r="BY23" s="6">
        <f>IF(Readings!BU17&gt;0.1,333.5*((Readings!BU17)^-0.07168)+(2.5*(LOG(Readings!BU17/16.325))^2-273+$E23))</f>
        <v>-0.43382781820707805</v>
      </c>
      <c r="BZ23" s="6">
        <f>IF(Readings!BV17&gt;0.1,333.5*((Readings!BV17)^-0.07168)+(2.5*(LOG(Readings!BV17/16.325))^2-273+$E23))</f>
        <v>-0.42203534542738907</v>
      </c>
      <c r="CA23" s="6">
        <f>IF(Readings!BW17&gt;0.1,333.5*((Readings!BW17)^-0.07168)+(2.5*(LOG(Readings!BW17/16.325))^2-273+$E23))</f>
        <v>-0.43382781820707805</v>
      </c>
      <c r="CB23" s="6">
        <f>IF(Readings!BX17&gt;0.1,333.5*((Readings!BX17)^-0.07168)+(2.5*(LOG(Readings!BX17/16.325))^2-273+$E23))</f>
        <v>-0.42203534542738907</v>
      </c>
      <c r="CC23" s="6">
        <f>IF(Readings!BY17&gt;0.1,333.5*((Readings!BY17)^-0.07168)+(2.5*(LOG(Readings!BY17/16.325))^2-273+$E23))</f>
        <v>-0.41023489432848237</v>
      </c>
      <c r="CD23" s="6">
        <f>IF(Readings!BZ17&gt;0.1,333.5*((Readings!BZ17)^-0.07168)+(2.5*(LOG(Readings!BZ17/16.325))^2-273+$E23))</f>
        <v>-0.62143056759350657</v>
      </c>
      <c r="CE23" s="6">
        <f>IF(Readings!CA17&gt;0.1,333.5*((Readings!CA17)^-0.07168)+(2.5*(LOG(Readings!CA17/16.325))^2-273+$E23))</f>
        <v>-0.42203534542738907</v>
      </c>
      <c r="CF23" s="6">
        <f>IF(Readings!CB17&gt;0.1,333.5*((Readings!CB17)^-0.07168)+(2.5*(LOG(Readings!CB17/16.325))^2-273+$E23))</f>
        <v>-0.38661001642049087</v>
      </c>
      <c r="CG23" s="6">
        <f>IF(Readings!CC17&gt;0.1,333.5*((Readings!CC17)^-0.07168)+(2.5*(LOG(Readings!CC17/16.325))^2-273+$E23))</f>
        <v>-0.41023489432848237</v>
      </c>
      <c r="CH23" s="6">
        <f>IF(Readings!CD17&gt;0.1,333.5*((Readings!CD17)^-0.07168)+(2.5*(LOG(Readings!CD17/16.325))^2-273+$E23))</f>
        <v>-0.42203534542738907</v>
      </c>
      <c r="CI23" s="6">
        <f>IF(Readings!CE17&gt;0.1,333.5*((Readings!CE17)^-0.07168)+(2.5*(LOG(Readings!CE17/16.325))^2-273+$E23))</f>
        <v>-0.42203534542738907</v>
      </c>
      <c r="CJ23" s="6">
        <f>IF(Readings!CF17&gt;0.1,333.5*((Readings!CF17)^-0.07168)+(2.5*(LOG(Readings!CF17/16.325))^2-273+$E23))</f>
        <v>-0.43382781820707805</v>
      </c>
      <c r="CK23" s="6">
        <f>IF(Readings!CG17&gt;0.1,333.5*((Readings!CG17)^-0.07168)+(2.5*(LOG(Readings!CG17/16.325))^2-273+$E23))</f>
        <v>-0.41023489432848237</v>
      </c>
      <c r="CL23" s="6">
        <f>IF(Readings!CH17&gt;0.1,333.5*((Readings!CH17)^-0.07168)+(2.5*(LOG(Readings!CH17/16.325))^2-273+$E23))</f>
        <v>-0.77238405776120089</v>
      </c>
      <c r="CM23" s="6">
        <f>IF(Readings!CI17&gt;0.1,333.5*((Readings!CI17)^-0.07168)+(2.5*(LOG(Readings!CI17/16.325))^2-273+$E23))</f>
        <v>-0.42203534542738907</v>
      </c>
      <c r="CN23" s="6">
        <f>IF(Readings!CJ17&gt;0.1,333.5*((Readings!CJ17)^-0.07168)+(2.5*(LOG(Readings!CJ17/16.325))^2-273+$E23))</f>
        <v>-0.41023489432848237</v>
      </c>
      <c r="CO23" s="6">
        <f>IF(Readings!CK17&gt;0.1,333.5*((Readings!CK17)^-0.07168)+(2.5*(LOG(Readings!CK17/16.325))^2-273+$E23))</f>
        <v>-0.41023489432848237</v>
      </c>
      <c r="CP23" s="6">
        <f>IF(Readings!CL17&gt;0.1,333.5*((Readings!CL17)^-0.07168)+(2.5*(LOG(Readings!CL17/16.325))^2-273+$E23))</f>
        <v>-0.41023489432848237</v>
      </c>
      <c r="CQ23" s="6">
        <f>IF(Readings!CM17&gt;0.1,333.5*((Readings!CM17)^-0.07168)+(2.5*(LOG(Readings!CM17/16.325))^2-273+$E23))</f>
        <v>-0.42203534542738907</v>
      </c>
      <c r="CR23" s="6">
        <f>IF(Readings!CN17&gt;0.1,333.5*((Readings!CN17)^-0.07168)+(2.5*(LOG(Readings!CN17/16.325))^2-273+$E23))</f>
        <v>-0.42203534542738907</v>
      </c>
      <c r="CS23" s="6">
        <f>IF(Readings!CO17&gt;0.1,333.5*((Readings!CO17)^-0.07168)+(2.5*(LOG(Readings!CO17/16.325))^2-273+$E23))</f>
        <v>-0.41023489432848237</v>
      </c>
      <c r="CT23" s="6">
        <f>IF(Readings!CP17&gt;0.1,333.5*((Readings!CP17)^-0.07168)+(2.5*(LOG(Readings!CP17/16.325))^2-273+$E23))</f>
        <v>-0.41023489432848237</v>
      </c>
      <c r="CU23" s="6">
        <f>IF(Readings!CQ17&gt;0.1,333.5*((Readings!CQ17)^-0.07168)+(2.5*(LOG(Readings!CQ17/16.325))^2-273+$E23))</f>
        <v>-0.41023489432848237</v>
      </c>
      <c r="CV23" s="6">
        <f>IF(Readings!CR17&gt;0.1,333.5*((Readings!CR17)^-0.07168)+(2.5*(LOG(Readings!CR17/16.325))^2-273+$E23))</f>
        <v>-0.41023489432848237</v>
      </c>
      <c r="CW23" s="6">
        <f>IF(Readings!CS17&gt;0.1,333.5*((Readings!CS17)^-0.07168)+(2.5*(LOG(Readings!CS17/16.325))^2-273+$E23))</f>
        <v>-0.42203534542738907</v>
      </c>
      <c r="CX23" s="6">
        <f>IF(Readings!CT17&gt;0.1,333.5*((Readings!CT17)^-0.07168)+(2.5*(LOG(Readings!CT17/16.325))^2-273+$E23))</f>
        <v>-0.42203534542738907</v>
      </c>
      <c r="CY23" s="6">
        <f>IF(Readings!CU17&gt;0.1,333.5*((Readings!CU17)^-0.07168)+(2.5*(LOG(Readings!CU17/16.325))^2-273+$E23))</f>
        <v>-0.42203534542738907</v>
      </c>
      <c r="CZ23" s="6">
        <f>IF(Readings!CV17&gt;0.1,333.5*((Readings!CV17)^-0.07168)+(2.5*(LOG(Readings!CV17/16.325))^2-273+$E23))</f>
        <v>-0.39842645472714366</v>
      </c>
      <c r="DA23" s="6">
        <f>IF(Readings!CW17&gt;0.1,333.5*((Readings!CW17)^-0.07168)+(2.5*(LOG(Readings!CW17/16.325))^2-273+$E23))</f>
        <v>-0.41023489432848237</v>
      </c>
      <c r="DB23" s="6">
        <f>IF(Readings!CX17&gt;0.1,333.5*((Readings!CX17)^-0.07168)+(2.5*(LOG(Readings!CX17/16.325))^2-273+$E23))</f>
        <v>-0.39842645472714366</v>
      </c>
      <c r="DC23" s="6">
        <f>IF(Readings!CY17&gt;0.1,333.5*((Readings!CY17)^-0.07168)+(2.5*(LOG(Readings!CY17/16.325))^2-273+$E23))</f>
        <v>-0.39842645472714366</v>
      </c>
      <c r="DD23" s="6">
        <f>IF(Readings!CZ17&gt;0.1,333.5*((Readings!CZ17)^-0.07168)+(2.5*(LOG(Readings!CZ17/16.325))^2-273+$E23))</f>
        <v>-0.39842645472714366</v>
      </c>
      <c r="DE23" s="6">
        <f>IF(Readings!DA17&gt;0.1,333.5*((Readings!DA17)^-0.07168)+(2.5*(LOG(Readings!DA17/16.325))^2-273+$E23))</f>
        <v>-0.39842645472714366</v>
      </c>
      <c r="DF23" s="6">
        <f>IF(Readings!DB17&gt;0.1,333.5*((Readings!DB17)^-0.07168)+(2.5*(LOG(Readings!DB17/16.325))^2-273+$E23))</f>
        <v>-0.41023489432848237</v>
      </c>
      <c r="DG23" s="6">
        <f>IF(Readings!DC17&gt;0.1,333.5*((Readings!DC17)^-0.07168)+(2.5*(LOG(Readings!DC17/16.325))^2-273+$E23))</f>
        <v>-0.41023489432848237</v>
      </c>
      <c r="DH23" s="6">
        <f>IF(Readings!DD17&gt;0.1,333.5*((Readings!DD17)^-0.07168)+(2.5*(LOG(Readings!DD17/16.325))^2-273+$E23))</f>
        <v>-0.41023489432848237</v>
      </c>
      <c r="DI23" s="6">
        <f>IF(Readings!DE17&gt;0.1,333.5*((Readings!DE17)^-0.07168)+(2.5*(LOG(Readings!DE17/16.325))^2-273+$E23))</f>
        <v>-0.39842645472714366</v>
      </c>
      <c r="DJ23" s="6">
        <f>IF(Readings!DF17&gt;0.1,333.5*((Readings!DF17)^-0.07168)+(2.5*(LOG(Readings!DF17/16.325))^2-273+$E23))</f>
        <v>-0.39842645472714366</v>
      </c>
      <c r="DK23" s="6">
        <f>IF(Readings!DG17&gt;0.1,333.5*((Readings!DG17)^-0.07168)+(2.5*(LOG(Readings!DG17/16.325))^2-273+$E23))</f>
        <v>-0.41023489432848237</v>
      </c>
      <c r="DL23" s="6">
        <f>IF(Readings!DH17&gt;0.1,333.5*((Readings!DH17)^-0.07168)+(2.5*(LOG(Readings!DH17/16.325))^2-273+$E23))</f>
        <v>-0.39842645472714366</v>
      </c>
      <c r="DM23" s="6">
        <f>IF(Readings!DI17&gt;0.1,333.5*((Readings!DI17)^-0.07168)+(2.5*(LOG(Readings!DI17/16.325))^2-273+$E23))</f>
        <v>-0.41023489432848237</v>
      </c>
      <c r="DN23" s="6">
        <f>IF(Readings!DJ17&gt;0.1,333.5*((Readings!DJ17)^-0.07168)+(2.5*(LOG(Readings!DJ17/16.325))^2-273+$E23))</f>
        <v>-0.41023489432848237</v>
      </c>
      <c r="DO23" s="6">
        <f>IF(Readings!DK17&gt;0.1,333.5*((Readings!DK17)^-0.07168)+(2.5*(LOG(Readings!DK17/16.325))^2-273+$E23))</f>
        <v>-0.36295310278467241</v>
      </c>
      <c r="DP23" s="6">
        <f>IF(Readings!DL17&gt;0.1,333.5*((Readings!DL17)^-0.07168)+(2.5*(LOG(Readings!DL17/16.325))^2-273+$E23))</f>
        <v>-0.41023489432848237</v>
      </c>
      <c r="DQ23" s="6" t="b">
        <f>IF(Readings!DM17&gt;0.1,333.5*((Readings!DM17)^-0.07168)+(2.5*(LOG(Readings!DM17/16.325))^2-273+$E23))</f>
        <v>0</v>
      </c>
      <c r="DR23" s="6">
        <f>IF(Readings!DN17&gt;0.1,333.5*((Readings!DN17)^-0.07168)+(2.5*(LOG(Readings!DN17/16.325))^2-273+$E23))</f>
        <v>-0.43382781820707805</v>
      </c>
      <c r="DS23" s="6">
        <f>IF(Readings!DO17&gt;0.1,333.5*((Readings!DO17)^-0.07168)+(2.5*(LOG(Readings!DO17/16.325))^2-273+$E23))</f>
        <v>-0.43382781820707805</v>
      </c>
      <c r="DT23" s="6">
        <f>IF(Readings!DP17&gt;0.1,333.5*((Readings!DP17)^-0.07168)+(2.5*(LOG(Readings!DP17/16.325))^2-273+$E23))</f>
        <v>-0.44561232283223262</v>
      </c>
      <c r="DU23" s="6">
        <f>IF(Readings!DQ17&gt;0.1,333.5*((Readings!DQ17)^-0.07168)+(2.5*(LOG(Readings!DQ17/16.325))^2-273+$E23))</f>
        <v>-0.44561232283223262</v>
      </c>
      <c r="DV23" s="6">
        <f>IF(Readings!DR17&gt;0.1,333.5*((Readings!DR17)^-0.07168)+(2.5*(LOG(Readings!DR17/16.325))^2-273+$E23))</f>
        <v>-0.44561232283223262</v>
      </c>
      <c r="DW23" s="6">
        <f>IF(Readings!DS17&gt;0.1,333.5*((Readings!DS17)^-0.07168)+(2.5*(LOG(Readings!DS17/16.325))^2-273+$E23))</f>
        <v>-0.44561232283223262</v>
      </c>
      <c r="DX23" s="6">
        <f>IF(Readings!DT17&gt;0.1,333.5*((Readings!DT17)^-0.07168)+(2.5*(LOG(Readings!DT17/16.325))^2-273+$E23))</f>
        <v>-0.44561232283223262</v>
      </c>
      <c r="DY23" s="6">
        <f>IF(Readings!DU17&gt;0.1,333.5*((Readings!DU17)^-0.07168)+(2.5*(LOG(Readings!DU17/16.325))^2-273+$E23))</f>
        <v>-0.45738886944820933</v>
      </c>
      <c r="DZ23" s="6">
        <f>IF(Readings!DV17&gt;0.1,333.5*((Readings!DV17)^-0.07168)+(2.5*(LOG(Readings!DV17/16.325))^2-273+$E23))</f>
        <v>-0.20839660022949147</v>
      </c>
      <c r="EA23" s="6">
        <f>IF(Readings!DW17&gt;0.1,333.5*((Readings!DW17)^-0.07168)+(2.5*(LOG(Readings!DW17/16.325))^2-273+$E23))</f>
        <v>-0.44561232283223262</v>
      </c>
      <c r="EB23" s="6">
        <f>IF(Readings!DX17&gt;0.1,333.5*((Readings!DX17)^-0.07168)+(2.5*(LOG(Readings!DX17/16.325))^2-273+$E23))</f>
        <v>-0.44561232283223262</v>
      </c>
      <c r="EC23" s="6">
        <f>IF(Readings!DY17&gt;0.1,333.5*((Readings!DY17)^-0.07168)+(2.5*(LOG(Readings!DY17/16.325))^2-273+$E23))</f>
        <v>-0.44561232283223262</v>
      </c>
      <c r="ED23" s="6">
        <f>IF(Readings!DZ17&gt;0.1,333.5*((Readings!DZ17)^-0.07168)+(2.5*(LOG(Readings!DZ17/16.325))^2-273+$E23))</f>
        <v>-0.44561232283223262</v>
      </c>
      <c r="EE23" s="6">
        <f>IF(Readings!EA17&gt;0.1,333.5*((Readings!EA17)^-0.07168)+(2.5*(LOG(Readings!EA17/16.325))^2-273+$E23))</f>
        <v>-0.45738886944820933</v>
      </c>
      <c r="EF23" s="6">
        <f>IF(Readings!EB17&gt;0.1,333.5*((Readings!EB17)^-0.07168)+(2.5*(LOG(Readings!EB17/16.325))^2-273+$E23))</f>
        <v>-0.46915746818143589</v>
      </c>
      <c r="EG23" s="6">
        <f>IF(Readings!EC17&gt;0.1,333.5*((Readings!EC17)^-0.07168)+(2.5*(LOG(Readings!EC17/16.325))^2-273+$E23))</f>
        <v>-0.57471886356324831</v>
      </c>
      <c r="EH23" s="6">
        <f>IF(Readings!ED17&gt;0.1,333.5*((Readings!ED17)^-0.07168)+(2.5*(LOG(Readings!ED17/16.325))^2-273+$E23))</f>
        <v>-0.49267086241007974</v>
      </c>
      <c r="EI23" s="6">
        <f>IF(Readings!EE17&gt;0.1,333.5*((Readings!EE17)^-0.07168)+(2.5*(LOG(Readings!EE17/16.325))^2-273+$E23))</f>
        <v>-0.57471886356324831</v>
      </c>
      <c r="EJ23" s="6">
        <f>IF(Readings!EF17&gt;0.1,333.5*((Readings!EF17)^-0.07168)+(2.5*(LOG(Readings!EF17/16.325))^2-273+$E23))</f>
        <v>-0.51615258615140647</v>
      </c>
      <c r="EK23" s="6">
        <f>IF(Readings!EG17&gt;0.1,333.5*((Readings!EG17)^-0.07168)+(2.5*(LOG(Readings!EG17/16.325))^2-273+$E23))</f>
        <v>-0.49267086241007974</v>
      </c>
      <c r="EL23" s="6">
        <f>IF(Readings!EH17&gt;0.1,333.5*((Readings!EH17)^-0.07168)+(2.5*(LOG(Readings!EH17/16.325))^2-273+$E23))</f>
        <v>-0.4809181291391269</v>
      </c>
      <c r="EM23" s="6">
        <f>IF(Readings!EI17&gt;0.1,333.5*((Readings!EI17)^-0.07168)+(2.5*(LOG(Readings!EI17/16.325))^2-273+$E23))</f>
        <v>-0.57471886356324831</v>
      </c>
      <c r="EN23" s="6">
        <f>IF(Readings!EJ17&gt;0.1,333.5*((Readings!EJ17)^-0.07168)+(2.5*(LOG(Readings!EJ17/16.325))^2-273+$E23))</f>
        <v>-0.5044156780639355</v>
      </c>
      <c r="EO23" s="6">
        <f>IF(Readings!EK17&gt;0.1,333.5*((Readings!EK17)^-0.07168)+(2.5*(LOG(Readings!EK17/16.325))^2-273+$E23))</f>
        <v>-0.59809037125000941</v>
      </c>
      <c r="EP23" s="6">
        <f>IF(Readings!EL17&gt;0.1,333.5*((Readings!EL17)^-0.07168)+(2.5*(LOG(Readings!EL17/16.325))^2-273+$E23))</f>
        <v>-0.49267086241007974</v>
      </c>
      <c r="EQ23" s="6">
        <f>IF(Readings!EM17&gt;0.1,333.5*((Readings!EM17)^-0.07168)+(2.5*(LOG(Readings!EM17/16.325))^2-273+$E23))</f>
        <v>-0.51615258615140647</v>
      </c>
      <c r="ER23" s="6">
        <f>IF(Readings!EN17&gt;0.1,333.5*((Readings!EN17)^-0.07168)+(2.5*(LOG(Readings!EN17/16.325))^2-273+$E23))</f>
        <v>-6.9564918138311214</v>
      </c>
      <c r="ES23" s="6" t="b">
        <f>IF(Readings!EO17&gt;0.1,333.5*((Readings!EO17)^-0.07168)+(2.5*(LOG(Readings!EO17/16.325))^2-273+$E23))</f>
        <v>0</v>
      </c>
      <c r="ET23" s="6">
        <f>IF(Readings!EP17&gt;0.1,333.5*((Readings!EP17)^-0.07168)+(2.5*(LOG(Readings!EP17/16.325))^2-273+$E23))</f>
        <v>-7.1960534797481159</v>
      </c>
      <c r="EU23" s="6">
        <f>IF(Readings!EQ17&gt;0.1,333.5*((Readings!EQ17)^-0.07168)+(2.5*(LOG(Readings!EQ17/16.325))^2-273+$E23))</f>
        <v>-0.5630213431996367</v>
      </c>
      <c r="EV23" s="6">
        <f>IF(Readings!ER17&gt;0.1,333.5*((Readings!ER17)^-0.07168)+(2.5*(LOG(Readings!ER17/16.325))^2-273+$E23))</f>
        <v>-0.57471886356324831</v>
      </c>
      <c r="EW23" s="6">
        <f>(333.5*((16.51)^-0.07168)+(2.5*(LOG(16.51/16.325))^2-273+$E23))</f>
        <v>-0.36295310278467241</v>
      </c>
      <c r="EX23" s="6">
        <f>(333.5*((16.71)^-0.07168)+(2.5*(LOG(16.71/16.325))^2-273+$E23))</f>
        <v>-0.59809037125000941</v>
      </c>
      <c r="EY23" s="6">
        <f>(333.5*((16.73)^-0.07168)+(2.5*(LOG(16.73/16.325))^2-273+$E23))</f>
        <v>-0.62143056759350657</v>
      </c>
      <c r="EZ23" s="6">
        <f>(333.5*((16.79)^-0.07168)+(2.5*(LOG(16.79/16.325))^2-273+$E23))</f>
        <v>-0.69126407705607562</v>
      </c>
    </row>
    <row r="24" spans="1:156" x14ac:dyDescent="0.2">
      <c r="A24" t="s">
        <v>18</v>
      </c>
      <c r="B24" s="13">
        <v>9</v>
      </c>
      <c r="C24" s="13">
        <v>1074.1999999999998</v>
      </c>
      <c r="D24" s="17">
        <f t="shared" si="21"/>
        <v>-25.300000000000182</v>
      </c>
      <c r="E24" s="17">
        <v>-0.17</v>
      </c>
      <c r="F24" s="43" t="s">
        <v>195</v>
      </c>
      <c r="G24" s="6">
        <f>IF(Readings!C18&gt;0.1,333.5*((Readings!C18)^-0.07168)+(2.5*(LOG(Readings!C18/16.325))^2-273+$E24))</f>
        <v>-0.28609834322668348</v>
      </c>
      <c r="H24" s="6">
        <f>IF(Readings!D18&gt;0.1,333.5*((Readings!D18)^-0.07168)+(2.5*(LOG(Readings!D18/16.325))^2-273+$E24))</f>
        <v>-0.35740748586835025</v>
      </c>
      <c r="I24" s="6">
        <f>IF(Readings!E18&gt;0.1,333.5*((Readings!E18)^-0.07168)+(2.5*(LOG(Readings!E18/16.325))^2-273+$E24))</f>
        <v>-0.39295310278470197</v>
      </c>
      <c r="J24" s="6">
        <f>IF(Readings!F18&gt;0.1,333.5*((Readings!F18)^-0.07168)+(2.5*(LOG(Readings!F18/16.325))^2-273+$E24))</f>
        <v>-0.41661001642052042</v>
      </c>
      <c r="K24" s="6">
        <f>IF(Readings!G18&gt;0.1,333.5*((Readings!G18)^-0.07168)+(2.5*(LOG(Readings!G18/16.325))^2-273+$E24))</f>
        <v>-0.41661001642052042</v>
      </c>
      <c r="L24" s="6">
        <f>IF(Readings!H18&gt;0.1,333.5*((Readings!H18)^-0.07168)+(2.5*(LOG(Readings!H18/16.325))^2-273+$E24))</f>
        <v>-0.42842645472717322</v>
      </c>
      <c r="M24" s="6">
        <f>IF(Readings!I18&gt;0.1,333.5*((Readings!I18)^-0.07168)+(2.5*(LOG(Readings!I18/16.325))^2-273+$E24))</f>
        <v>-0.51091812913915646</v>
      </c>
      <c r="N24" s="6">
        <f>IF(Readings!J18&gt;0.1,333.5*((Readings!J18)^-0.07168)+(2.5*(LOG(Readings!J18/16.325))^2-273+$E24))</f>
        <v>-0.44023489432851193</v>
      </c>
      <c r="O24" s="6">
        <f>IF(Readings!K18&gt;0.1,333.5*((Readings!K18)^-0.07168)+(2.5*(LOG(Readings!K18/16.325))^2-273+$E24))</f>
        <v>-0.42842645472717322</v>
      </c>
      <c r="P24" s="6">
        <f>IF(Readings!L18&gt;0.1,333.5*((Readings!L18)^-0.07168)+(2.5*(LOG(Readings!L18/16.325))^2-273+$E24))</f>
        <v>-0.61640853627329761</v>
      </c>
      <c r="Q24" s="6">
        <f>IF(Readings!M18&gt;0.1,333.5*((Readings!M18)^-0.07168)+(2.5*(LOG(Readings!M18/16.325))^2-273+$E24))</f>
        <v>-0.44023489432851193</v>
      </c>
      <c r="R24" s="6">
        <f>IF(Readings!N18&gt;0.1,333.5*((Readings!N18)^-0.07168)+(2.5*(LOG(Readings!N18/16.325))^2-273+$E24))</f>
        <v>-0.45203534542741863</v>
      </c>
      <c r="S24" s="6">
        <f>IF(Readings!O18&gt;0.1,333.5*((Readings!O18)^-0.07168)+(2.5*(LOG(Readings!O18/16.325))^2-273+$E24))</f>
        <v>-0.44023489432851193</v>
      </c>
      <c r="T24" s="6">
        <f>IF(Readings!P18&gt;0.1,333.5*((Readings!P18)^-0.07168)+(2.5*(LOG(Readings!P18/16.325))^2-273+$E24))</f>
        <v>-0.45203534542741863</v>
      </c>
      <c r="U24" s="6">
        <f>IF(Readings!Q18&gt;0.1,333.5*((Readings!Q18)^-0.07168)+(2.5*(LOG(Readings!Q18/16.325))^2-273+$E24))</f>
        <v>-0.45203534542741863</v>
      </c>
      <c r="V24" s="6">
        <f>IF(Readings!R18&gt;0.1,333.5*((Readings!R18)^-0.07168)+(2.5*(LOG(Readings!R18/16.325))^2-273+$E24))</f>
        <v>-0.45203534542741863</v>
      </c>
      <c r="W24" s="6">
        <f>IF(Readings!S18&gt;0.1,333.5*((Readings!S18)^-0.07168)+(2.5*(LOG(Readings!S18/16.325))^2-273+$E24))</f>
        <v>-0.44023489432851193</v>
      </c>
      <c r="X24" s="6">
        <f>IF(Readings!T18&gt;0.1,333.5*((Readings!T18)^-0.07168)+(2.5*(LOG(Readings!T18/16.325))^2-273+$E24))</f>
        <v>-1.1911007762558938</v>
      </c>
      <c r="Y24" s="6">
        <f>IF(Readings!U18&gt;0.1,333.5*((Readings!U18)^-0.07168)+(2.5*(LOG(Readings!U18/16.325))^2-273+$E24))</f>
        <v>-0.62809037125003897</v>
      </c>
      <c r="Z24" s="6">
        <f>IF(Readings!V18&gt;0.1,333.5*((Readings!V18)^-0.07168)+(2.5*(LOG(Readings!V18/16.325))^2-273+$E24))</f>
        <v>-0.60471886356327786</v>
      </c>
      <c r="AA24" s="6">
        <f>IF(Readings!W18&gt;0.1,333.5*((Readings!W18)^-0.07168)+(2.5*(LOG(Readings!W18/16.325))^2-273+$E24))</f>
        <v>-0.5578815967047035</v>
      </c>
      <c r="AB24" s="6">
        <f>IF(Readings!X18&gt;0.1,333.5*((Readings!X18)^-0.07168)+(2.5*(LOG(Readings!X18/16.325))^2-273+$E24))</f>
        <v>-0.46382781820710761</v>
      </c>
      <c r="AC24" s="6">
        <f>IF(Readings!Y18&gt;0.1,333.5*((Readings!Y18)^-0.07168)+(2.5*(LOG(Readings!Y18/16.325))^2-273+$E24))</f>
        <v>-0.45203534542741863</v>
      </c>
      <c r="AD24" s="6">
        <f>IF(Readings!Z18&gt;0.1,333.5*((Readings!Z18)^-0.07168)+(2.5*(LOG(Readings!Z18/16.325))^2-273+$E24))</f>
        <v>-0.46382781820710761</v>
      </c>
      <c r="AE24" s="6">
        <f>IF(Readings!AA18&gt;0.1,333.5*((Readings!AA18)^-0.07168)+(2.5*(LOG(Readings!AA18/16.325))^2-273+$E24))</f>
        <v>-0.46382781820710761</v>
      </c>
      <c r="AF24" s="6">
        <f>IF(Readings!AB18&gt;0.1,333.5*((Readings!AB18)^-0.07168)+(2.5*(LOG(Readings!AB18/16.325))^2-273+$E24))</f>
        <v>-0.45203534542741863</v>
      </c>
      <c r="AG24" s="6">
        <f>IF(Readings!AC18&gt;0.1,333.5*((Readings!AC18)^-0.07168)+(2.5*(LOG(Readings!AC18/16.325))^2-273+$E24))</f>
        <v>-0.45203534542741863</v>
      </c>
      <c r="AH24" s="6">
        <f>IF(Readings!AD18&gt;0.1,333.5*((Readings!AD18)^-0.07168)+(2.5*(LOG(Readings!AD18/16.325))^2-273+$E24))</f>
        <v>-0.44023489432851193</v>
      </c>
      <c r="AI24" s="6">
        <f>IF(Readings!AE18&gt;0.1,333.5*((Readings!AE18)^-0.07168)+(2.5*(LOG(Readings!AE18/16.325))^2-273+$E24))</f>
        <v>-0.44023489432851193</v>
      </c>
      <c r="AJ24" s="6">
        <f>IF(Readings!AF18&gt;0.1,333.5*((Readings!AF18)^-0.07168)+(2.5*(LOG(Readings!AF18/16.325))^2-273+$E24))</f>
        <v>-0.44023489432851193</v>
      </c>
      <c r="AK24" s="6">
        <f>IF(Readings!AG18&gt;0.1,333.5*((Readings!AG18)^-0.07168)+(2.5*(LOG(Readings!AG18/16.325))^2-273+$E24))</f>
        <v>-0.45203534542741863</v>
      </c>
      <c r="AL24" s="6">
        <f>IF(Readings!AH18&gt;0.1,333.5*((Readings!AH18)^-0.07168)+(2.5*(LOG(Readings!AH18/16.325))^2-273+$E24))</f>
        <v>-0.45203534542741863</v>
      </c>
      <c r="AM24" s="6">
        <f>IF(Readings!AI18&gt;0.1,333.5*((Readings!AI18)^-0.07168)+(2.5*(LOG(Readings!AI18/16.325))^2-273+$E24))</f>
        <v>-0.44023489432851193</v>
      </c>
      <c r="AN24" s="6">
        <f>IF(Readings!AJ18&gt;0.1,333.5*((Readings!AJ18)^-0.07168)+(2.5*(LOG(Readings!AJ18/16.325))^2-273+$E24))</f>
        <v>-0.44023489432851193</v>
      </c>
      <c r="AO24" s="6">
        <f>IF(Readings!AK18&gt;0.1,333.5*((Readings!AK18)^-0.07168)+(2.5*(LOG(Readings!AK18/16.325))^2-273+$E24))</f>
        <v>-0.45203534542741863</v>
      </c>
      <c r="AP24" s="6">
        <f>IF(Readings!AL18&gt;0.1,333.5*((Readings!AL18)^-0.07168)+(2.5*(LOG(Readings!AL18/16.325))^2-273+$E24))</f>
        <v>-0.42842645472717322</v>
      </c>
      <c r="AQ24" s="6">
        <f>IF(Readings!AM18&gt;0.1,333.5*((Readings!AM18)^-0.07168)+(2.5*(LOG(Readings!AM18/16.325))^2-273+$E24))</f>
        <v>-0.45203534542741863</v>
      </c>
      <c r="AR24" s="6">
        <f>IF(Readings!AN18&gt;0.1,333.5*((Readings!AN18)^-0.07168)+(2.5*(LOG(Readings!AN18/16.325))^2-273+$E24))</f>
        <v>-0.47561232283226218</v>
      </c>
      <c r="AS24" s="6">
        <f>IF(Readings!AO18&gt;0.1,333.5*((Readings!AO18)^-0.07168)+(2.5*(LOG(Readings!AO18/16.325))^2-273+$E24))</f>
        <v>-0.45203534542741863</v>
      </c>
      <c r="AT24" s="6">
        <f>IF(Readings!AP18&gt;0.1,333.5*((Readings!AP18)^-0.07168)+(2.5*(LOG(Readings!AP18/16.325))^2-273+$E24))</f>
        <v>-0.39295310278470197</v>
      </c>
      <c r="AU24" s="6">
        <f>IF(Readings!AQ18&gt;0.1,333.5*((Readings!AQ18)^-0.07168)+(2.5*(LOG(Readings!AQ18/16.325))^2-273+$E24))</f>
        <v>-0.34554283999574409</v>
      </c>
      <c r="AV24" s="6">
        <f>IF(Readings!AR18&gt;0.1,333.5*((Readings!AR18)^-0.07168)+(2.5*(LOG(Readings!AR18/16.325))^2-273+$E24))</f>
        <v>-0.3099004369437921</v>
      </c>
      <c r="AW24" s="6">
        <f>IF(Readings!AS18&gt;0.1,333.5*((Readings!AS18)^-0.07168)+(2.5*(LOG(Readings!AS18/16.325))^2-273+$E24))</f>
        <v>-0.38111260695404781</v>
      </c>
      <c r="AX24" s="6">
        <f>IF(Readings!AT18&gt;0.1,333.5*((Readings!AT18)^-0.07168)+(2.5*(LOG(Readings!AT18/16.325))^2-273+$E24))</f>
        <v>-0.42842645472717322</v>
      </c>
      <c r="AY24" s="6">
        <f>IF(Readings!AU18&gt;0.1,333.5*((Readings!AU18)^-0.07168)+(2.5*(LOG(Readings!AU18/16.325))^2-273+$E24))</f>
        <v>-0.44023489432851193</v>
      </c>
      <c r="AZ24" s="6">
        <f>IF(Readings!AV18&gt;0.1,333.5*((Readings!AV18)^-0.07168)+(2.5*(LOG(Readings!AV18/16.325))^2-273+$E24))</f>
        <v>-0.42842645472717322</v>
      </c>
      <c r="BA24" s="6">
        <f>IF(Readings!AW18&gt;0.1,333.5*((Readings!AW18)^-0.07168)+(2.5*(LOG(Readings!AW18/16.325))^2-273+$E24))</f>
        <v>-0.42842645472717322</v>
      </c>
      <c r="BB24" s="6">
        <f>IF(Readings!AX18&gt;0.1,333.5*((Readings!AX18)^-0.07168)+(2.5*(LOG(Readings!AX18/16.325))^2-273+$E24))</f>
        <v>-0.42842645472717322</v>
      </c>
      <c r="BC24" s="6">
        <f>IF(Readings!AY18&gt;0.1,333.5*((Readings!AY18)^-0.07168)+(2.5*(LOG(Readings!AY18/16.325))^2-273+$E24))</f>
        <v>-0.42842645472717322</v>
      </c>
      <c r="BD24" s="6">
        <f>IF(Readings!AZ18&gt;0.1,333.5*((Readings!AZ18)^-0.07168)+(2.5*(LOG(Readings!AZ18/16.325))^2-273+$E24))</f>
        <v>-0.44023489432851193</v>
      </c>
      <c r="BE24" s="6">
        <f>IF(Readings!BA18&gt;0.1,333.5*((Readings!BA18)^-0.07168)+(2.5*(LOG(Readings!BA18/16.325))^2-273+$E24))</f>
        <v>-0.42842645472717322</v>
      </c>
      <c r="BF24" s="6">
        <f>IF(Readings!BB18&gt;0.1,333.5*((Readings!BB18)^-0.07168)+(2.5*(LOG(Readings!BB18/16.325))^2-273+$E24))</f>
        <v>-0.42842645472717322</v>
      </c>
      <c r="BG24" s="6">
        <f>IF(Readings!BC18&gt;0.1,333.5*((Readings!BC18)^-0.07168)+(2.5*(LOG(Readings!BC18/16.325))^2-273+$E24))</f>
        <v>-0.42842645472717322</v>
      </c>
      <c r="BH24" s="6">
        <f>IF(Readings!BD18&gt;0.1,333.5*((Readings!BD18)^-0.07168)+(2.5*(LOG(Readings!BD18/16.325))^2-273+$E24))</f>
        <v>-0.45203534542741863</v>
      </c>
      <c r="BI24" s="6">
        <f>IF(Readings!BE18&gt;0.1,333.5*((Readings!BE18)^-0.07168)+(2.5*(LOG(Readings!BE18/16.325))^2-273+$E24))</f>
        <v>-0.42842645472717322</v>
      </c>
      <c r="BJ24" s="6">
        <f>IF(Readings!BF18&gt;0.1,333.5*((Readings!BF18)^-0.07168)+(2.5*(LOG(Readings!BF18/16.325))^2-273+$E24))</f>
        <v>-0.42842645472717322</v>
      </c>
      <c r="BK24" s="6">
        <f>IF(Readings!BG18&gt;0.1,333.5*((Readings!BG18)^-0.07168)+(2.5*(LOG(Readings!BG18/16.325))^2-273+$E24))</f>
        <v>-0.42842645472717322</v>
      </c>
      <c r="BL24" s="6">
        <f>IF(Readings!BH18&gt;0.1,333.5*((Readings!BH18)^-0.07168)+(2.5*(LOG(Readings!BH18/16.325))^2-273+$E24))</f>
        <v>-0.42842645472717322</v>
      </c>
      <c r="BM24" s="6">
        <f>IF(Readings!BI18&gt;0.1,333.5*((Readings!BI18)^-0.07168)+(2.5*(LOG(Readings!BI18/16.325))^2-273+$E24))</f>
        <v>-0.45203534542741863</v>
      </c>
      <c r="BN24" s="6">
        <f>IF(Readings!BJ18&gt;0.1,333.5*((Readings!BJ18)^-0.07168)+(2.5*(LOG(Readings!BJ18/16.325))^2-273+$E24))</f>
        <v>-0.42842645472717322</v>
      </c>
      <c r="BO24" s="6">
        <f>IF(Readings!BK18&gt;0.1,333.5*((Readings!BK18)^-0.07168)+(2.5*(LOG(Readings!BK18/16.325))^2-273+$E24))</f>
        <v>-0.44023489432851193</v>
      </c>
      <c r="BP24" s="6">
        <f>IF(Readings!BL18&gt;0.1,333.5*((Readings!BL18)^-0.07168)+(2.5*(LOG(Readings!BL18/16.325))^2-273+$E24))</f>
        <v>-0.56960271973713361</v>
      </c>
      <c r="BQ24" s="6">
        <f>IF(Readings!BM18&gt;0.1,333.5*((Readings!BM18)^-0.07168)+(2.5*(LOG(Readings!BM18/16.325))^2-273+$E24))</f>
        <v>-0.42842645472717322</v>
      </c>
      <c r="BR24" s="6">
        <f>IF(Readings!BN18&gt;0.1,333.5*((Readings!BN18)^-0.07168)+(2.5*(LOG(Readings!BN18/16.325))^2-273+$E24))</f>
        <v>-0.49915746818146545</v>
      </c>
      <c r="BS24" s="6">
        <f>IF(Readings!BO18&gt;0.1,333.5*((Readings!BO18)^-0.07168)+(2.5*(LOG(Readings!BO18/16.325))^2-273+$E24))</f>
        <v>-0.44023489432851193</v>
      </c>
      <c r="BT24" s="6">
        <f>IF(Readings!BP18&gt;0.1,333.5*((Readings!BP18)^-0.07168)+(2.5*(LOG(Readings!BP18/16.325))^2-273+$E24))</f>
        <v>-0.44023489432851193</v>
      </c>
      <c r="BU24" s="6">
        <f>IF(Readings!BQ18&gt;0.1,333.5*((Readings!BQ18)^-0.07168)+(2.5*(LOG(Readings!BQ18/16.325))^2-273+$E24))</f>
        <v>-0.42842645472717322</v>
      </c>
      <c r="BV24" s="6">
        <f>IF(Readings!BR18&gt;0.1,333.5*((Readings!BR18)^-0.07168)+(2.5*(LOG(Readings!BR18/16.325))^2-273+$E24))</f>
        <v>-0.42842645472717322</v>
      </c>
      <c r="BW24" s="6">
        <f>IF(Readings!BS18&gt;0.1,333.5*((Readings!BS18)^-0.07168)+(2.5*(LOG(Readings!BS18/16.325))^2-273+$E24))</f>
        <v>-0.42842645472717322</v>
      </c>
      <c r="BX24" s="6">
        <f>IF(Readings!BT18&gt;0.1,333.5*((Readings!BT18)^-0.07168)+(2.5*(LOG(Readings!BT18/16.325))^2-273+$E24))</f>
        <v>-0.42842645472717322</v>
      </c>
      <c r="BY24" s="6">
        <f>IF(Readings!BU18&gt;0.1,333.5*((Readings!BU18)^-0.07168)+(2.5*(LOG(Readings!BU18/16.325))^2-273+$E24))</f>
        <v>-0.42842645472717322</v>
      </c>
      <c r="BZ24" s="6">
        <f>IF(Readings!BV18&gt;0.1,333.5*((Readings!BV18)^-0.07168)+(2.5*(LOG(Readings!BV18/16.325))^2-273+$E24))</f>
        <v>-0.41661001642052042</v>
      </c>
      <c r="CA24" s="6">
        <f>IF(Readings!BW18&gt;0.1,333.5*((Readings!BW18)^-0.07168)+(2.5*(LOG(Readings!BW18/16.325))^2-273+$E24))</f>
        <v>-0.42842645472717322</v>
      </c>
      <c r="CB24" s="6">
        <f>IF(Readings!BX18&gt;0.1,333.5*((Readings!BX18)^-0.07168)+(2.5*(LOG(Readings!BX18/16.325))^2-273+$E24))</f>
        <v>-0.41661001642052042</v>
      </c>
      <c r="CC24" s="6">
        <f>IF(Readings!BY18&gt;0.1,333.5*((Readings!BY18)^-0.07168)+(2.5*(LOG(Readings!BY18/16.325))^2-273+$E24))</f>
        <v>-0.40478556918674258</v>
      </c>
      <c r="CD24" s="6">
        <f>IF(Readings!BZ18&gt;0.1,333.5*((Readings!BZ18)^-0.07168)+(2.5*(LOG(Readings!BZ18/16.325))^2-273+$E24))</f>
        <v>-0.52267086241010929</v>
      </c>
      <c r="CE24" s="6">
        <f>IF(Readings!CA18&gt;0.1,333.5*((Readings!CA18)^-0.07168)+(2.5*(LOG(Readings!CA18/16.325))^2-273+$E24))</f>
        <v>-0.41661001642052042</v>
      </c>
      <c r="CF24" s="6">
        <f>IF(Readings!CB18&gt;0.1,333.5*((Readings!CB18)^-0.07168)+(2.5*(LOG(Readings!CB18/16.325))^2-273+$E24))</f>
        <v>-0.38111260695404781</v>
      </c>
      <c r="CG24" s="6">
        <f>IF(Readings!CC18&gt;0.1,333.5*((Readings!CC18)^-0.07168)+(2.5*(LOG(Readings!CC18/16.325))^2-273+$E24))</f>
        <v>-0.40478556918674258</v>
      </c>
      <c r="CH24" s="6">
        <f>IF(Readings!CD18&gt;0.1,333.5*((Readings!CD18)^-0.07168)+(2.5*(LOG(Readings!CD18/16.325))^2-273+$E24))</f>
        <v>-0.41661001642052042</v>
      </c>
      <c r="CI24" s="6">
        <f>IF(Readings!CE18&gt;0.1,333.5*((Readings!CE18)^-0.07168)+(2.5*(LOG(Readings!CE18/16.325))^2-273+$E24))</f>
        <v>-0.19056422337820322</v>
      </c>
      <c r="CJ24" s="6">
        <f>IF(Readings!CF18&gt;0.1,333.5*((Readings!CF18)^-0.07168)+(2.5*(LOG(Readings!CF18/16.325))^2-273+$E24))</f>
        <v>-0.42842645472717322</v>
      </c>
      <c r="CK24" s="6">
        <f>IF(Readings!CG18&gt;0.1,333.5*((Readings!CG18)^-0.07168)+(2.5*(LOG(Readings!CG18/16.325))^2-273+$E24))</f>
        <v>-0.42842645472717322</v>
      </c>
      <c r="CL24" s="6">
        <f>IF(Readings!CH18&gt;0.1,333.5*((Readings!CH18)^-0.07168)+(2.5*(LOG(Readings!CH18/16.325))^2-273+$E24))</f>
        <v>-0.44023489432851193</v>
      </c>
      <c r="CM24" s="6">
        <f>IF(Readings!CI18&gt;0.1,333.5*((Readings!CI18)^-0.07168)+(2.5*(LOG(Readings!CI18/16.325))^2-273+$E24))</f>
        <v>-0.42842645472717322</v>
      </c>
      <c r="CN24" s="6">
        <f>IF(Readings!CJ18&gt;0.1,333.5*((Readings!CJ18)^-0.07168)+(2.5*(LOG(Readings!CJ18/16.325))^2-273+$E24))</f>
        <v>-0.44023489432851193</v>
      </c>
      <c r="CO24" s="6">
        <f>IF(Readings!CK18&gt;0.1,333.5*((Readings!CK18)^-0.07168)+(2.5*(LOG(Readings!CK18/16.325))^2-273+$E24))</f>
        <v>-0.41661001642052042</v>
      </c>
      <c r="CP24" s="6">
        <f>IF(Readings!CL18&gt;0.1,333.5*((Readings!CL18)^-0.07168)+(2.5*(LOG(Readings!CL18/16.325))^2-273+$E24))</f>
        <v>-0.42842645472717322</v>
      </c>
      <c r="CQ24" s="6" t="b">
        <f>IF(Readings!CM18&gt;0.1,333.5*((Readings!CM18)^-0.07168)+(2.5*(LOG(Readings!CM18/16.325))^2-273+$E24))</f>
        <v>0</v>
      </c>
      <c r="CR24" s="6" t="b">
        <f>IF(Readings!CN18&gt;0.1,333.5*((Readings!CN18)^-0.07168)+(2.5*(LOG(Readings!CN18/16.325))^2-273+$E24))</f>
        <v>0</v>
      </c>
      <c r="CS24" s="6">
        <f>IF(Readings!CO18&gt;0.1,333.5*((Readings!CO18)^-0.07168)+(2.5*(LOG(Readings!CO18/16.325))^2-273+$E24))</f>
        <v>-0.41661001642052042</v>
      </c>
      <c r="CT24" s="6">
        <f>IF(Readings!CP18&gt;0.1,333.5*((Readings!CP18)^-0.07168)+(2.5*(LOG(Readings!CP18/16.325))^2-273+$E24))</f>
        <v>-0.45203534542741863</v>
      </c>
      <c r="CU24" s="6">
        <f>IF(Readings!CQ18&gt;0.1,333.5*((Readings!CQ18)^-0.07168)+(2.5*(LOG(Readings!CQ18/16.325))^2-273+$E24))</f>
        <v>-0.41661001642052042</v>
      </c>
      <c r="CV24" s="6">
        <f>IF(Readings!CR18&gt;0.1,333.5*((Readings!CR18)^-0.07168)+(2.5*(LOG(Readings!CR18/16.325))^2-273+$E24))</f>
        <v>-0.41661001642052042</v>
      </c>
      <c r="CW24" s="6">
        <f>IF(Readings!CS18&gt;0.1,333.5*((Readings!CS18)^-0.07168)+(2.5*(LOG(Readings!CS18/16.325))^2-273+$E24))</f>
        <v>-0.41661001642052042</v>
      </c>
      <c r="CX24" s="6">
        <f>IF(Readings!CT18&gt;0.1,333.5*((Readings!CT18)^-0.07168)+(2.5*(LOG(Readings!CT18/16.325))^2-273+$E24))</f>
        <v>-0.42842645472717322</v>
      </c>
      <c r="CY24" s="6">
        <f>IF(Readings!CU18&gt;0.1,333.5*((Readings!CU18)^-0.07168)+(2.5*(LOG(Readings!CU18/16.325))^2-273+$E24))</f>
        <v>-0.42842645472717322</v>
      </c>
      <c r="CZ24" s="6">
        <f>IF(Readings!CV18&gt;0.1,333.5*((Readings!CV18)^-0.07168)+(2.5*(LOG(Readings!CV18/16.325))^2-273+$E24))</f>
        <v>-0.42842645472717322</v>
      </c>
      <c r="DA24" s="6" t="b">
        <f>IF(Readings!CW18&gt;0.1,333.5*((Readings!CW18)^-0.07168)+(2.5*(LOG(Readings!CW18/16.325))^2-273+$E24))</f>
        <v>0</v>
      </c>
      <c r="DB24" s="6" t="b">
        <f>IF(Readings!CX18&gt;0.1,333.5*((Readings!CX18)^-0.07168)+(2.5*(LOG(Readings!CX18/16.325))^2-273+$E24))</f>
        <v>0</v>
      </c>
      <c r="DC24" s="6" t="b">
        <f>IF(Readings!CY18&gt;0.1,333.5*((Readings!CY18)^-0.07168)+(2.5*(LOG(Readings!CY18/16.325))^2-273+$E24))</f>
        <v>0</v>
      </c>
      <c r="DD24" s="6">
        <f>IF(Readings!CZ18&gt;0.1,333.5*((Readings!CZ18)^-0.07168)+(2.5*(LOG(Readings!CZ18/16.325))^2-273+$E24))</f>
        <v>-0.40478556918674258</v>
      </c>
      <c r="DE24" s="6" t="b">
        <f>IF(Readings!DA18&gt;0.1,333.5*((Readings!DA18)^-0.07168)+(2.5*(LOG(Readings!DA18/16.325))^2-273+$E24))</f>
        <v>0</v>
      </c>
      <c r="DF24" s="6">
        <f>IF(Readings!DB18&gt;0.1,333.5*((Readings!DB18)^-0.07168)+(2.5*(LOG(Readings!DB18/16.325))^2-273+$E24))</f>
        <v>-0.40478556918674258</v>
      </c>
      <c r="DG24" s="6">
        <f>IF(Readings!DC18&gt;0.1,333.5*((Readings!DC18)^-0.07168)+(2.5*(LOG(Readings!DC18/16.325))^2-273+$E24))</f>
        <v>-0.40478556918674258</v>
      </c>
      <c r="DH24" s="6">
        <f>IF(Readings!DD18&gt;0.1,333.5*((Readings!DD18)^-0.07168)+(2.5*(LOG(Readings!DD18/16.325))^2-273+$E24))</f>
        <v>-0.40478556918674258</v>
      </c>
      <c r="DI24" s="6">
        <f>IF(Readings!DE18&gt;0.1,333.5*((Readings!DE18)^-0.07168)+(2.5*(LOG(Readings!DE18/16.325))^2-273+$E24))</f>
        <v>-0.40478556918674258</v>
      </c>
      <c r="DJ24" s="6">
        <f>IF(Readings!DF18&gt;0.1,333.5*((Readings!DF18)^-0.07168)+(2.5*(LOG(Readings!DF18/16.325))^2-273+$E24))</f>
        <v>-0.34554283999574409</v>
      </c>
      <c r="DK24" s="6">
        <f>IF(Readings!DG18&gt;0.1,333.5*((Readings!DG18)^-0.07168)+(2.5*(LOG(Readings!DG18/16.325))^2-273+$E24))</f>
        <v>-0.39295310278470197</v>
      </c>
      <c r="DL24" s="6">
        <f>IF(Readings!DH18&gt;0.1,333.5*((Readings!DH18)^-0.07168)+(2.5*(LOG(Readings!DH18/16.325))^2-273+$E24))</f>
        <v>-0.39295310278470197</v>
      </c>
      <c r="DM24" s="6">
        <f>IF(Readings!DI18&gt;0.1,333.5*((Readings!DI18)^-0.07168)+(2.5*(LOG(Readings!DI18/16.325))^2-273+$E24))</f>
        <v>-0.39295310278470197</v>
      </c>
      <c r="DN24" s="6">
        <f>IF(Readings!DJ18&gt;0.1,333.5*((Readings!DJ18)^-0.07168)+(2.5*(LOG(Readings!DJ18/16.325))^2-273+$E24))</f>
        <v>-0.40478556918674258</v>
      </c>
      <c r="DO24" s="6">
        <f>IF(Readings!DK18&gt;0.1,333.5*((Readings!DK18)^-0.07168)+(2.5*(LOG(Readings!DK18/16.325))^2-273+$E24))</f>
        <v>-0.33367012345911462</v>
      </c>
      <c r="DP24" s="6">
        <f>IF(Readings!DL18&gt;0.1,333.5*((Readings!DL18)^-0.07168)+(2.5*(LOG(Readings!DL18/16.325))^2-273+$E24))</f>
        <v>-0.39295310278470197</v>
      </c>
      <c r="DQ24" s="6">
        <f>IF(Readings!DM18&gt;0.1,333.5*((Readings!DM18)^-0.07168)+(2.5*(LOG(Readings!DM18/16.325))^2-273+$E24))</f>
        <v>-0.40478556918674258</v>
      </c>
      <c r="DR24" s="6">
        <f>IF(Readings!DN18&gt;0.1,333.5*((Readings!DN18)^-0.07168)+(2.5*(LOG(Readings!DN18/16.325))^2-273+$E24))</f>
        <v>-0.40478556918674258</v>
      </c>
      <c r="DS24" s="6">
        <f>IF(Readings!DO18&gt;0.1,333.5*((Readings!DO18)^-0.07168)+(2.5*(LOG(Readings!DO18/16.325))^2-273+$E24))</f>
        <v>-0.40478556918674258</v>
      </c>
      <c r="DT24" s="6">
        <f>IF(Readings!DP18&gt;0.1,333.5*((Readings!DP18)^-0.07168)+(2.5*(LOG(Readings!DP18/16.325))^2-273+$E24))</f>
        <v>-0.41661001642052042</v>
      </c>
      <c r="DU24" s="6">
        <f>IF(Readings!DQ18&gt;0.1,333.5*((Readings!DQ18)^-0.07168)+(2.5*(LOG(Readings!DQ18/16.325))^2-273+$E24))</f>
        <v>-0.40478556918674258</v>
      </c>
      <c r="DV24" s="6">
        <f>IF(Readings!DR18&gt;0.1,333.5*((Readings!DR18)^-0.07168)+(2.5*(LOG(Readings!DR18/16.325))^2-273+$E24))</f>
        <v>-0.40478556918674258</v>
      </c>
      <c r="DW24" s="6">
        <f>IF(Readings!DS18&gt;0.1,333.5*((Readings!DS18)^-0.07168)+(2.5*(LOG(Readings!DS18/16.325))^2-273+$E24))</f>
        <v>-0.40478556918674258</v>
      </c>
      <c r="DX24" s="6">
        <f>IF(Readings!DT18&gt;0.1,333.5*((Readings!DT18)^-0.07168)+(2.5*(LOG(Readings!DT18/16.325))^2-273+$E24))</f>
        <v>-0.39295310278470197</v>
      </c>
      <c r="DY24" s="6">
        <f>IF(Readings!DU18&gt;0.1,333.5*((Readings!DU18)^-0.07168)+(2.5*(LOG(Readings!DU18/16.325))^2-273+$E24))</f>
        <v>-0.39295310278470197</v>
      </c>
      <c r="DZ24" s="6">
        <f>IF(Readings!DV18&gt;0.1,333.5*((Readings!DV18)^-0.07168)+(2.5*(LOG(Readings!DV18/16.325))^2-273+$E24))</f>
        <v>-0.35740748586835025</v>
      </c>
      <c r="EA24" s="6">
        <f>IF(Readings!DW18&gt;0.1,333.5*((Readings!DW18)^-0.07168)+(2.5*(LOG(Readings!DW18/16.325))^2-273+$E24))</f>
        <v>-0.34554283999574409</v>
      </c>
      <c r="EB24" s="6">
        <f>IF(Readings!DX18&gt;0.1,333.5*((Readings!DX18)^-0.07168)+(2.5*(LOG(Readings!DX18/16.325))^2-273+$E24))</f>
        <v>-0.33367012345911462</v>
      </c>
      <c r="EC24" s="6">
        <f>IF(Readings!DY18&gt;0.1,333.5*((Readings!DY18)^-0.07168)+(2.5*(LOG(Readings!DY18/16.325))^2-273+$E24))</f>
        <v>-0.32178932590079512</v>
      </c>
      <c r="ED24" s="6">
        <f>IF(Readings!DZ18&gt;0.1,333.5*((Readings!DZ18)^-0.07168)+(2.5*(LOG(Readings!DZ18/16.325))^2-273+$E24))</f>
        <v>-0.32178932590079512</v>
      </c>
      <c r="EE24" s="6">
        <f>IF(Readings!EA18&gt;0.1,333.5*((Readings!EA18)^-0.07168)+(2.5*(LOG(Readings!EA18/16.325))^2-273+$E24))</f>
        <v>-0.35740748586835025</v>
      </c>
      <c r="EF24" s="6">
        <f>IF(Readings!EB18&gt;0.1,333.5*((Readings!EB18)^-0.07168)+(2.5*(LOG(Readings!EB18/16.325))^2-273+$E24))</f>
        <v>-0.35740748586835025</v>
      </c>
      <c r="EG24" s="6">
        <f>IF(Readings!EC18&gt;0.1,333.5*((Readings!EC18)^-0.07168)+(2.5*(LOG(Readings!EC18/16.325))^2-273+$E24))</f>
        <v>-0.45203534542741863</v>
      </c>
      <c r="EH24" s="6">
        <f>IF(Readings!ED18&gt;0.1,333.5*((Readings!ED18)^-0.07168)+(2.5*(LOG(Readings!ED18/16.325))^2-273+$E24))</f>
        <v>-0.369264071414932</v>
      </c>
      <c r="EI24" s="6">
        <f>IF(Readings!EE18&gt;0.1,333.5*((Readings!EE18)^-0.07168)+(2.5*(LOG(Readings!EE18/16.325))^2-273+$E24))</f>
        <v>-0.44023489432851193</v>
      </c>
      <c r="EJ24" s="6">
        <f>IF(Readings!EF18&gt;0.1,333.5*((Readings!EF18)^-0.07168)+(2.5*(LOG(Readings!EF18/16.325))^2-273+$E24))</f>
        <v>-0.38111260695404781</v>
      </c>
      <c r="EK24" s="6">
        <f>IF(Readings!EG18&gt;0.1,333.5*((Readings!EG18)^-0.07168)+(2.5*(LOG(Readings!EG18/16.325))^2-273+$E24))</f>
        <v>-0.3099004369437921</v>
      </c>
      <c r="EL24" s="6">
        <f>IF(Readings!EH18&gt;0.1,333.5*((Readings!EH18)^-0.07168)+(2.5*(LOG(Readings!EH18/16.325))^2-273+$E24))</f>
        <v>-0.35740748586835025</v>
      </c>
      <c r="EM24" s="6">
        <f>IF(Readings!EI18&gt;0.1,333.5*((Readings!EI18)^-0.07168)+(2.5*(LOG(Readings!EI18/16.325))^2-273+$E24))</f>
        <v>-0.46382781820710761</v>
      </c>
      <c r="EN24" s="6">
        <f>IF(Readings!EJ18&gt;0.1,333.5*((Readings!EJ18)^-0.07168)+(2.5*(LOG(Readings!EJ18/16.325))^2-273+$E24))</f>
        <v>-0.38111260695404781</v>
      </c>
      <c r="EO24" s="6">
        <f>IF(Readings!EK18&gt;0.1,333.5*((Readings!EK18)^-0.07168)+(2.5*(LOG(Readings!EK18/16.325))^2-273+$E24))</f>
        <v>-0.45203534542741863</v>
      </c>
      <c r="EP24" s="6">
        <f>IF(Readings!EL18&gt;0.1,333.5*((Readings!EL18)^-0.07168)+(2.5*(LOG(Readings!EL18/16.325))^2-273+$E24))</f>
        <v>-0.38111260695404781</v>
      </c>
      <c r="EQ24" s="6">
        <f>IF(Readings!EM18&gt;0.1,333.5*((Readings!EM18)^-0.07168)+(2.5*(LOG(Readings!EM18/16.325))^2-273+$E24))</f>
        <v>-0.369264071414932</v>
      </c>
      <c r="ER24" s="6">
        <f>IF(Readings!EN18&gt;0.1,333.5*((Readings!EN18)^-0.07168)+(2.5*(LOG(Readings!EN18/16.325))^2-273+$E24))</f>
        <v>-6.9058670586589983</v>
      </c>
      <c r="ES24" s="6">
        <f>IF(Readings!EO18&gt;0.1,333.5*((Readings!EO18)^-0.07168)+(2.5*(LOG(Readings!EO18/16.325))^2-273+$E24))</f>
        <v>-0.38111260695404781</v>
      </c>
      <c r="ET24" s="6">
        <f>IF(Readings!EP18&gt;0.1,333.5*((Readings!EP18)^-0.07168)+(2.5*(LOG(Readings!EP18/16.325))^2-273+$E24))</f>
        <v>-6.9864918138311509</v>
      </c>
      <c r="EU24" s="6">
        <f>IF(Readings!EQ18&gt;0.1,333.5*((Readings!EQ18)^-0.07168)+(2.5*(LOG(Readings!EQ18/16.325))^2-273+$E24))</f>
        <v>-0.41661001642052042</v>
      </c>
      <c r="EV24" s="6">
        <f>IF(Readings!ER18&gt;0.1,333.5*((Readings!ER18)^-0.07168)+(2.5*(LOG(Readings!ER18/16.325))^2-273+$E24))</f>
        <v>-0.41661001642052042</v>
      </c>
      <c r="EW24" s="6">
        <f>(333.5*((16.7)^-0.07168)+(2.5*(LOG(16.7/16.325))^2-273+$E24))</f>
        <v>-0.61640853627329761</v>
      </c>
      <c r="EX24" s="6">
        <f>(333.5*((16.5)^-0.07168)+(2.5*(LOG(16.5/16.325))^2-273+$E24))</f>
        <v>-0.38111260695404781</v>
      </c>
      <c r="EY24" s="6">
        <f>(333.5*((16.52)^-0.07168)+(2.5*(LOG(16.52/16.325))^2-273+$E24))</f>
        <v>-0.40478556918674258</v>
      </c>
      <c r="EZ24" s="6">
        <f>(333.5*((16.6)^-0.07168)+(2.5*(LOG(16.6/16.325))^2-273+$E24))</f>
        <v>-0.49915746818146545</v>
      </c>
    </row>
    <row r="25" spans="1:156" x14ac:dyDescent="0.2">
      <c r="D25" s="17"/>
      <c r="E25" s="17"/>
      <c r="F25" s="17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EG25" s="6"/>
      <c r="EJ25" s="6"/>
      <c r="EK25" s="6"/>
      <c r="EL25" s="6"/>
    </row>
    <row r="26" spans="1:156" x14ac:dyDescent="0.2">
      <c r="C26" s="13" t="s">
        <v>7</v>
      </c>
      <c r="D26" s="17"/>
      <c r="E26" s="17"/>
      <c r="F26" s="17"/>
      <c r="G26" s="6">
        <f t="shared" ref="G26:O26" si="22">($C$19-($C$20))/(G19-(G20))</f>
        <v>1.5556799518216005</v>
      </c>
      <c r="H26" s="6">
        <f t="shared" si="22"/>
        <v>1.4713570350009211</v>
      </c>
      <c r="I26" s="6">
        <f t="shared" si="22"/>
        <v>1.3977067247771444</v>
      </c>
      <c r="J26" s="6">
        <f t="shared" si="22"/>
        <v>1.3516531803741316</v>
      </c>
      <c r="K26" s="6">
        <f t="shared" si="22"/>
        <v>1.3302330373264406</v>
      </c>
      <c r="L26" s="6">
        <f t="shared" si="22"/>
        <v>1.3302330373264406</v>
      </c>
      <c r="M26" s="6">
        <f t="shared" si="22"/>
        <v>1.289407393110334</v>
      </c>
      <c r="N26" s="6">
        <f t="shared" si="22"/>
        <v>1.289407393110334</v>
      </c>
      <c r="O26" s="6">
        <f t="shared" si="22"/>
        <v>1.2903504865168562</v>
      </c>
      <c r="P26" s="6">
        <f>($C$18-($C$19))/(P18-(P19))</f>
        <v>2.2811307029491941</v>
      </c>
      <c r="Q26" s="6">
        <f>($C$19-($C$20))/(Q19-(Q20))</f>
        <v>1.3331586343952531</v>
      </c>
      <c r="R26" s="6">
        <f>($C$19-($C$20))/(R19-(R20))</f>
        <v>1.4276862737168539</v>
      </c>
      <c r="S26" s="6">
        <f>($C$18-($C$19))/(S18-(S19))</f>
        <v>1.3456130675360736</v>
      </c>
      <c r="T26" s="6">
        <f t="shared" ref="T26:AU26" si="23">($C$19-($C$20))/(T19-(T20))</f>
        <v>1.3331586343952531</v>
      </c>
      <c r="U26" s="6">
        <f t="shared" si="23"/>
        <v>1.3788376143267265</v>
      </c>
      <c r="V26" s="6">
        <f t="shared" si="23"/>
        <v>1.4266393452958526</v>
      </c>
      <c r="W26" s="6">
        <f t="shared" si="23"/>
        <v>1.355621516460296</v>
      </c>
      <c r="X26" s="6">
        <f t="shared" si="23"/>
        <v>1.3788376143267265</v>
      </c>
      <c r="Y26" s="6">
        <f t="shared" si="23"/>
        <v>1.4287333679620782</v>
      </c>
      <c r="Z26" s="6">
        <f t="shared" si="23"/>
        <v>1.3788376143267265</v>
      </c>
      <c r="AA26" s="6">
        <f t="shared" si="23"/>
        <v>1.379847649023586</v>
      </c>
      <c r="AB26" s="6">
        <f t="shared" si="23"/>
        <v>1.5637413226762107</v>
      </c>
      <c r="AC26" s="6">
        <f t="shared" si="23"/>
        <v>1.4789596423710125</v>
      </c>
      <c r="AD26" s="6">
        <f t="shared" si="23"/>
        <v>1.4018173927699205</v>
      </c>
      <c r="AE26" s="6">
        <f t="shared" si="23"/>
        <v>1.4811333929454495</v>
      </c>
      <c r="AF26" s="6">
        <f t="shared" si="23"/>
        <v>1.4534041652057028</v>
      </c>
      <c r="AG26" s="6">
        <f t="shared" si="23"/>
        <v>1.4800464300579133</v>
      </c>
      <c r="AH26" s="6">
        <f t="shared" si="23"/>
        <v>1.5076638225816199</v>
      </c>
      <c r="AI26" s="6">
        <f t="shared" si="23"/>
        <v>1.4534041652057028</v>
      </c>
      <c r="AJ26" s="6">
        <f t="shared" si="23"/>
        <v>1.4028454634825958</v>
      </c>
      <c r="AK26" s="6">
        <f t="shared" si="23"/>
        <v>1.4038736956584819</v>
      </c>
      <c r="AL26" s="6">
        <f t="shared" si="23"/>
        <v>1.4038736956584819</v>
      </c>
      <c r="AM26" s="6">
        <f t="shared" si="23"/>
        <v>1.4544708230963568</v>
      </c>
      <c r="AN26" s="6">
        <f t="shared" si="23"/>
        <v>1.4276862737168539</v>
      </c>
      <c r="AO26" s="6">
        <f t="shared" si="23"/>
        <v>1.4276862737168539</v>
      </c>
      <c r="AP26" s="6">
        <f t="shared" si="23"/>
        <v>1.3390138654972574</v>
      </c>
      <c r="AQ26" s="6">
        <f t="shared" si="23"/>
        <v>1.3171696629516809</v>
      </c>
      <c r="AR26" s="6">
        <f t="shared" si="23"/>
        <v>1.3828786968124041</v>
      </c>
      <c r="AS26" s="6">
        <f t="shared" si="23"/>
        <v>1.3123719903869655</v>
      </c>
      <c r="AT26" s="6">
        <f t="shared" si="23"/>
        <v>1.9343341881631866</v>
      </c>
      <c r="AU26" s="6">
        <f t="shared" si="23"/>
        <v>1.3263343352249137</v>
      </c>
      <c r="AV26" s="6">
        <f>($C$20-($C$21))/(AV20-(AV21))</f>
        <v>1.2695487708112938</v>
      </c>
      <c r="AW26" s="6">
        <f t="shared" ref="AW26:BN26" si="24">($C$19-($C$20))/(AW19-(AW20))</f>
        <v>1.3253600337095</v>
      </c>
      <c r="AX26" s="6">
        <f t="shared" si="24"/>
        <v>1.0951109521289795</v>
      </c>
      <c r="AY26" s="6">
        <f t="shared" si="24"/>
        <v>1.1111852273311331</v>
      </c>
      <c r="AZ26" s="6">
        <f t="shared" si="24"/>
        <v>1.1268821971403422</v>
      </c>
      <c r="BA26" s="6">
        <f t="shared" si="24"/>
        <v>1.1111852273311331</v>
      </c>
      <c r="BB26" s="6">
        <f t="shared" si="24"/>
        <v>1.0951109521289795</v>
      </c>
      <c r="BC26" s="6">
        <f t="shared" si="24"/>
        <v>1.1438502873657448</v>
      </c>
      <c r="BD26" s="6">
        <f t="shared" si="24"/>
        <v>1.4544708230963568</v>
      </c>
      <c r="BE26" s="6">
        <f t="shared" si="24"/>
        <v>1.0532060406702095</v>
      </c>
      <c r="BF26" s="6">
        <f t="shared" si="24"/>
        <v>0.88688584596251285</v>
      </c>
      <c r="BG26" s="6">
        <f t="shared" si="24"/>
        <v>1.3758084540955673</v>
      </c>
      <c r="BH26" s="6">
        <f t="shared" si="24"/>
        <v>1.4767865926391066</v>
      </c>
      <c r="BI26" s="6">
        <f t="shared" si="24"/>
        <v>1.5021262661364516</v>
      </c>
      <c r="BJ26" s="6">
        <f t="shared" si="24"/>
        <v>1.5898783877812306</v>
      </c>
      <c r="BK26" s="6">
        <f t="shared" si="24"/>
        <v>1.5910537108510117</v>
      </c>
      <c r="BL26" s="6">
        <f t="shared" si="24"/>
        <v>1.7620611363355156</v>
      </c>
      <c r="BM26" s="6">
        <f t="shared" si="24"/>
        <v>1.8436463600458832</v>
      </c>
      <c r="BN26" s="6">
        <f t="shared" si="24"/>
        <v>1.655082715232582</v>
      </c>
      <c r="BO26" s="6">
        <f>($C$19-($C$18))/(BO19-(BO18))</f>
        <v>2.032302063650941</v>
      </c>
      <c r="BP26" s="6">
        <f>($C$19-($C$20))/(BP19-(BP20))</f>
        <v>1.6538571694950415</v>
      </c>
      <c r="BQ26" s="6">
        <f>($C$19-($C$20))/(BQ19-(BQ20))</f>
        <v>2.0263737805029796</v>
      </c>
      <c r="BR26" s="6">
        <f>($C$19-($C$18))/(BR19-(BR18))</f>
        <v>2.3826117254826289</v>
      </c>
      <c r="BS26" s="6">
        <f t="shared" ref="BS26:CM26" si="25">($C$19-($C$20))/(BS19-(BS20))</f>
        <v>1.6909476680791691</v>
      </c>
      <c r="BT26" s="6">
        <f t="shared" si="25"/>
        <v>1.6563084708370639</v>
      </c>
      <c r="BU26" s="6">
        <f t="shared" si="25"/>
        <v>1.2464999826038743</v>
      </c>
      <c r="BV26" s="6">
        <f t="shared" si="25"/>
        <v>1.2291587568477247</v>
      </c>
      <c r="BW26" s="6">
        <f t="shared" si="25"/>
        <v>1.1587640035842846</v>
      </c>
      <c r="BX26" s="6">
        <f t="shared" si="25"/>
        <v>1.588703261795307</v>
      </c>
      <c r="BY26" s="6">
        <f t="shared" si="25"/>
        <v>1.6465083025648213</v>
      </c>
      <c r="BZ26" s="6">
        <f t="shared" si="25"/>
        <v>1.6134425589465693</v>
      </c>
      <c r="CA26" s="6">
        <f t="shared" si="25"/>
        <v>1.6477325889926562</v>
      </c>
      <c r="CB26" s="6">
        <f t="shared" si="25"/>
        <v>1.6452842260398153</v>
      </c>
      <c r="CC26" s="6">
        <f t="shared" si="25"/>
        <v>1.6784312107201709</v>
      </c>
      <c r="CD26" s="6">
        <f t="shared" si="25"/>
        <v>1.470271649269971</v>
      </c>
      <c r="CE26" s="6">
        <f t="shared" si="25"/>
        <v>1.6477325889926562</v>
      </c>
      <c r="CF26" s="6">
        <f t="shared" si="25"/>
        <v>1.9213625152589942</v>
      </c>
      <c r="CG26" s="6">
        <f t="shared" si="25"/>
        <v>1.7155225742478748</v>
      </c>
      <c r="CH26" s="6">
        <f t="shared" si="25"/>
        <v>1.7193599206036119</v>
      </c>
      <c r="CI26" s="6">
        <f t="shared" si="25"/>
        <v>1.5602853023171961</v>
      </c>
      <c r="CJ26" s="6">
        <f t="shared" si="25"/>
        <v>1.6526318336298145</v>
      </c>
      <c r="CK26" s="6">
        <f t="shared" si="25"/>
        <v>1.7620611363355156</v>
      </c>
      <c r="CL26" s="6">
        <f t="shared" si="25"/>
        <v>1.3635655476217474</v>
      </c>
      <c r="CM26" s="6">
        <f t="shared" si="25"/>
        <v>1.6218369529104975</v>
      </c>
      <c r="CN26" s="6">
        <f>($C$19-($C$20))/(CN19-(CN20))</f>
        <v>1.7244795210445396</v>
      </c>
      <c r="CO26" s="6">
        <f>($C$19-($C$20))/(CO19-(CO20))</f>
        <v>1.6563084708370639</v>
      </c>
      <c r="CP26" s="6">
        <f>($C$19-($C$20))/(CP19-(CP20))</f>
        <v>1.6896950466266905</v>
      </c>
      <c r="CQ26" s="6">
        <f>($C$19-($C$20))/(CQ19-(CQ20))</f>
        <v>1.655082715232582</v>
      </c>
      <c r="CR26" s="6">
        <f t="shared" ref="CR26:CZ26" si="26">($C$19-($C$20))/(CR19-(CR20))</f>
        <v>1.6909476680791691</v>
      </c>
      <c r="CS26" s="6">
        <f t="shared" si="26"/>
        <v>1.7646809584487628</v>
      </c>
      <c r="CT26" s="6">
        <f t="shared" si="26"/>
        <v>1.7646809584487628</v>
      </c>
      <c r="CU26" s="6">
        <f t="shared" si="26"/>
        <v>1.9799926032293713</v>
      </c>
      <c r="CV26" s="6">
        <f t="shared" si="26"/>
        <v>1.7646809584487628</v>
      </c>
      <c r="CW26" s="6">
        <f t="shared" si="26"/>
        <v>1.2417480720572649</v>
      </c>
      <c r="CX26" s="6">
        <f t="shared" si="26"/>
        <v>1.569505179785927</v>
      </c>
      <c r="CY26" s="6">
        <f t="shared" si="26"/>
        <v>1.6587606116288798</v>
      </c>
      <c r="CZ26" s="6">
        <f t="shared" si="26"/>
        <v>1.6587606116288798</v>
      </c>
      <c r="DA26" s="6">
        <f>($C$19-($C$20))/(DA19-(DA20))</f>
        <v>1.6575344363041971</v>
      </c>
      <c r="DB26" s="6">
        <f>($C$19-($C$20))/(DB19-(DB20))</f>
        <v>1.6909476680791691</v>
      </c>
      <c r="DC26" s="6">
        <f>($C$19-($C$20))/(DC19-(DC20))</f>
        <v>1.6909476680791691</v>
      </c>
      <c r="DD26" s="6">
        <f>($C$19-($C$20))/(DD19-(DD20))</f>
        <v>1.6575344363041971</v>
      </c>
      <c r="DE26" s="6"/>
      <c r="DF26" s="6">
        <f t="shared" ref="DF26:ED26" si="27">($C$19-($C$20))/(DF19-(DF20))</f>
        <v>1.6934535614163553</v>
      </c>
      <c r="DG26" s="6">
        <f t="shared" si="27"/>
        <v>1.6934535614163553</v>
      </c>
      <c r="DH26" s="6">
        <f t="shared" si="27"/>
        <v>1.7296027083387728</v>
      </c>
      <c r="DI26" s="6">
        <f t="shared" si="27"/>
        <v>1.7296027083387728</v>
      </c>
      <c r="DJ26" s="6">
        <f t="shared" si="27"/>
        <v>1.7296027083387728</v>
      </c>
      <c r="DK26" s="6">
        <f t="shared" si="27"/>
        <v>1.7308840655894182</v>
      </c>
      <c r="DL26" s="6">
        <f t="shared" si="27"/>
        <v>1.7308840655894182</v>
      </c>
      <c r="DM26" s="6">
        <f t="shared" si="27"/>
        <v>1.7321656470057298</v>
      </c>
      <c r="DN26" s="6">
        <f t="shared" si="27"/>
        <v>1.7334474525862062</v>
      </c>
      <c r="DO26" s="6">
        <f t="shared" si="27"/>
        <v>1.6972140274461991</v>
      </c>
      <c r="DP26" s="6">
        <f t="shared" si="27"/>
        <v>1.6290400765043904</v>
      </c>
      <c r="DQ26" s="6">
        <f t="shared" si="27"/>
        <v>1.6302413085637191</v>
      </c>
      <c r="DR26" s="6">
        <f t="shared" si="27"/>
        <v>1.5981097876511487</v>
      </c>
      <c r="DS26" s="6">
        <f t="shared" si="27"/>
        <v>1.5981097876511487</v>
      </c>
      <c r="DT26" s="6">
        <f t="shared" si="27"/>
        <v>1.5992864901192207</v>
      </c>
      <c r="DU26" s="6">
        <f t="shared" si="27"/>
        <v>1.5992864901192207</v>
      </c>
      <c r="DV26" s="6">
        <f t="shared" si="27"/>
        <v>1.5683520260808972</v>
      </c>
      <c r="DW26" s="6">
        <f t="shared" si="27"/>
        <v>1.5992864901192207</v>
      </c>
      <c r="DX26" s="6">
        <f t="shared" si="27"/>
        <v>1.6314427438823587</v>
      </c>
      <c r="DY26" s="6">
        <f t="shared" si="27"/>
        <v>1.6648946359513361</v>
      </c>
      <c r="DZ26" s="6">
        <f t="shared" si="27"/>
        <v>1.6648946359513361</v>
      </c>
      <c r="EA26" s="6">
        <f t="shared" si="27"/>
        <v>1.6997220887745246</v>
      </c>
      <c r="EB26" s="6">
        <f t="shared" si="27"/>
        <v>1.988874642488325</v>
      </c>
      <c r="EC26" s="6">
        <f t="shared" si="27"/>
        <v>1.9903559598622891</v>
      </c>
      <c r="ED26" s="6">
        <f t="shared" si="27"/>
        <v>2.0906872789336566</v>
      </c>
      <c r="EE26" s="6">
        <f>($C$19-($C$20))/(EE19-(EE20))</f>
        <v>2.147151955274258</v>
      </c>
      <c r="EF26" s="6">
        <f>($C$19-($C$20))/(EF19-(EF20))</f>
        <v>2.1487580619764097</v>
      </c>
      <c r="EG26" s="6" t="b">
        <f>IF(Readings!EC20&gt;0.1,333.5*((Readings!EC20)^-0.07168)+(2.5*(LOG(Readings!EC20/16.325))^2-273+$E26))</f>
        <v>0</v>
      </c>
      <c r="EH26" s="6">
        <f>($C$19-($C$20))/(EH19-(EH20))</f>
        <v>2.155185653125065</v>
      </c>
      <c r="EI26" s="6">
        <f>($C$19-($C$20))/(EI19-(EI20))</f>
        <v>2.3549269210126842</v>
      </c>
      <c r="EJ26" s="6" t="b">
        <f>IF(Readings!EF20&gt;0.1,333.5*((Readings!EF20)^-0.07168)+(2.5*(LOG(Readings!EF20/16.325))^2-273+$E26))</f>
        <v>0</v>
      </c>
      <c r="EK26" s="6" t="b">
        <f>IF(Readings!EG20&gt;0.1,333.5*((Readings!EG20)^-0.07168)+(2.5*(LOG(Readings!EG20/16.325))^2-273+$E26))</f>
        <v>0</v>
      </c>
      <c r="EL26" s="6" t="b">
        <f>IF(Readings!EH20&gt;0.1,333.5*((Readings!EH20)^-0.07168)+(2.5*(LOG(Readings!EH20/16.325))^2-273+$E26))</f>
        <v>0</v>
      </c>
      <c r="EM26" s="6" t="b">
        <f>IF(Readings!EI20&gt;0.1,333.5*((Readings!EI20)^-0.07168)+(2.5*(LOG(Readings!EI20/16.325))^2-273+$E26))</f>
        <v>0</v>
      </c>
      <c r="EN26" s="6" t="b">
        <f>IF(Readings!EJ20&gt;0.1,333.5*((Readings!EJ20)^-0.07168)+(2.5*(LOG(Readings!EJ20/16.325))^2-273+$E26))</f>
        <v>0</v>
      </c>
      <c r="EO26" s="6" t="b">
        <f>IF(Readings!EK20&gt;0.1,333.5*((Readings!EK20)^-0.07168)+(2.5*(LOG(Readings!EK20/16.325))^2-273+$E26))</f>
        <v>0</v>
      </c>
      <c r="EP26" s="6" t="b">
        <f>IF(Readings!EL20&gt;0.1,333.5*((Readings!EL20)^-0.07168)+(2.5*(LOG(Readings!EL20/16.325))^2-273+$E26))</f>
        <v>0</v>
      </c>
      <c r="EQ26" s="6" t="b">
        <f>IF(Readings!EM20&gt;0.1,333.5*((Readings!EM20)^-0.07168)+(2.5*(LOG(Readings!EM20/16.325))^2-273+$E26))</f>
        <v>0</v>
      </c>
      <c r="ER26" s="6" t="b">
        <f>IF(Readings!EN20&gt;0.1,333.5*((Readings!EN20)^-0.07168)+(2.5*(LOG(Readings!EN20/16.325))^2-273+$E26))</f>
        <v>0</v>
      </c>
      <c r="ES26" s="6" t="b">
        <f>IF(Readings!EO20&gt;0.1,333.5*((Readings!EO20)^-0.07168)+(2.5*(LOG(Readings!EO20/16.325))^2-273+$E26))</f>
        <v>0</v>
      </c>
      <c r="ET26" s="6" t="b">
        <f>IF(Readings!EP20&gt;0.1,333.5*((Readings!EP20)^-0.07168)+(2.5*(LOG(Readings!EP20/16.325))^2-273+$E26))</f>
        <v>0</v>
      </c>
      <c r="EU26" s="6" t="b">
        <f>IF(Readings!EQ20&gt;0.1,333.5*((Readings!EQ20)^-0.07168)+(2.5*(LOG(Readings!EQ20/16.325))^2-273+$E26))</f>
        <v>0</v>
      </c>
      <c r="EV26" s="6" t="b">
        <f>IF(Readings!ER20&gt;0.1,333.5*((Readings!ER20)^-0.07168)+(2.5*(LOG(Readings!ER20/16.325))^2-273+$E26))</f>
        <v>0</v>
      </c>
    </row>
    <row r="27" spans="1:156" x14ac:dyDescent="0.2">
      <c r="C27" s="13" t="s">
        <v>8</v>
      </c>
      <c r="D27" s="17"/>
      <c r="E27" s="17"/>
      <c r="F27" s="17"/>
      <c r="G27" s="6">
        <f t="shared" ref="G27:O27" si="28">(-(G26*G19))+$C$19</f>
        <v>1078.9403475482106</v>
      </c>
      <c r="H27" s="6">
        <f t="shared" si="28"/>
        <v>1078.9449085250556</v>
      </c>
      <c r="I27" s="6">
        <f t="shared" si="28"/>
        <v>1078.9827054159896</v>
      </c>
      <c r="J27" s="6">
        <f t="shared" si="28"/>
        <v>1078.9895039954117</v>
      </c>
      <c r="K27" s="6">
        <f t="shared" si="28"/>
        <v>1079.0007634858448</v>
      </c>
      <c r="L27" s="6">
        <f t="shared" si="28"/>
        <v>1079.0007634858448</v>
      </c>
      <c r="M27" s="6">
        <f t="shared" si="28"/>
        <v>1079.0222234709368</v>
      </c>
      <c r="N27" s="6">
        <f t="shared" si="28"/>
        <v>1079.0222234709368</v>
      </c>
      <c r="O27" s="6">
        <f t="shared" si="28"/>
        <v>1079.0377999840409</v>
      </c>
      <c r="P27" s="6">
        <f>(-(P26*P18))+$C$18</f>
        <v>1080.4155225492202</v>
      </c>
      <c r="Q27" s="6">
        <f>(-(Q26*Q19))+$C$19</f>
        <v>1079.049006700217</v>
      </c>
      <c r="R27" s="6">
        <f>(-(R26*R19))+$C$19</f>
        <v>1079.073753027194</v>
      </c>
      <c r="S27" s="6">
        <f>(-(S26*S18))+$C$18</f>
        <v>1079.767828732126</v>
      </c>
      <c r="T27" s="6">
        <f t="shared" ref="T27:AU27" si="29">(-(T26*T19))+$C$19</f>
        <v>1079.049006700217</v>
      </c>
      <c r="U27" s="6">
        <f t="shared" si="29"/>
        <v>1079.0609649695812</v>
      </c>
      <c r="V27" s="6">
        <f t="shared" si="29"/>
        <v>1079.0565177957506</v>
      </c>
      <c r="W27" s="6">
        <f t="shared" si="29"/>
        <v>1079.0548872429706</v>
      </c>
      <c r="X27" s="6">
        <f t="shared" si="29"/>
        <v>1079.0609649695812</v>
      </c>
      <c r="Y27" s="6">
        <f t="shared" si="29"/>
        <v>1079.0910016372002</v>
      </c>
      <c r="Z27" s="6">
        <f t="shared" si="29"/>
        <v>1079.0609649695812</v>
      </c>
      <c r="AA27" s="6">
        <f t="shared" si="29"/>
        <v>1079.0776230764629</v>
      </c>
      <c r="AB27" s="6">
        <f t="shared" si="29"/>
        <v>1079.0721758237482</v>
      </c>
      <c r="AC27" s="6">
        <f t="shared" si="29"/>
        <v>1079.0695926608505</v>
      </c>
      <c r="AD27" s="6">
        <f t="shared" si="29"/>
        <v>1079.0503147789684</v>
      </c>
      <c r="AE27" s="6">
        <f t="shared" si="29"/>
        <v>1079.1053419585066</v>
      </c>
      <c r="AF27" s="6">
        <f t="shared" si="29"/>
        <v>1079.0804856966704</v>
      </c>
      <c r="AG27" s="6">
        <f t="shared" si="29"/>
        <v>1079.0874603572265</v>
      </c>
      <c r="AH27" s="6">
        <f t="shared" si="29"/>
        <v>1079.0946902957985</v>
      </c>
      <c r="AI27" s="6">
        <f t="shared" si="29"/>
        <v>1079.0804856966704</v>
      </c>
      <c r="AJ27" s="6">
        <f t="shared" si="29"/>
        <v>1079.067249968228</v>
      </c>
      <c r="AK27" s="6">
        <f t="shared" si="29"/>
        <v>1079.0841982876116</v>
      </c>
      <c r="AL27" s="6">
        <f t="shared" si="29"/>
        <v>1079.0841982876116</v>
      </c>
      <c r="AM27" s="6">
        <f t="shared" si="29"/>
        <v>1079.0980452097242</v>
      </c>
      <c r="AN27" s="6">
        <f t="shared" si="29"/>
        <v>1079.073753027194</v>
      </c>
      <c r="AO27" s="6">
        <f t="shared" si="29"/>
        <v>1079.073753027194</v>
      </c>
      <c r="AP27" s="6">
        <f t="shared" si="29"/>
        <v>1079.1458288211888</v>
      </c>
      <c r="AQ27" s="6">
        <f t="shared" si="29"/>
        <v>1079.1385557261735</v>
      </c>
      <c r="AR27" s="6">
        <f t="shared" si="29"/>
        <v>1079.1276746960491</v>
      </c>
      <c r="AS27" s="6">
        <f t="shared" si="29"/>
        <v>1079.0591570046333</v>
      </c>
      <c r="AT27" s="6">
        <f t="shared" si="29"/>
        <v>1079.1143055955965</v>
      </c>
      <c r="AU27" s="6">
        <f t="shared" si="29"/>
        <v>1078.9366135361715</v>
      </c>
      <c r="AV27" s="6">
        <f>(-(AV26*AV20))+$C$20</f>
        <v>1078.2022491381692</v>
      </c>
      <c r="AW27" s="6">
        <f t="shared" ref="AW27:BN27" si="30">(-(AW26*AW19))+$C$19</f>
        <v>1078.92060721042</v>
      </c>
      <c r="AX27" s="6">
        <f t="shared" si="30"/>
        <v>1078.9736687054387</v>
      </c>
      <c r="AY27" s="6">
        <f t="shared" si="30"/>
        <v>1078.9908964316137</v>
      </c>
      <c r="AZ27" s="6">
        <f t="shared" si="30"/>
        <v>1078.9950057307587</v>
      </c>
      <c r="BA27" s="6">
        <f t="shared" si="30"/>
        <v>1078.9908964316137</v>
      </c>
      <c r="BB27" s="6">
        <f t="shared" si="30"/>
        <v>1078.9736687054387</v>
      </c>
      <c r="BC27" s="6">
        <f t="shared" si="30"/>
        <v>1079.0130376493619</v>
      </c>
      <c r="BD27" s="6">
        <f t="shared" si="30"/>
        <v>1079.0980452097242</v>
      </c>
      <c r="BE27" s="6">
        <f t="shared" si="30"/>
        <v>1078.988231027178</v>
      </c>
      <c r="BF27" s="6">
        <f t="shared" si="30"/>
        <v>1079.0894825426788</v>
      </c>
      <c r="BG27" s="6">
        <f t="shared" si="30"/>
        <v>1079.0110680120681</v>
      </c>
      <c r="BH27" s="6">
        <f t="shared" si="30"/>
        <v>1079.033899001895</v>
      </c>
      <c r="BI27" s="6">
        <f t="shared" si="30"/>
        <v>1079.0038257049273</v>
      </c>
      <c r="BJ27" s="6">
        <f t="shared" si="30"/>
        <v>1079.0026083210246</v>
      </c>
      <c r="BK27" s="6">
        <f t="shared" si="30"/>
        <v>1079.0218125041645</v>
      </c>
      <c r="BL27" s="6">
        <f t="shared" si="30"/>
        <v>1079.0143457161187</v>
      </c>
      <c r="BM27" s="6">
        <f t="shared" si="30"/>
        <v>1079.0509090593746</v>
      </c>
      <c r="BN27" s="6">
        <f t="shared" si="30"/>
        <v>1079.0150189382171</v>
      </c>
      <c r="BO27" s="6">
        <f>(-(BO26*BO18))+$C$18</f>
        <v>1078.8085415342159</v>
      </c>
      <c r="BP27" s="6">
        <f>(-(BP26*BP19))+$C$19</f>
        <v>1078.9950424963029</v>
      </c>
      <c r="BQ27" s="6">
        <f>(-(BQ26*BQ19))+$C$19</f>
        <v>1079.0614981932358</v>
      </c>
      <c r="BR27" s="6">
        <f>(-(BR26*BR18))+$C$18</f>
        <v>1078.6844104767595</v>
      </c>
      <c r="BS27" s="6">
        <f t="shared" ref="BS27:CM27" si="31">(-(BS26*BS19))+$C$19</f>
        <v>1079.0420174314445</v>
      </c>
      <c r="BT27" s="6">
        <f t="shared" si="31"/>
        <v>1079.0350111772052</v>
      </c>
      <c r="BU27" s="6">
        <f t="shared" si="31"/>
        <v>1078.9669817453798</v>
      </c>
      <c r="BV27" s="6">
        <f t="shared" si="31"/>
        <v>1078.9925440200457</v>
      </c>
      <c r="BW27" s="6">
        <f t="shared" si="31"/>
        <v>1078.9895756308104</v>
      </c>
      <c r="BX27" s="6">
        <f t="shared" si="31"/>
        <v>1078.9834192606777</v>
      </c>
      <c r="BY27" s="6">
        <f t="shared" si="31"/>
        <v>1078.8755158687566</v>
      </c>
      <c r="BZ27" s="6">
        <f t="shared" si="31"/>
        <v>1078.8719910989705</v>
      </c>
      <c r="CA27" s="6">
        <f t="shared" si="31"/>
        <v>1078.8953974211367</v>
      </c>
      <c r="CB27" s="6">
        <f t="shared" si="31"/>
        <v>1078.8556501492228</v>
      </c>
      <c r="CC27" s="6">
        <f t="shared" si="31"/>
        <v>1078.8386393184339</v>
      </c>
      <c r="CD27" s="6">
        <f t="shared" si="31"/>
        <v>1078.9271522402096</v>
      </c>
      <c r="CE27" s="6">
        <f t="shared" si="31"/>
        <v>1078.8953974211367</v>
      </c>
      <c r="CF27" s="6">
        <f t="shared" si="31"/>
        <v>1078.9048150079393</v>
      </c>
      <c r="CG27" s="6">
        <f t="shared" si="31"/>
        <v>1078.8622949642686</v>
      </c>
      <c r="CH27" s="6">
        <f t="shared" si="31"/>
        <v>1078.924486892741</v>
      </c>
      <c r="CI27" s="6">
        <f t="shared" si="31"/>
        <v>1079.0155891701991</v>
      </c>
      <c r="CJ27" s="6">
        <f t="shared" si="31"/>
        <v>1078.9750818565487</v>
      </c>
      <c r="CK27" s="6">
        <f t="shared" si="31"/>
        <v>1079.0143457161187</v>
      </c>
      <c r="CL27" s="6">
        <f t="shared" si="31"/>
        <v>1079.1862611323277</v>
      </c>
      <c r="CM27" s="6">
        <f t="shared" si="31"/>
        <v>1079.0086911307603</v>
      </c>
      <c r="CN27" s="6">
        <f t="shared" ref="CN27:DD27" si="32">(-(CN26*CN19))+$C$19</f>
        <v>1079.0076412837195</v>
      </c>
      <c r="CO27" s="6">
        <f t="shared" si="32"/>
        <v>1079.0350111772052</v>
      </c>
      <c r="CP27" s="6">
        <f t="shared" si="32"/>
        <v>1079.0216068505822</v>
      </c>
      <c r="CQ27" s="6">
        <f t="shared" si="32"/>
        <v>1079.0150189382171</v>
      </c>
      <c r="CR27" s="6">
        <f t="shared" si="32"/>
        <v>1079.0420174314445</v>
      </c>
      <c r="CS27" s="6">
        <f t="shared" si="32"/>
        <v>1079.0569310039107</v>
      </c>
      <c r="CT27" s="6">
        <f t="shared" si="32"/>
        <v>1079.0569310039107</v>
      </c>
      <c r="CU27" s="6">
        <f t="shared" si="32"/>
        <v>1079.1004807465183</v>
      </c>
      <c r="CV27" s="6">
        <f t="shared" si="32"/>
        <v>1079.0569310039107</v>
      </c>
      <c r="CW27" s="6">
        <f t="shared" si="32"/>
        <v>1079.2014524147016</v>
      </c>
      <c r="CX27" s="6">
        <f t="shared" si="32"/>
        <v>1079.1667825895772</v>
      </c>
      <c r="CY27" s="6">
        <f t="shared" si="32"/>
        <v>1079.0750430260987</v>
      </c>
      <c r="CZ27" s="6">
        <f t="shared" si="32"/>
        <v>1079.0750430260987</v>
      </c>
      <c r="DA27" s="6">
        <f t="shared" si="32"/>
        <v>1079.0550192081892</v>
      </c>
      <c r="DB27" s="6">
        <f t="shared" si="32"/>
        <v>1079.0420174314445</v>
      </c>
      <c r="DC27" s="6">
        <f t="shared" si="32"/>
        <v>1079.0420174314445</v>
      </c>
      <c r="DD27" s="6">
        <f t="shared" si="32"/>
        <v>1079.0550192081892</v>
      </c>
      <c r="DE27" s="6"/>
      <c r="DF27" s="6">
        <f t="shared" ref="DF27:ED27" si="33">(-(DF26*DF19))+$C$19</f>
        <v>1079.0828870445673</v>
      </c>
      <c r="DG27" s="6">
        <f t="shared" si="33"/>
        <v>1079.0828870445673</v>
      </c>
      <c r="DH27" s="6">
        <f t="shared" si="33"/>
        <v>1079.0910603067955</v>
      </c>
      <c r="DI27" s="6">
        <f t="shared" si="33"/>
        <v>1079.0910603067955</v>
      </c>
      <c r="DJ27" s="6">
        <f t="shared" si="33"/>
        <v>1079.0910603067955</v>
      </c>
      <c r="DK27" s="6">
        <f t="shared" si="33"/>
        <v>1079.1119563725674</v>
      </c>
      <c r="DL27" s="6">
        <f t="shared" si="33"/>
        <v>1079.1119563725674</v>
      </c>
      <c r="DM27" s="6">
        <f t="shared" si="33"/>
        <v>1079.1328689520456</v>
      </c>
      <c r="DN27" s="6">
        <f t="shared" si="33"/>
        <v>1079.1537980400967</v>
      </c>
      <c r="DO27" s="6">
        <f t="shared" si="33"/>
        <v>1079.1443125161543</v>
      </c>
      <c r="DP27" s="6">
        <f t="shared" si="33"/>
        <v>1079.1264653034932</v>
      </c>
      <c r="DQ27" s="6">
        <f t="shared" si="33"/>
        <v>1079.1461483401827</v>
      </c>
      <c r="DR27" s="6">
        <f t="shared" si="33"/>
        <v>1079.1373549028876</v>
      </c>
      <c r="DS27" s="6">
        <f t="shared" si="33"/>
        <v>1079.1373549028876</v>
      </c>
      <c r="DT27" s="6">
        <f t="shared" si="33"/>
        <v>1079.1566648063554</v>
      </c>
      <c r="DU27" s="6">
        <f t="shared" si="33"/>
        <v>1079.1566648063554</v>
      </c>
      <c r="DV27" s="6">
        <f t="shared" si="33"/>
        <v>1079.14783169164</v>
      </c>
      <c r="DW27" s="6">
        <f t="shared" si="33"/>
        <v>1079.1566648063554</v>
      </c>
      <c r="DX27" s="6">
        <f t="shared" si="33"/>
        <v>1079.1658467943785</v>
      </c>
      <c r="DY27" s="6">
        <f t="shared" si="33"/>
        <v>1079.175398742643</v>
      </c>
      <c r="DZ27" s="6">
        <f t="shared" si="33"/>
        <v>1079.175398742643</v>
      </c>
      <c r="EA27" s="6">
        <f t="shared" si="33"/>
        <v>1079.1853434724319</v>
      </c>
      <c r="EB27" s="6">
        <f t="shared" si="33"/>
        <v>1079.2442955689544</v>
      </c>
      <c r="EC27" s="6">
        <f t="shared" si="33"/>
        <v>1079.2683318933814</v>
      </c>
      <c r="ED27" s="6">
        <f t="shared" si="33"/>
        <v>1079.2721586457401</v>
      </c>
      <c r="EE27" s="6">
        <f>(-(EE26*EE19))+$C$19</f>
        <v>1079.3131038672113</v>
      </c>
      <c r="EF27" s="6">
        <f>(-(EF26*EF19))+$C$19</f>
        <v>1079.3390567329516</v>
      </c>
      <c r="EG27" s="6" t="b">
        <f>IF(Readings!EC21&gt;0.1,333.5*((Readings!EC21)^-0.07168)+(2.5*(LOG(Readings!EC21/16.325))^2-273+$E27))</f>
        <v>0</v>
      </c>
      <c r="EH27" s="6">
        <f>(-(EH26*EH19))+$C$19</f>
        <v>1079.4430769121157</v>
      </c>
      <c r="EI27" s="6">
        <f>(-(EI26*EI19))+$C$19</f>
        <v>1079.7618792414823</v>
      </c>
      <c r="EJ27" s="6" t="b">
        <f>IF(Readings!EF21&gt;0.1,333.5*((Readings!EF21)^-0.07168)+(2.5*(LOG(Readings!EF21/16.325))^2-273+$E27))</f>
        <v>0</v>
      </c>
      <c r="EK27" s="6" t="b">
        <f>IF(Readings!EG21&gt;0.1,333.5*((Readings!EG21)^-0.07168)+(2.5*(LOG(Readings!EG21/16.325))^2-273+$E27))</f>
        <v>0</v>
      </c>
      <c r="EL27" s="6" t="b">
        <f>IF(Readings!EH21&gt;0.1,333.5*((Readings!EH21)^-0.07168)+(2.5*(LOG(Readings!EH21/16.325))^2-273+$E27))</f>
        <v>0</v>
      </c>
      <c r="EM27" s="6" t="b">
        <f>IF(Readings!EI21&gt;0.1,333.5*((Readings!EI21)^-0.07168)+(2.5*(LOG(Readings!EI21/16.325))^2-273+$E27))</f>
        <v>0</v>
      </c>
      <c r="EN27" s="6" t="b">
        <f>IF(Readings!EJ21&gt;0.1,333.5*((Readings!EJ21)^-0.07168)+(2.5*(LOG(Readings!EJ21/16.325))^2-273+$E27))</f>
        <v>0</v>
      </c>
      <c r="EO27" s="6" t="b">
        <f>IF(Readings!EK21&gt;0.1,333.5*((Readings!EK21)^-0.07168)+(2.5*(LOG(Readings!EK21/16.325))^2-273+$E27))</f>
        <v>0</v>
      </c>
      <c r="EP27" s="6" t="b">
        <f>IF(Readings!EL21&gt;0.1,333.5*((Readings!EL21)^-0.07168)+(2.5*(LOG(Readings!EL21/16.325))^2-273+$E27))</f>
        <v>0</v>
      </c>
      <c r="EQ27" s="6" t="b">
        <f>IF(Readings!EM21&gt;0.1,333.5*((Readings!EM21)^-0.07168)+(2.5*(LOG(Readings!EM21/16.325))^2-273+$E27))</f>
        <v>0</v>
      </c>
      <c r="ER27" s="6" t="b">
        <f>IF(Readings!EN21&gt;0.1,333.5*((Readings!EN21)^-0.07168)+(2.5*(LOG(Readings!EN21/16.325))^2-273+$E27))</f>
        <v>0</v>
      </c>
      <c r="ES27" s="6" t="b">
        <f>IF(Readings!EO21&gt;0.1,333.5*((Readings!EO21)^-0.07168)+(2.5*(LOG(Readings!EO21/16.325))^2-273+$E27))</f>
        <v>0</v>
      </c>
      <c r="ET27" s="6" t="b">
        <f>IF(Readings!EP21&gt;0.1,333.5*((Readings!EP21)^-0.07168)+(2.5*(LOG(Readings!EP21/16.325))^2-273+$E27))</f>
        <v>0</v>
      </c>
      <c r="EU27" s="6" t="b">
        <f>IF(Readings!EQ21&gt;0.1,333.5*((Readings!EQ21)^-0.07168)+(2.5*(LOG(Readings!EQ21/16.325))^2-273+$E27))</f>
        <v>0</v>
      </c>
      <c r="EV27" s="6" t="b">
        <f>IF(Readings!ER21&gt;0.1,333.5*((Readings!ER21)^-0.07168)+(2.5*(LOG(Readings!ER21/16.325))^2-273+$E27))</f>
        <v>0</v>
      </c>
    </row>
    <row r="28" spans="1:156" x14ac:dyDescent="0.2">
      <c r="C28" s="13" t="s">
        <v>9</v>
      </c>
      <c r="D28" s="17"/>
      <c r="E28" s="17"/>
      <c r="F28" s="17"/>
      <c r="G28" s="6">
        <f t="shared" ref="G28:O28" si="34">(-(G26*G19))+$D$19</f>
        <v>-20.559652451789432</v>
      </c>
      <c r="H28" s="6">
        <f t="shared" si="34"/>
        <v>-20.555091474944387</v>
      </c>
      <c r="I28" s="6">
        <f t="shared" si="34"/>
        <v>-20.51729458401034</v>
      </c>
      <c r="J28" s="6">
        <f t="shared" si="34"/>
        <v>-20.510496004588227</v>
      </c>
      <c r="K28" s="6">
        <f t="shared" si="34"/>
        <v>-20.499236514155278</v>
      </c>
      <c r="L28" s="6">
        <f t="shared" si="34"/>
        <v>-20.499236514155278</v>
      </c>
      <c r="M28" s="6">
        <f t="shared" si="34"/>
        <v>-20.477776529063355</v>
      </c>
      <c r="N28" s="6">
        <f t="shared" si="34"/>
        <v>-20.477776529063355</v>
      </c>
      <c r="O28" s="6">
        <f t="shared" si="34"/>
        <v>-20.462200015959173</v>
      </c>
      <c r="P28" s="6">
        <f>(-(P26*P18))+$D$18</f>
        <v>-19.084477450779818</v>
      </c>
      <c r="Q28" s="6">
        <f>(-(Q26*Q19))+$D$19</f>
        <v>-20.450993299783025</v>
      </c>
      <c r="R28" s="6">
        <f>(-(R26*R19))+$D$19</f>
        <v>-20.42624697280603</v>
      </c>
      <c r="S28" s="6">
        <f>(-(S26*S18))+$D$18</f>
        <v>-19.732171267873998</v>
      </c>
      <c r="T28" s="6">
        <f t="shared" ref="T28:AU28" si="35">(-(T26*T19))+$D$19</f>
        <v>-20.450993299783025</v>
      </c>
      <c r="U28" s="6">
        <f t="shared" si="35"/>
        <v>-20.439035030418932</v>
      </c>
      <c r="V28" s="6">
        <f t="shared" si="35"/>
        <v>-20.443482204249545</v>
      </c>
      <c r="W28" s="6">
        <f t="shared" si="35"/>
        <v>-20.445112757029431</v>
      </c>
      <c r="X28" s="6">
        <f t="shared" si="35"/>
        <v>-20.439035030418932</v>
      </c>
      <c r="Y28" s="6">
        <f t="shared" si="35"/>
        <v>-20.408998362799846</v>
      </c>
      <c r="Z28" s="6">
        <f t="shared" si="35"/>
        <v>-20.439035030418932</v>
      </c>
      <c r="AA28" s="6">
        <f t="shared" si="35"/>
        <v>-20.422376923537133</v>
      </c>
      <c r="AB28" s="6">
        <f t="shared" si="35"/>
        <v>-20.427824176251725</v>
      </c>
      <c r="AC28" s="6">
        <f t="shared" si="35"/>
        <v>-20.430407339149436</v>
      </c>
      <c r="AD28" s="6">
        <f t="shared" si="35"/>
        <v>-20.449685221031576</v>
      </c>
      <c r="AE28" s="6">
        <f t="shared" si="35"/>
        <v>-20.394658041493386</v>
      </c>
      <c r="AF28" s="6">
        <f t="shared" si="35"/>
        <v>-20.419514303329578</v>
      </c>
      <c r="AG28" s="6">
        <f t="shared" si="35"/>
        <v>-20.412539642773446</v>
      </c>
      <c r="AH28" s="6">
        <f t="shared" si="35"/>
        <v>-20.405309704201528</v>
      </c>
      <c r="AI28" s="6">
        <f t="shared" si="35"/>
        <v>-20.419514303329578</v>
      </c>
      <c r="AJ28" s="6">
        <f t="shared" si="35"/>
        <v>-20.432750031772088</v>
      </c>
      <c r="AK28" s="6">
        <f t="shared" si="35"/>
        <v>-20.415801712388326</v>
      </c>
      <c r="AL28" s="6">
        <f t="shared" si="35"/>
        <v>-20.415801712388326</v>
      </c>
      <c r="AM28" s="6">
        <f t="shared" si="35"/>
        <v>-20.401954790275724</v>
      </c>
      <c r="AN28" s="6">
        <f t="shared" si="35"/>
        <v>-20.42624697280603</v>
      </c>
      <c r="AO28" s="6">
        <f t="shared" si="35"/>
        <v>-20.42624697280603</v>
      </c>
      <c r="AP28" s="6">
        <f t="shared" si="35"/>
        <v>-20.354171178811136</v>
      </c>
      <c r="AQ28" s="6">
        <f t="shared" si="35"/>
        <v>-20.361444273826542</v>
      </c>
      <c r="AR28" s="6">
        <f t="shared" si="35"/>
        <v>-20.372325303951005</v>
      </c>
      <c r="AS28" s="6">
        <f t="shared" si="35"/>
        <v>-20.440842995366701</v>
      </c>
      <c r="AT28" s="6">
        <f t="shared" si="35"/>
        <v>-20.385694404403406</v>
      </c>
      <c r="AU28" s="6">
        <f t="shared" si="35"/>
        <v>-20.56338646382838</v>
      </c>
      <c r="AV28" s="6">
        <f>(-(AV26*AV20))+$D$20</f>
        <v>-21.297750861830735</v>
      </c>
      <c r="AW28" s="6">
        <f t="shared" ref="AW28:BN28" si="36">(-(AW26*AW19))+$D$19</f>
        <v>-20.57939278957998</v>
      </c>
      <c r="AX28" s="6">
        <f t="shared" si="36"/>
        <v>-20.526331294561221</v>
      </c>
      <c r="AY28" s="6">
        <f t="shared" si="36"/>
        <v>-20.509103568386244</v>
      </c>
      <c r="AZ28" s="6">
        <f t="shared" si="36"/>
        <v>-20.504994269241209</v>
      </c>
      <c r="BA28" s="6">
        <f t="shared" si="36"/>
        <v>-20.509103568386244</v>
      </c>
      <c r="BB28" s="6">
        <f t="shared" si="36"/>
        <v>-20.526331294561221</v>
      </c>
      <c r="BC28" s="6">
        <f t="shared" si="36"/>
        <v>-20.486962350638059</v>
      </c>
      <c r="BD28" s="6">
        <f t="shared" si="36"/>
        <v>-20.401954790275724</v>
      </c>
      <c r="BE28" s="6">
        <f t="shared" si="36"/>
        <v>-20.511768972822082</v>
      </c>
      <c r="BF28" s="6">
        <f t="shared" si="36"/>
        <v>-20.410517457321308</v>
      </c>
      <c r="BG28" s="6">
        <f t="shared" si="36"/>
        <v>-20.488931987931913</v>
      </c>
      <c r="BH28" s="6">
        <f t="shared" si="36"/>
        <v>-20.466100998105105</v>
      </c>
      <c r="BI28" s="6">
        <f t="shared" si="36"/>
        <v>-20.496174295072649</v>
      </c>
      <c r="BJ28" s="6">
        <f t="shared" si="36"/>
        <v>-20.497391678975522</v>
      </c>
      <c r="BK28" s="6">
        <f t="shared" si="36"/>
        <v>-20.478187495835524</v>
      </c>
      <c r="BL28" s="6">
        <f t="shared" si="36"/>
        <v>-20.485654283881363</v>
      </c>
      <c r="BM28" s="6">
        <f t="shared" si="36"/>
        <v>-20.449090940625332</v>
      </c>
      <c r="BN28" s="6">
        <f t="shared" si="36"/>
        <v>-20.484981061782886</v>
      </c>
      <c r="BO28" s="6">
        <f>(-(BO26*BO18))+$D$18</f>
        <v>-20.691458465784169</v>
      </c>
      <c r="BP28" s="6">
        <f>(-(BP26*BP19))+$D$19</f>
        <v>-20.504957503697053</v>
      </c>
      <c r="BQ28" s="6">
        <f>(-(BQ26*BQ19))+$D$19</f>
        <v>-20.438501806764215</v>
      </c>
      <c r="BR28" s="6">
        <f>(-(BR26*BR18))+$D$18</f>
        <v>-20.815589523240543</v>
      </c>
      <c r="BS28" s="6">
        <f t="shared" ref="BS28:CM28" si="37">(-(BS26*BS19))+$D$19</f>
        <v>-20.457982568555405</v>
      </c>
      <c r="BT28" s="6">
        <f t="shared" si="37"/>
        <v>-20.464988822794787</v>
      </c>
      <c r="BU28" s="6">
        <f t="shared" si="37"/>
        <v>-20.533018254620153</v>
      </c>
      <c r="BV28" s="6">
        <f t="shared" si="37"/>
        <v>-20.507455979954383</v>
      </c>
      <c r="BW28" s="6">
        <f t="shared" si="37"/>
        <v>-20.510424369189735</v>
      </c>
      <c r="BX28" s="6">
        <f t="shared" si="37"/>
        <v>-20.516580739322354</v>
      </c>
      <c r="BY28" s="6">
        <f t="shared" si="37"/>
        <v>-20.624484131243417</v>
      </c>
      <c r="BZ28" s="6">
        <f t="shared" si="37"/>
        <v>-20.628008901029396</v>
      </c>
      <c r="CA28" s="6">
        <f t="shared" si="37"/>
        <v>-20.604602578863304</v>
      </c>
      <c r="CB28" s="6">
        <f t="shared" si="37"/>
        <v>-20.644349850777264</v>
      </c>
      <c r="CC28" s="6">
        <f t="shared" si="37"/>
        <v>-20.66136068156602</v>
      </c>
      <c r="CD28" s="6">
        <f t="shared" si="37"/>
        <v>-20.572847759790342</v>
      </c>
      <c r="CE28" s="6">
        <f t="shared" si="37"/>
        <v>-20.604602578863304</v>
      </c>
      <c r="CF28" s="6">
        <f t="shared" si="37"/>
        <v>-20.595184992060624</v>
      </c>
      <c r="CG28" s="6">
        <f t="shared" si="37"/>
        <v>-20.637705035731496</v>
      </c>
      <c r="CH28" s="6">
        <f t="shared" si="37"/>
        <v>-20.575513107258967</v>
      </c>
      <c r="CI28" s="6">
        <f t="shared" si="37"/>
        <v>-20.484410829800872</v>
      </c>
      <c r="CJ28" s="6">
        <f t="shared" si="37"/>
        <v>-20.524918143451149</v>
      </c>
      <c r="CK28" s="6">
        <f t="shared" si="37"/>
        <v>-20.485654283881363</v>
      </c>
      <c r="CL28" s="6">
        <f t="shared" si="37"/>
        <v>-20.313738867672338</v>
      </c>
      <c r="CM28" s="6">
        <f t="shared" si="37"/>
        <v>-20.491308869239599</v>
      </c>
      <c r="CN28" s="6">
        <f>(-(CN26*CN19))+$D$19</f>
        <v>-20.492358716280407</v>
      </c>
      <c r="CO28" s="6">
        <f>(-(CO26*CO19))+$D$19</f>
        <v>-20.464988822794787</v>
      </c>
      <c r="CP28" s="6">
        <f>(-(CP26*CP19))+$D$19</f>
        <v>-20.478393149417755</v>
      </c>
      <c r="CQ28" s="6">
        <f>(-(CQ26*CQ19))+$D$19</f>
        <v>-20.484981061782886</v>
      </c>
      <c r="CR28" s="6">
        <f t="shared" ref="CR28:CZ28" si="38">(-(CR26*CR19))+$D$19</f>
        <v>-20.457982568555405</v>
      </c>
      <c r="CS28" s="6">
        <f t="shared" si="38"/>
        <v>-20.443068996089362</v>
      </c>
      <c r="CT28" s="6">
        <f t="shared" si="38"/>
        <v>-20.443068996089362</v>
      </c>
      <c r="CU28" s="6">
        <f t="shared" si="38"/>
        <v>-20.399519253481618</v>
      </c>
      <c r="CV28" s="6">
        <f t="shared" si="38"/>
        <v>-20.443068996089362</v>
      </c>
      <c r="CW28" s="6">
        <f t="shared" si="38"/>
        <v>-20.298547585298419</v>
      </c>
      <c r="CX28" s="6">
        <f t="shared" si="38"/>
        <v>-20.333217410422701</v>
      </c>
      <c r="CY28" s="6">
        <f t="shared" si="38"/>
        <v>-20.424956973901217</v>
      </c>
      <c r="CZ28" s="6">
        <f t="shared" si="38"/>
        <v>-20.424956973901217</v>
      </c>
      <c r="DA28" s="6">
        <f>(-(DA26*DA19))+$D$19</f>
        <v>-20.444980791810888</v>
      </c>
      <c r="DB28" s="6">
        <f>(-(DB26*DB19))+$D$19</f>
        <v>-20.457982568555405</v>
      </c>
      <c r="DC28" s="6">
        <f>(-(DC26*DC19))+$D$19</f>
        <v>-20.457982568555405</v>
      </c>
      <c r="DD28" s="6">
        <f>(-(DD26*DD19))+$D$19</f>
        <v>-20.444980791810888</v>
      </c>
      <c r="DE28" s="6"/>
      <c r="DF28" s="6">
        <f t="shared" ref="DF28:ED28" si="39">(-(DF26*DF19))+$D$19</f>
        <v>-20.417112955432621</v>
      </c>
      <c r="DG28" s="6">
        <f t="shared" si="39"/>
        <v>-20.417112955432621</v>
      </c>
      <c r="DH28" s="6">
        <f t="shared" si="39"/>
        <v>-20.408939693204406</v>
      </c>
      <c r="DI28" s="6">
        <f t="shared" si="39"/>
        <v>-20.408939693204406</v>
      </c>
      <c r="DJ28" s="6">
        <f t="shared" si="39"/>
        <v>-20.408939693204406</v>
      </c>
      <c r="DK28" s="6">
        <f t="shared" si="39"/>
        <v>-20.388043627432538</v>
      </c>
      <c r="DL28" s="6">
        <f t="shared" si="39"/>
        <v>-20.388043627432538</v>
      </c>
      <c r="DM28" s="6">
        <f t="shared" si="39"/>
        <v>-20.367131047954427</v>
      </c>
      <c r="DN28" s="6">
        <f t="shared" si="39"/>
        <v>-20.346201959903194</v>
      </c>
      <c r="DO28" s="6">
        <f t="shared" si="39"/>
        <v>-20.355687483845671</v>
      </c>
      <c r="DP28" s="6">
        <f t="shared" si="39"/>
        <v>-20.37353469650672</v>
      </c>
      <c r="DQ28" s="6">
        <f t="shared" si="39"/>
        <v>-20.353851659817405</v>
      </c>
      <c r="DR28" s="6">
        <f t="shared" si="39"/>
        <v>-20.362645097112477</v>
      </c>
      <c r="DS28" s="6">
        <f t="shared" si="39"/>
        <v>-20.362645097112477</v>
      </c>
      <c r="DT28" s="6">
        <f t="shared" si="39"/>
        <v>-20.34333519364472</v>
      </c>
      <c r="DU28" s="6">
        <f t="shared" si="39"/>
        <v>-20.34333519364472</v>
      </c>
      <c r="DV28" s="6">
        <f t="shared" si="39"/>
        <v>-20.352168308359968</v>
      </c>
      <c r="DW28" s="6">
        <f t="shared" si="39"/>
        <v>-20.34333519364472</v>
      </c>
      <c r="DX28" s="6">
        <f t="shared" si="39"/>
        <v>-20.334153205621568</v>
      </c>
      <c r="DY28" s="6">
        <f t="shared" si="39"/>
        <v>-20.32460125735696</v>
      </c>
      <c r="DZ28" s="6">
        <f t="shared" si="39"/>
        <v>-20.32460125735696</v>
      </c>
      <c r="EA28" s="6">
        <f t="shared" si="39"/>
        <v>-20.314656527568008</v>
      </c>
      <c r="EB28" s="6">
        <f t="shared" si="39"/>
        <v>-20.255704431045704</v>
      </c>
      <c r="EC28" s="6">
        <f t="shared" si="39"/>
        <v>-20.231668106618653</v>
      </c>
      <c r="ED28" s="6">
        <f t="shared" si="39"/>
        <v>-20.227841354260011</v>
      </c>
      <c r="EE28" s="6">
        <f>(-(EE26*EE19))+$D$19</f>
        <v>-20.18689613278876</v>
      </c>
      <c r="EF28" s="6">
        <f>(-(EF26*EF19))+$D$19</f>
        <v>-20.160943267048435</v>
      </c>
      <c r="EG28" s="6">
        <f>IF(Readings!EC22&gt;0.1,333.5*((Readings!EC22)^-0.07168)+(2.5*(LOG(Readings!EC22/16.325))^2-273+$E28))</f>
        <v>-9.8907080682849369</v>
      </c>
      <c r="EH28" s="6">
        <f>(-(EH26*EH19))+$D$19</f>
        <v>-20.056923087884361</v>
      </c>
      <c r="EI28" s="6">
        <f>(-(EI26*EI19))+$D$19</f>
        <v>-19.738120758517713</v>
      </c>
      <c r="EJ28" s="6">
        <f>IF(Readings!EF22&gt;0.1,333.5*((Readings!EF22)^-0.07168)+(2.5*(LOG(Readings!EF22/16.325))^2-273+$E28))</f>
        <v>18.238050758851841</v>
      </c>
      <c r="EK28" s="6">
        <f>IF(Readings!EG22&gt;0.1,333.5*((Readings!EG22)^-0.07168)+(2.5*(LOG(Readings!EG22/16.325))^2-273+$E28))</f>
        <v>11.745745985119811</v>
      </c>
      <c r="EL28" s="6">
        <f>IF(Readings!EH22&gt;0.1,333.5*((Readings!EH22)^-0.07168)+(2.5*(LOG(Readings!EH22/16.325))^2-273+$E28))</f>
        <v>-12.980881389515844</v>
      </c>
      <c r="EM28" s="6">
        <f>IF(Readings!EI22&gt;0.1,333.5*((Readings!EI22)^-0.07168)+(2.5*(LOG(Readings!EI22/16.325))^2-273+$E28))</f>
        <v>13.904267510547697</v>
      </c>
      <c r="EN28" s="6">
        <f>IF(Readings!EJ22&gt;0.1,333.5*((Readings!EJ22)^-0.07168)+(2.5*(LOG(Readings!EJ22/16.325))^2-273+$E28))</f>
        <v>20.09271970567147</v>
      </c>
      <c r="EO28" s="6">
        <f>IF(Readings!EK22&gt;0.1,333.5*((Readings!EK22)^-0.07168)+(2.5*(LOG(Readings!EK22/16.325))^2-273+$E28))</f>
        <v>17.729988195667374</v>
      </c>
      <c r="EP28" s="6">
        <f>IF(Readings!EL22&gt;0.1,333.5*((Readings!EL22)^-0.07168)+(2.5*(LOG(Readings!EL22/16.325))^2-273+$E28))</f>
        <v>9.2401114855825881</v>
      </c>
      <c r="EQ28" s="6">
        <f>IF(Readings!EM22&gt;0.1,333.5*((Readings!EM22)^-0.07168)+(2.5*(LOG(Readings!EM22/16.325))^2-273+$E28))</f>
        <v>6.6814262584468906</v>
      </c>
      <c r="ER28" s="6">
        <f>IF(Readings!EN22&gt;0.1,333.5*((Readings!EN22)^-0.07168)+(2.5*(LOG(Readings!EN22/16.325))^2-273+$E28))</f>
        <v>17.542835002459015</v>
      </c>
      <c r="ES28" s="6">
        <f>IF(Readings!EO22&gt;0.1,333.5*((Readings!EO22)^-0.07168)+(2.5*(LOG(Readings!EO22/16.325))^2-273+$E28))</f>
        <v>11.791636139722414</v>
      </c>
      <c r="ET28" s="6">
        <f>IF(Readings!EP22&gt;0.1,333.5*((Readings!EP22)^-0.07168)+(2.5*(LOG(Readings!EP22/16.325))^2-273+$E28))</f>
        <v>-3.5412269488830361</v>
      </c>
      <c r="EU28" s="6">
        <f>IF(Readings!EQ22&gt;0.1,333.5*((Readings!EQ22)^-0.07168)+(2.5*(LOG(Readings!EQ22/16.325))^2-273+$E28))</f>
        <v>11.495335053262579</v>
      </c>
      <c r="EV28" s="6">
        <f>IF(Readings!ER22&gt;0.1,333.5*((Readings!ER22)^-0.07168)+(2.5*(LOG(Readings!ER22/16.325))^2-273+$E28))</f>
        <v>6.404641798437126</v>
      </c>
    </row>
    <row r="29" spans="1:156" x14ac:dyDescent="0.2">
      <c r="D29" s="17"/>
      <c r="E29" s="17"/>
      <c r="F29" s="17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EL29" s="6"/>
    </row>
    <row r="30" spans="1:156" x14ac:dyDescent="0.2">
      <c r="B30" s="4" t="s">
        <v>55</v>
      </c>
      <c r="D30" s="17"/>
      <c r="E30" s="17"/>
      <c r="F30" s="17"/>
      <c r="G30" s="6"/>
      <c r="H30" s="6" t="s">
        <v>1</v>
      </c>
      <c r="I30" s="6">
        <v>1099.5999999999999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</row>
    <row r="31" spans="1:156" s="5" customFormat="1" x14ac:dyDescent="0.2">
      <c r="B31" s="16" t="s">
        <v>49</v>
      </c>
      <c r="C31" s="18" t="s">
        <v>2</v>
      </c>
      <c r="D31" s="16" t="s">
        <v>3</v>
      </c>
      <c r="E31" s="16" t="s">
        <v>58</v>
      </c>
      <c r="F31" s="16"/>
      <c r="G31" s="5">
        <f t="shared" ref="G31:AL31" si="40">G15</f>
        <v>35894</v>
      </c>
      <c r="H31" s="5">
        <f t="shared" si="40"/>
        <v>35899</v>
      </c>
      <c r="I31" s="5">
        <f t="shared" si="40"/>
        <v>35908</v>
      </c>
      <c r="J31" s="5">
        <f t="shared" si="40"/>
        <v>35913</v>
      </c>
      <c r="K31" s="5">
        <f t="shared" si="40"/>
        <v>35920</v>
      </c>
      <c r="L31" s="5">
        <f t="shared" si="40"/>
        <v>35927</v>
      </c>
      <c r="M31" s="5">
        <f t="shared" si="40"/>
        <v>35943</v>
      </c>
      <c r="N31" s="5">
        <f t="shared" si="40"/>
        <v>35950</v>
      </c>
      <c r="O31" s="5">
        <f t="shared" si="40"/>
        <v>35957</v>
      </c>
      <c r="P31" s="5">
        <f t="shared" si="40"/>
        <v>35964</v>
      </c>
      <c r="Q31" s="5">
        <f t="shared" si="40"/>
        <v>35972</v>
      </c>
      <c r="R31" s="5">
        <f t="shared" si="40"/>
        <v>35978</v>
      </c>
      <c r="S31" s="5">
        <f t="shared" si="40"/>
        <v>35986</v>
      </c>
      <c r="T31" s="5">
        <f t="shared" si="40"/>
        <v>35992</v>
      </c>
      <c r="U31" s="5">
        <f t="shared" si="40"/>
        <v>35998</v>
      </c>
      <c r="V31" s="5">
        <f t="shared" si="40"/>
        <v>36006</v>
      </c>
      <c r="W31" s="5">
        <f t="shared" si="40"/>
        <v>36012</v>
      </c>
      <c r="X31" s="5">
        <f t="shared" si="40"/>
        <v>36019</v>
      </c>
      <c r="Y31" s="5">
        <f t="shared" si="40"/>
        <v>36026</v>
      </c>
      <c r="Z31" s="5">
        <f t="shared" si="40"/>
        <v>36034</v>
      </c>
      <c r="AA31" s="5">
        <f t="shared" si="40"/>
        <v>36040</v>
      </c>
      <c r="AB31" s="5">
        <f t="shared" si="40"/>
        <v>36048</v>
      </c>
      <c r="AC31" s="5">
        <f t="shared" si="40"/>
        <v>36056</v>
      </c>
      <c r="AD31" s="5">
        <f t="shared" si="40"/>
        <v>36061</v>
      </c>
      <c r="AE31" s="5">
        <f t="shared" si="40"/>
        <v>36067</v>
      </c>
      <c r="AF31" s="5">
        <f t="shared" si="40"/>
        <v>36075</v>
      </c>
      <c r="AG31" s="5">
        <f t="shared" si="40"/>
        <v>36083</v>
      </c>
      <c r="AH31" s="5">
        <f t="shared" si="40"/>
        <v>36090</v>
      </c>
      <c r="AI31" s="5">
        <f t="shared" si="40"/>
        <v>36096</v>
      </c>
      <c r="AJ31" s="5">
        <f t="shared" si="40"/>
        <v>36103</v>
      </c>
      <c r="AK31" s="5">
        <f t="shared" si="40"/>
        <v>36111</v>
      </c>
      <c r="AL31" s="5">
        <f t="shared" si="40"/>
        <v>36118</v>
      </c>
      <c r="AM31" s="5">
        <f t="shared" ref="AM31:BR31" si="41">AM15</f>
        <v>36124</v>
      </c>
      <c r="AN31" s="5">
        <f t="shared" si="41"/>
        <v>36131</v>
      </c>
      <c r="AO31" s="5">
        <f t="shared" si="41"/>
        <v>36138</v>
      </c>
      <c r="AP31" s="5">
        <f t="shared" si="41"/>
        <v>36145</v>
      </c>
      <c r="AQ31" s="5">
        <f t="shared" si="41"/>
        <v>36159</v>
      </c>
      <c r="AR31" s="5">
        <f t="shared" si="41"/>
        <v>36166</v>
      </c>
      <c r="AS31" s="5">
        <f t="shared" si="41"/>
        <v>36173</v>
      </c>
      <c r="AT31" s="5">
        <f t="shared" si="41"/>
        <v>36181</v>
      </c>
      <c r="AU31" s="5">
        <f t="shared" si="41"/>
        <v>36187</v>
      </c>
      <c r="AV31" s="5">
        <f t="shared" si="41"/>
        <v>36194</v>
      </c>
      <c r="AW31" s="5">
        <f t="shared" si="41"/>
        <v>36200</v>
      </c>
      <c r="AX31" s="5">
        <f t="shared" si="41"/>
        <v>36206</v>
      </c>
      <c r="AY31" s="5">
        <f t="shared" si="41"/>
        <v>36214</v>
      </c>
      <c r="AZ31" s="5">
        <f t="shared" si="41"/>
        <v>36224</v>
      </c>
      <c r="BA31" s="5">
        <f t="shared" si="41"/>
        <v>36227</v>
      </c>
      <c r="BB31" s="5">
        <f t="shared" si="41"/>
        <v>36234</v>
      </c>
      <c r="BC31" s="5">
        <f t="shared" si="41"/>
        <v>36241</v>
      </c>
      <c r="BD31" s="5">
        <f t="shared" si="41"/>
        <v>36251</v>
      </c>
      <c r="BE31" s="5">
        <f t="shared" si="41"/>
        <v>36271</v>
      </c>
      <c r="BF31" s="5">
        <f t="shared" si="41"/>
        <v>36280</v>
      </c>
      <c r="BG31" s="5">
        <f t="shared" si="41"/>
        <v>36285</v>
      </c>
      <c r="BH31" s="5">
        <f t="shared" si="41"/>
        <v>36296</v>
      </c>
      <c r="BI31" s="5">
        <f t="shared" si="41"/>
        <v>36302</v>
      </c>
      <c r="BJ31" s="5">
        <f t="shared" si="41"/>
        <v>36308</v>
      </c>
      <c r="BK31" s="5">
        <f t="shared" si="41"/>
        <v>36315</v>
      </c>
      <c r="BL31" s="5">
        <f t="shared" si="41"/>
        <v>36321</v>
      </c>
      <c r="BM31" s="5">
        <f t="shared" si="41"/>
        <v>36327</v>
      </c>
      <c r="BN31" s="5">
        <f t="shared" si="41"/>
        <v>36334</v>
      </c>
      <c r="BO31" s="5">
        <f t="shared" si="41"/>
        <v>36345</v>
      </c>
      <c r="BP31" s="5">
        <f t="shared" si="41"/>
        <v>36350</v>
      </c>
      <c r="BQ31" s="5">
        <f t="shared" si="41"/>
        <v>36356</v>
      </c>
      <c r="BR31" s="5">
        <f t="shared" si="41"/>
        <v>36376</v>
      </c>
      <c r="BS31" s="5">
        <f t="shared" ref="BS31:CX31" si="42">BS15</f>
        <v>36382</v>
      </c>
      <c r="BT31" s="5">
        <f t="shared" si="42"/>
        <v>36390</v>
      </c>
      <c r="BU31" s="5">
        <f t="shared" si="42"/>
        <v>36399</v>
      </c>
      <c r="BV31" s="5">
        <f t="shared" si="42"/>
        <v>36407</v>
      </c>
      <c r="BW31" s="5">
        <f t="shared" si="42"/>
        <v>36414</v>
      </c>
      <c r="BX31" s="5">
        <f t="shared" si="42"/>
        <v>36421</v>
      </c>
      <c r="BY31" s="5">
        <f t="shared" si="42"/>
        <v>36434</v>
      </c>
      <c r="BZ31" s="5">
        <f t="shared" si="42"/>
        <v>36443</v>
      </c>
      <c r="CA31" s="5">
        <f t="shared" si="42"/>
        <v>36449</v>
      </c>
      <c r="CB31" s="5">
        <f t="shared" si="42"/>
        <v>36455</v>
      </c>
      <c r="CC31" s="5">
        <f t="shared" si="42"/>
        <v>36467</v>
      </c>
      <c r="CD31" s="5">
        <f t="shared" si="42"/>
        <v>36477</v>
      </c>
      <c r="CE31" s="5">
        <f t="shared" si="42"/>
        <v>36489</v>
      </c>
      <c r="CF31" s="5">
        <f t="shared" si="42"/>
        <v>36497</v>
      </c>
      <c r="CG31" s="5">
        <f t="shared" si="42"/>
        <v>36504</v>
      </c>
      <c r="CH31" s="5">
        <f t="shared" si="42"/>
        <v>36524</v>
      </c>
      <c r="CI31" s="5">
        <f t="shared" si="42"/>
        <v>36568</v>
      </c>
      <c r="CJ31" s="5">
        <f t="shared" si="42"/>
        <v>36590</v>
      </c>
      <c r="CK31" s="5">
        <f t="shared" si="42"/>
        <v>36615</v>
      </c>
      <c r="CL31" s="5">
        <f t="shared" si="42"/>
        <v>36626</v>
      </c>
      <c r="CM31" s="5">
        <f t="shared" si="42"/>
        <v>36641</v>
      </c>
      <c r="CN31" s="5">
        <f t="shared" si="42"/>
        <v>36659</v>
      </c>
      <c r="CO31" s="5">
        <f t="shared" si="42"/>
        <v>36671</v>
      </c>
      <c r="CP31" s="5">
        <f t="shared" si="42"/>
        <v>36674</v>
      </c>
      <c r="CQ31" s="5">
        <f t="shared" si="42"/>
        <v>36678</v>
      </c>
      <c r="CR31" s="5">
        <f t="shared" si="42"/>
        <v>36684</v>
      </c>
      <c r="CS31" s="5">
        <f t="shared" si="42"/>
        <v>36693</v>
      </c>
      <c r="CT31" s="5">
        <f t="shared" si="42"/>
        <v>36698</v>
      </c>
      <c r="CU31" s="5">
        <f t="shared" si="42"/>
        <v>36707</v>
      </c>
      <c r="CV31" s="5">
        <f t="shared" si="42"/>
        <v>36713</v>
      </c>
      <c r="CW31" s="5">
        <f t="shared" si="42"/>
        <v>36718</v>
      </c>
      <c r="CX31" s="5">
        <f t="shared" si="42"/>
        <v>36735</v>
      </c>
      <c r="CY31" s="5">
        <f t="shared" ref="CY31:DM31" si="43">CY15</f>
        <v>36740</v>
      </c>
      <c r="CZ31" s="5">
        <f t="shared" si="43"/>
        <v>36748</v>
      </c>
      <c r="DA31" s="5">
        <f t="shared" si="43"/>
        <v>36753</v>
      </c>
      <c r="DB31" s="5">
        <f t="shared" si="43"/>
        <v>36762</v>
      </c>
      <c r="DC31" s="5">
        <f t="shared" si="43"/>
        <v>36767</v>
      </c>
      <c r="DD31" s="5">
        <f t="shared" si="43"/>
        <v>36779</v>
      </c>
      <c r="DE31" s="5">
        <f t="shared" si="43"/>
        <v>36798</v>
      </c>
      <c r="DF31" s="5">
        <f t="shared" si="43"/>
        <v>36809</v>
      </c>
      <c r="DG31" s="5">
        <f t="shared" si="43"/>
        <v>36816</v>
      </c>
      <c r="DH31" s="5">
        <f t="shared" si="43"/>
        <v>36823</v>
      </c>
      <c r="DI31" s="5">
        <f t="shared" si="43"/>
        <v>36837</v>
      </c>
      <c r="DJ31" s="5">
        <f t="shared" si="43"/>
        <v>36849</v>
      </c>
      <c r="DK31" s="5">
        <f t="shared" si="43"/>
        <v>36867</v>
      </c>
      <c r="DL31" s="5">
        <f t="shared" si="43"/>
        <v>36881</v>
      </c>
      <c r="DM31" s="5">
        <f t="shared" si="43"/>
        <v>36901</v>
      </c>
      <c r="DN31" s="5">
        <f t="shared" ref="DN31:DT31" si="44">DN15</f>
        <v>36914</v>
      </c>
      <c r="DO31" s="5">
        <f t="shared" si="44"/>
        <v>36951</v>
      </c>
      <c r="DP31" s="5">
        <f t="shared" si="44"/>
        <v>36971</v>
      </c>
      <c r="DQ31" s="5">
        <f t="shared" si="44"/>
        <v>36991</v>
      </c>
      <c r="DR31" s="5">
        <f t="shared" si="44"/>
        <v>37013</v>
      </c>
      <c r="DS31" s="5">
        <f t="shared" si="44"/>
        <v>37028</v>
      </c>
      <c r="DT31" s="5">
        <f t="shared" si="44"/>
        <v>37046</v>
      </c>
      <c r="DU31" s="5">
        <f t="shared" ref="DU31:ED31" si="45">DU15</f>
        <v>37060</v>
      </c>
      <c r="DV31" s="5">
        <f t="shared" si="45"/>
        <v>37075</v>
      </c>
      <c r="DW31" s="5">
        <f t="shared" si="45"/>
        <v>37088</v>
      </c>
      <c r="DX31" s="5">
        <f t="shared" si="45"/>
        <v>37102</v>
      </c>
      <c r="DY31" s="5">
        <f t="shared" si="45"/>
        <v>37116</v>
      </c>
      <c r="DZ31" s="5">
        <f t="shared" si="45"/>
        <v>37134</v>
      </c>
      <c r="EA31" s="5">
        <f t="shared" si="45"/>
        <v>37143</v>
      </c>
      <c r="EB31" s="5">
        <f t="shared" si="45"/>
        <v>37157</v>
      </c>
      <c r="EC31" s="5">
        <f t="shared" si="45"/>
        <v>37181</v>
      </c>
      <c r="ED31" s="5">
        <f t="shared" si="45"/>
        <v>37196</v>
      </c>
      <c r="EE31" s="5">
        <f t="shared" ref="EE31:EL31" si="46">EE15</f>
        <v>37210</v>
      </c>
      <c r="EF31" s="5">
        <f t="shared" si="46"/>
        <v>37224</v>
      </c>
      <c r="EG31" s="5">
        <f t="shared" si="46"/>
        <v>37271</v>
      </c>
      <c r="EH31" s="5">
        <f t="shared" si="46"/>
        <v>37463</v>
      </c>
      <c r="EI31" s="5">
        <f t="shared" si="46"/>
        <v>37750</v>
      </c>
      <c r="EJ31" s="5">
        <f t="shared" si="46"/>
        <v>37812</v>
      </c>
      <c r="EK31" s="5">
        <f t="shared" si="46"/>
        <v>37852</v>
      </c>
      <c r="EL31" s="5">
        <f t="shared" si="46"/>
        <v>37971</v>
      </c>
      <c r="EM31" s="5">
        <f t="shared" ref="EM31:ET31" si="47">EM15</f>
        <v>38138</v>
      </c>
      <c r="EN31" s="5">
        <f t="shared" si="47"/>
        <v>38170</v>
      </c>
      <c r="EO31" s="5">
        <f t="shared" si="47"/>
        <v>38213</v>
      </c>
      <c r="EP31" s="5">
        <f t="shared" si="47"/>
        <v>38238</v>
      </c>
      <c r="EQ31" s="5">
        <f t="shared" si="47"/>
        <v>38266</v>
      </c>
      <c r="ER31" s="5">
        <f t="shared" si="47"/>
        <v>38502</v>
      </c>
      <c r="ES31" s="5">
        <f t="shared" si="47"/>
        <v>38586</v>
      </c>
      <c r="ET31" s="5">
        <f t="shared" si="47"/>
        <v>38674</v>
      </c>
      <c r="EU31" s="5">
        <f>EU15</f>
        <v>39592</v>
      </c>
      <c r="EV31" s="5">
        <f>EV15</f>
        <v>39701</v>
      </c>
      <c r="EW31" s="5">
        <v>40365</v>
      </c>
      <c r="EX31" s="5">
        <v>40750</v>
      </c>
      <c r="EY31" s="5">
        <v>40786</v>
      </c>
      <c r="EZ31" s="5">
        <v>40815</v>
      </c>
    </row>
    <row r="32" spans="1:156" x14ac:dyDescent="0.2">
      <c r="A32" t="s">
        <v>19</v>
      </c>
      <c r="B32" s="13">
        <v>1</v>
      </c>
      <c r="C32" s="13">
        <v>1099.5999999999999</v>
      </c>
      <c r="D32" s="17">
        <f>C32-$I$30</f>
        <v>0</v>
      </c>
      <c r="E32" s="17">
        <v>-0.15</v>
      </c>
      <c r="F32" s="43" t="s">
        <v>196</v>
      </c>
      <c r="G32" s="6">
        <f>IF(Readings!C22&gt;0.1,333.5*((Readings!C22)^-0.07168)+(2.5*(LOG(Readings!C22/16.325))^2-273+$E32))</f>
        <v>-3.2259487795485029</v>
      </c>
      <c r="H32" s="6">
        <f>IF(Readings!D22&gt;0.1,333.5*((Readings!D22)^-0.07168)+(2.5*(LOG(Readings!D22/16.325))^2-273+$E32))</f>
        <v>2.224850006690815</v>
      </c>
      <c r="I32" s="6">
        <f>IF(Readings!E22&gt;0.1,333.5*((Readings!E22)^-0.07168)+(2.5*(LOG(Readings!E22/16.325))^2-273+$E32))</f>
        <v>3.8919738400921915</v>
      </c>
      <c r="J32" s="6">
        <f>IF(Readings!F22&gt;0.1,333.5*((Readings!F22)^-0.07168)+(2.5*(LOG(Readings!F22/16.325))^2-273+$E32))</f>
        <v>5.5805708885361014</v>
      </c>
      <c r="K32" s="6">
        <f>IF(Readings!G22&gt;0.1,333.5*((Readings!G22)^-0.07168)+(2.5*(LOG(Readings!G22/16.325))^2-273+$E32))</f>
        <v>6.4618348664761811</v>
      </c>
      <c r="L32" s="6">
        <f>IF(Readings!H22&gt;0.1,333.5*((Readings!H22)^-0.07168)+(2.5*(LOG(Readings!H22/16.325))^2-273+$E32))</f>
        <v>8.8710162620397455</v>
      </c>
      <c r="M32" s="6">
        <f>IF(Readings!I22&gt;0.1,333.5*((Readings!I22)^-0.07168)+(2.5*(LOG(Readings!I22/16.325))^2-273+$E32))</f>
        <v>26.016257761714371</v>
      </c>
      <c r="N32" s="6">
        <f>IF(Readings!J22&gt;0.1,333.5*((Readings!J22)^-0.07168)+(2.5*(LOG(Readings!J22/16.325))^2-273+$E32))</f>
        <v>17.674245008197488</v>
      </c>
      <c r="O32" s="6">
        <f>IF(Readings!K22&gt;0.1,333.5*((Readings!K22)^-0.07168)+(2.5*(LOG(Readings!K22/16.325))^2-273+$E32))</f>
        <v>13.499100262944523</v>
      </c>
      <c r="P32" s="6">
        <f>IF(Readings!L22&gt;0.1,333.5*((Readings!L22)^-0.07168)+(2.5*(LOG(Readings!L22/16.325))^2-273+$E32))</f>
        <v>11.345335053262602</v>
      </c>
      <c r="Q32" s="6">
        <f>IF(Readings!M22&gt;0.1,333.5*((Readings!M22)^-0.07168)+(2.5*(LOG(Readings!M22/16.325))^2-273+$E32))</f>
        <v>14.810547461444969</v>
      </c>
      <c r="R32" s="6">
        <f>IF(Readings!N22&gt;0.1,333.5*((Readings!N22)^-0.07168)+(2.5*(LOG(Readings!N22/16.325))^2-273+$E32))</f>
        <v>27.352623804489383</v>
      </c>
      <c r="S32" s="6">
        <f>IF(Readings!O22&gt;0.1,333.5*((Readings!O22)^-0.07168)+(2.5*(LOG(Readings!O22/16.325))^2-273+$E32))</f>
        <v>13.297405627511068</v>
      </c>
      <c r="T32" s="6">
        <f>IF(Readings!P22&gt;0.1,333.5*((Readings!P22)^-0.07168)+(2.5*(LOG(Readings!P22/16.325))^2-273+$E32))</f>
        <v>10.311573713877578</v>
      </c>
      <c r="U32" s="6">
        <f>IF(Readings!Q22&gt;0.1,333.5*((Readings!Q22)^-0.07168)+(2.5*(LOG(Readings!Q22/16.325))^2-273+$E32))</f>
        <v>21.221055164283939</v>
      </c>
      <c r="V32" s="6">
        <f>IF(Readings!R22&gt;0.1,333.5*((Readings!R22)^-0.07168)+(2.5*(LOG(Readings!R22/16.325))^2-273+$E32))</f>
        <v>9.9723196871493087</v>
      </c>
      <c r="W32" s="6">
        <f>IF(Readings!S22&gt;0.1,333.5*((Readings!S22)^-0.07168)+(2.5*(LOG(Readings!S22/16.325))^2-273+$E32))</f>
        <v>17.832361899856835</v>
      </c>
      <c r="X32" s="6">
        <f>IF(Readings!T22&gt;0.1,333.5*((Readings!T22)^-0.07168)+(2.5*(LOG(Readings!T22/16.325))^2-273+$E32))</f>
        <v>16.9024078070928</v>
      </c>
      <c r="Y32" s="6">
        <f>IF(Readings!U22&gt;0.1,333.5*((Readings!U22)^-0.07168)+(2.5*(LOG(Readings!U22/16.325))^2-273+$E32))</f>
        <v>15.222201688527946</v>
      </c>
      <c r="Z32" s="6">
        <f>IF(Readings!V22&gt;0.1,333.5*((Readings!V22)^-0.07168)+(2.5*(LOG(Readings!V22/16.325))^2-273+$E32))</f>
        <v>15.785182068938468</v>
      </c>
      <c r="AA32" s="6">
        <f>IF(Readings!W22&gt;0.1,333.5*((Readings!W22)^-0.07168)+(2.5*(LOG(Readings!W22/16.325))^2-273+$E32))</f>
        <v>15.083998761912255</v>
      </c>
      <c r="AB32" s="6">
        <f>IF(Readings!X22&gt;0.1,333.5*((Readings!X22)^-0.07168)+(2.5*(LOG(Readings!X22/16.325))^2-273+$E32))</f>
        <v>9.3524298791930391</v>
      </c>
      <c r="AC32" s="6">
        <f>IF(Readings!Y22&gt;0.1,333.5*((Readings!Y22)^-0.07168)+(2.5*(LOG(Readings!Y22/16.325))^2-273+$E32))</f>
        <v>12.20123115704007</v>
      </c>
      <c r="AD32" s="6">
        <f>IF(Readings!Z22&gt;0.1,333.5*((Readings!Z22)^-0.07168)+(2.5*(LOG(Readings!Z22/16.325))^2-273+$E32))</f>
        <v>7.831636938927204</v>
      </c>
      <c r="AE32" s="6">
        <f>IF(Readings!AA22&gt;0.1,333.5*((Readings!AA22)^-0.07168)+(2.5*(LOG(Readings!AA22/16.325))^2-273+$E32))</f>
        <v>6.7418083712258294</v>
      </c>
      <c r="AF32" s="6">
        <f>IF(Readings!AB22&gt;0.1,333.5*((Readings!AB22)^-0.07168)+(2.5*(LOG(Readings!AB22/16.325))^2-273+$E32))</f>
        <v>-5.0407307838042925E-2</v>
      </c>
      <c r="AG32" s="6">
        <f>IF(Readings!AC22&gt;0.1,333.5*((Readings!AC22)^-0.07168)+(2.5*(LOG(Readings!AC22/16.325))^2-273+$E32))</f>
        <v>-1.1371499507292242</v>
      </c>
      <c r="AH32" s="6">
        <f>IF(Readings!AD22&gt;0.1,333.5*((Readings!AD22)^-0.07168)+(2.5*(LOG(Readings!AD22/16.325))^2-273+$E32))</f>
        <v>-1.8799790848653402</v>
      </c>
      <c r="AI32" s="6" t="e">
        <f>IF(Readings!AE22&gt;0.1,333.5*((Readings!AE22)^-0.07168)+(2.5*(LOG(Readings!AE22/16.325))^2-273+$E32))</f>
        <v>#VALUE!</v>
      </c>
      <c r="AJ32" s="6">
        <f>IF(Readings!AF22&gt;0.1,333.5*((Readings!AF22)^-0.07168)+(2.5*(LOG(Readings!AF22/16.325))^2-273+$E32))</f>
        <v>-3.0747518861222147</v>
      </c>
      <c r="AK32" s="6">
        <f>IF(Readings!AG22&gt;0.1,333.5*((Readings!AG22)^-0.07168)+(2.5*(LOG(Readings!AG22/16.325))^2-273+$E32))</f>
        <v>-19.698400937530749</v>
      </c>
      <c r="AL32" s="6">
        <f>IF(Readings!AH22&gt;0.1,333.5*((Readings!AH22)^-0.07168)+(2.5*(LOG(Readings!AH22/16.325))^2-273+$E32))</f>
        <v>-16.449964721805031</v>
      </c>
      <c r="AM32" s="6">
        <f>IF(Readings!AI22&gt;0.1,333.5*((Readings!AI22)^-0.07168)+(2.5*(LOG(Readings!AI22/16.325))^2-273+$E32))</f>
        <v>-12.455333167862648</v>
      </c>
      <c r="AN32" s="6">
        <f>IF(Readings!AJ22&gt;0.1,333.5*((Readings!AJ22)^-0.07168)+(2.5*(LOG(Readings!AJ22/16.325))^2-273+$E32))</f>
        <v>-12.964652460082903</v>
      </c>
      <c r="AO32" s="6">
        <f>IF(Readings!AK22&gt;0.1,333.5*((Readings!AK22)^-0.07168)+(2.5*(LOG(Readings!AK22/16.325))^2-273+$E32))</f>
        <v>-10.758985301244252</v>
      </c>
      <c r="AP32" s="6">
        <f>IF(Readings!AL22&gt;0.1,333.5*((Readings!AL22)^-0.07168)+(2.5*(LOG(Readings!AL22/16.325))^2-273+$E32))</f>
        <v>-14.902408215765547</v>
      </c>
      <c r="AQ32" s="6">
        <f>IF(Readings!AM22&gt;0.1,333.5*((Readings!AM22)^-0.07168)+(2.5*(LOG(Readings!AM22/16.325))^2-273+$E32))</f>
        <v>-21.078348722940717</v>
      </c>
      <c r="AR32" s="6">
        <f>IF(Readings!AN22&gt;0.1,333.5*((Readings!AN22)^-0.07168)+(2.5*(LOG(Readings!AN22/16.325))^2-273+$E32))</f>
        <v>-24.401187501338569</v>
      </c>
      <c r="AS32" s="6">
        <f>IF(Readings!AO22&gt;0.1,333.5*((Readings!AO22)^-0.07168)+(2.5*(LOG(Readings!AO22/16.325))^2-273+$E32))</f>
        <v>-12.796674879156058</v>
      </c>
      <c r="AT32" s="6">
        <f>IF(Readings!AP22&gt;0.1,333.5*((Readings!AP22)^-0.07168)+(2.5*(LOG(Readings!AP22/16.325))^2-273+$E32))</f>
        <v>-25.563822266806085</v>
      </c>
      <c r="AU32" s="6">
        <f>IF(Readings!AQ22&gt;0.1,333.5*((Readings!AQ22)^-0.07168)+(2.5*(LOG(Readings!AQ22/16.325))^2-273+$E32))</f>
        <v>-18.843888463849083</v>
      </c>
      <c r="AV32" s="6">
        <f>IF(Readings!AR22&gt;0.1,333.5*((Readings!AR22)^-0.07168)+(2.5*(LOG(Readings!AR22/16.325))^2-273+$E32))</f>
        <v>-22.935292601320612</v>
      </c>
      <c r="AW32" s="6">
        <f>IF(Readings!AS22&gt;0.1,333.5*((Readings!AS22)^-0.07168)+(2.5*(LOG(Readings!AS22/16.325))^2-273+$E32))</f>
        <v>-21.012279403143509</v>
      </c>
      <c r="AX32" s="6">
        <f>IF(Readings!AT22&gt;0.1,333.5*((Readings!AT22)^-0.07168)+(2.5*(LOG(Readings!AT22/16.325))^2-273+$E32))</f>
        <v>-13.185908329921858</v>
      </c>
      <c r="AY32" s="6">
        <f>IF(Readings!AU22&gt;0.1,333.5*((Readings!AU22)^-0.07168)+(2.5*(LOG(Readings!AU22/16.325))^2-273+$E32))</f>
        <v>-9.8391929961752567</v>
      </c>
      <c r="AZ32" s="6">
        <f>IF(Readings!AV22&gt;0.1,333.5*((Readings!AV22)^-0.07168)+(2.5*(LOG(Readings!AV22/16.325))^2-273+$E32))</f>
        <v>-13.831807873982768</v>
      </c>
      <c r="BA32" s="6">
        <f>IF(Readings!AW22&gt;0.1,333.5*((Readings!AW22)^-0.07168)+(2.5*(LOG(Readings!AW22/16.325))^2-273+$E32))</f>
        <v>-10.758985301244252</v>
      </c>
      <c r="BB32" s="6">
        <f>IF(Readings!AX22&gt;0.1,333.5*((Readings!AX22)^-0.07168)+(2.5*(LOG(Readings!AX22/16.325))^2-273+$E32))</f>
        <v>-9.0783198023867726</v>
      </c>
      <c r="BC32" s="6">
        <f>IF(Readings!AY22&gt;0.1,333.5*((Readings!AY22)^-0.07168)+(2.5*(LOG(Readings!AY22/16.325))^2-273+$E32))</f>
        <v>-1.8256317121455368</v>
      </c>
      <c r="BD32" s="6">
        <f>IF(Readings!AZ22&gt;0.1,333.5*((Readings!AZ22)^-0.07168)+(2.5*(LOG(Readings!AZ22/16.325))^2-273+$E32))</f>
        <v>-5.5400915211869801</v>
      </c>
      <c r="BE32" s="6">
        <f>IF(Readings!BA22&gt;0.1,333.5*((Readings!BA22)^-0.07168)+(2.5*(LOG(Readings!BA22/16.325))^2-273+$E32))</f>
        <v>4.7086242899296735</v>
      </c>
      <c r="BF32" s="6">
        <f>IF(Readings!BB22&gt;0.1,333.5*((Readings!BB22)^-0.07168)+(2.5*(LOG(Readings!BB22/16.325))^2-273+$E32))</f>
        <v>4.3342188850739944</v>
      </c>
      <c r="BG32" s="6">
        <f>IF(Readings!BC22&gt;0.1,333.5*((Readings!BC22)^-0.07168)+(2.5*(LOG(Readings!BC22/16.325))^2-273+$E32))</f>
        <v>0.7513768832726555</v>
      </c>
      <c r="BH32" s="6">
        <f>IF(Readings!BD22&gt;0.1,333.5*((Readings!BD22)^-0.07168)+(2.5*(LOG(Readings!BD22/16.325))^2-273+$E32))</f>
        <v>9.1704299425524596</v>
      </c>
      <c r="BI32" s="6">
        <f>IF(Readings!BE22&gt;0.1,333.5*((Readings!BE22)^-0.07168)+(2.5*(LOG(Readings!BE22/16.325))^2-273+$E32))</f>
        <v>9.5157211505925829</v>
      </c>
      <c r="BJ32" s="6">
        <f>IF(Readings!BF22&gt;0.1,333.5*((Readings!BF22)^-0.07168)+(2.5*(LOG(Readings!BF22/16.325))^2-273+$E32))</f>
        <v>7.7942458988041494</v>
      </c>
      <c r="BK32" s="6">
        <f>IF(Readings!BG22&gt;0.1,333.5*((Readings!BG22)^-0.07168)+(2.5*(LOG(Readings!BG22/16.325))^2-273+$E32))</f>
        <v>8.7329316011209812</v>
      </c>
      <c r="BL32" s="6">
        <f>IF(Readings!BH22&gt;0.1,333.5*((Readings!BH22)^-0.07168)+(2.5*(LOG(Readings!BH22/16.325))^2-273+$E32))</f>
        <v>17.895970113062162</v>
      </c>
      <c r="BM32" s="6">
        <f>IF(Readings!BI22&gt;0.1,333.5*((Readings!BI22)^-0.07168)+(2.5*(LOG(Readings!BI22/16.325))^2-273+$E32))</f>
        <v>23.496936409273928</v>
      </c>
      <c r="BN32" s="6">
        <f>IF(Readings!BJ22&gt;0.1,333.5*((Readings!BJ22)^-0.07168)+(2.5*(LOG(Readings!BJ22/16.325))^2-273+$E32))</f>
        <v>11.942683599783948</v>
      </c>
      <c r="BO32" s="6">
        <f>IF(Readings!BK22&gt;0.1,333.5*((Readings!BK22)^-0.07168)+(2.5*(LOG(Readings!BK22/16.325))^2-273+$E32))</f>
        <v>11.390616558583588</v>
      </c>
      <c r="BP32" s="6">
        <f>IF(Readings!BL22&gt;0.1,333.5*((Readings!BL22)^-0.07168)+(2.5*(LOG(Readings!BL22/16.325))^2-273+$E32))</f>
        <v>18.842390990532579</v>
      </c>
      <c r="BQ32" s="6">
        <f>IF(Readings!BM22&gt;0.1,333.5*((Readings!BM22)^-0.07168)+(2.5*(LOG(Readings!BM22/16.325))^2-273+$E32))</f>
        <v>26.797573071148065</v>
      </c>
      <c r="BR32" s="6">
        <f>IF(Readings!BN22&gt;0.1,333.5*((Readings!BN22)^-0.07168)+(2.5*(LOG(Readings!BN22/16.325))^2-273+$E32))</f>
        <v>25.873042137728021</v>
      </c>
      <c r="BS32" s="6">
        <f>IF(Readings!BO22&gt;0.1,333.5*((Readings!BO22)^-0.07168)+(2.5*(LOG(Readings!BO22/16.325))^2-273+$E32))</f>
        <v>11.390616558583588</v>
      </c>
      <c r="BT32" s="6">
        <f>IF(Readings!BP22&gt;0.1,333.5*((Readings!BP22)^-0.07168)+(2.5*(LOG(Readings!BP22/16.325))^2-273+$E32))</f>
        <v>15.056477320919839</v>
      </c>
      <c r="BU32" s="6">
        <f>IF(Readings!BQ22&gt;0.1,333.5*((Readings!BQ22)^-0.07168)+(2.5*(LOG(Readings!BQ22/16.325))^2-273+$E32))</f>
        <v>11.756854101939496</v>
      </c>
      <c r="BV32" s="6">
        <f>IF(Readings!BR22&gt;0.1,333.5*((Readings!BR22)^-0.07168)+(2.5*(LOG(Readings!BR22/16.325))^2-273+$E32))</f>
        <v>11.710682149373554</v>
      </c>
      <c r="BW32" s="6">
        <f>IF(Readings!BS22&gt;0.1,333.5*((Readings!BS22)^-0.07168)+(2.5*(LOG(Readings!BS22/16.325))^2-273+$E32))</f>
        <v>7.831636938927204</v>
      </c>
      <c r="BX32" s="6">
        <f>IF(Readings!BT22&gt;0.1,333.5*((Readings!BT22)^-0.07168)+(2.5*(LOG(Readings!BT22/16.325))^2-273+$E32))</f>
        <v>10.440402937598662</v>
      </c>
      <c r="BY32" s="6">
        <f>IF(Readings!BU22&gt;0.1,333.5*((Readings!BU22)^-0.07168)+(2.5*(LOG(Readings!BU22/16.325))^2-273+$E32))</f>
        <v>-0.57302134319962761</v>
      </c>
      <c r="BZ32" s="6">
        <f>IF(Readings!BV22&gt;0.1,333.5*((Readings!BV22)^-0.07168)+(2.5*(LOG(Readings!BV22/16.325))^2-273+$E32))</f>
        <v>3.578399835536402</v>
      </c>
      <c r="CA32" s="6">
        <f>IF(Readings!BW22&gt;0.1,333.5*((Readings!BW22)^-0.07168)+(2.5*(LOG(Readings!BW22/16.325))^2-273+$E32))</f>
        <v>2.5013825347098191</v>
      </c>
      <c r="CB32" s="6">
        <f>IF(Readings!BX22&gt;0.1,333.5*((Readings!BX22)^-0.07168)+(2.5*(LOG(Readings!BX22/16.325))^2-273+$E32))</f>
        <v>-0.13460380568864139</v>
      </c>
      <c r="CC32" s="6">
        <f>IF(Readings!BY22&gt;0.1,333.5*((Readings!BY22)^-0.07168)+(2.5*(LOG(Readings!BY22/16.325))^2-273+$E32))</f>
        <v>-11.507929199719399</v>
      </c>
      <c r="CD32" s="6">
        <f>IF(Readings!BZ22&gt;0.1,333.5*((Readings!BZ22)^-0.07168)+(2.5*(LOG(Readings!BZ22/16.325))^2-273+$E32))</f>
        <v>-6.723440063105329</v>
      </c>
      <c r="CE32" s="6">
        <f>IF(Readings!CA22&gt;0.1,333.5*((Readings!CA22)^-0.07168)+(2.5*(LOG(Readings!CA22/16.325))^2-273+$E32))</f>
        <v>-12.68370116441065</v>
      </c>
      <c r="CF32" s="6">
        <f>IF(Readings!CB22&gt;0.1,333.5*((Readings!CB22)^-0.07168)+(2.5*(LOG(Readings!CB22/16.325))^2-273+$E32))</f>
        <v>-13.020254703865646</v>
      </c>
      <c r="CG32" s="6">
        <f>IF(Readings!CC22&gt;0.1,333.5*((Readings!CC22)^-0.07168)+(2.5*(LOG(Readings!CC22/16.325))^2-273+$E32))</f>
        <v>-16.976671935026019</v>
      </c>
      <c r="CH32" s="6">
        <f>IF(Readings!CD22&gt;0.1,333.5*((Readings!CD22)^-0.07168)+(2.5*(LOG(Readings!CD22/16.325))^2-273+$E32))</f>
        <v>-29.921139651291554</v>
      </c>
      <c r="CI32" s="6">
        <f>IF(Readings!CE22&gt;0.1,333.5*((Readings!CE22)^-0.07168)+(2.5*(LOG(Readings!CE22/16.325))^2-273+$E32))</f>
        <v>-8.5751053130127275</v>
      </c>
      <c r="CJ32" s="6">
        <f>IF(Readings!CF22&gt;0.1,333.5*((Readings!CF22)^-0.07168)+(2.5*(LOG(Readings!CF22/16.325))^2-273+$E32))</f>
        <v>-6.2264744517702297</v>
      </c>
      <c r="CK32" s="6">
        <f>IF(Readings!CG22&gt;0.1,333.5*((Readings!CG22)^-0.07168)+(2.5*(LOG(Readings!CG22/16.325))^2-273+$E32))</f>
        <v>-4.4551178059044787</v>
      </c>
      <c r="CL32" s="6">
        <f>IF(Readings!CH22&gt;0.1,333.5*((Readings!CH22)^-0.07168)+(2.5*(LOG(Readings!CH22/16.325))^2-273+$E32))</f>
        <v>-0.80549191691301303</v>
      </c>
      <c r="CM32" s="6">
        <f>IF(Readings!CI22&gt;0.1,333.5*((Readings!CI22)^-0.07168)+(2.5*(LOG(Readings!CI22/16.325))^2-273+$E32))</f>
        <v>-7.4504858139391672E-2</v>
      </c>
      <c r="CN32" s="6">
        <f>IF(Readings!CJ22&gt;0.1,333.5*((Readings!CJ22)^-0.07168)+(2.5*(LOG(Readings!CJ22/16.325))^2-273+$E32))</f>
        <v>-8.6541189375907379E-2</v>
      </c>
      <c r="CO32" s="6">
        <f>IF(Readings!CK22&gt;0.1,333.5*((Readings!CK22)^-0.07168)+(2.5*(LOG(Readings!CK22/16.325))^2-273+$E32))</f>
        <v>6.0328132163323289</v>
      </c>
      <c r="CP32" s="6">
        <f>IF(Readings!CL22&gt;0.1,333.5*((Readings!CL22)^-0.07168)+(2.5*(LOG(Readings!CL22/16.325))^2-273+$E32))</f>
        <v>5.4815859108323366</v>
      </c>
      <c r="CQ32" s="6">
        <f>IF(Readings!CM22&gt;0.1,333.5*((Readings!CM22)^-0.07168)+(2.5*(LOG(Readings!CM22/16.325))^2-273+$E32))</f>
        <v>11.345335053262602</v>
      </c>
      <c r="CR32" s="6">
        <f>IF(Readings!CN22&gt;0.1,333.5*((Readings!CN22)^-0.07168)+(2.5*(LOG(Readings!CN22/16.325))^2-273+$E32))</f>
        <v>20.699757278981792</v>
      </c>
      <c r="CS32" s="6">
        <f>IF(Readings!CO22&gt;0.1,333.5*((Readings!CO22)^-0.07168)+(2.5*(LOG(Readings!CO22/16.325))^2-273+$E32))</f>
        <v>8.7919844504550042</v>
      </c>
      <c r="CT32" s="6">
        <f>IF(Readings!CP22&gt;0.1,333.5*((Readings!CP22)^-0.07168)+(2.5*(LOG(Readings!CP22/16.325))^2-273+$E32))</f>
        <v>14.012903792993313</v>
      </c>
      <c r="CU32" s="6">
        <f>IF(Readings!CQ22&gt;0.1,333.5*((Readings!CQ22)^-0.07168)+(2.5*(LOG(Readings!CQ22/16.325))^2-273+$E32))</f>
        <v>11.031389768397787</v>
      </c>
      <c r="CV32" s="6">
        <f>IF(Readings!CR22&gt;0.1,333.5*((Readings!CR22)^-0.07168)+(2.5*(LOG(Readings!CR22/16.325))^2-273+$E32))</f>
        <v>9.5567694909358352</v>
      </c>
      <c r="CW32" s="6">
        <f>IF(Readings!CS22&gt;0.1,333.5*((Readings!CS22)^-0.07168)+(2.5*(LOG(Readings!CS22/16.325))^2-273+$E32))</f>
        <v>11.549967641188971</v>
      </c>
      <c r="CX32" s="6">
        <f>IF(Readings!CT22&gt;0.1,333.5*((Readings!CT22)^-0.07168)+(2.5*(LOG(Readings!CT22/16.325))^2-273+$E32))</f>
        <v>11.966041830162567</v>
      </c>
      <c r="CY32" s="6">
        <f>IF(Readings!CU22&gt;0.1,333.5*((Readings!CU22)^-0.07168)+(2.5*(LOG(Readings!CU22/16.325))^2-273+$E32))</f>
        <v>10.81032179320357</v>
      </c>
      <c r="CZ32" s="6">
        <f>IF(Readings!CV22&gt;0.1,333.5*((Readings!CV22)^-0.07168)+(2.5*(LOG(Readings!CV22/16.325))^2-273+$E32))</f>
        <v>15.813768532039205</v>
      </c>
      <c r="DA32" s="6">
        <f>IF(Readings!CW22&gt;0.1,333.5*((Readings!CW22)^-0.07168)+(2.5*(LOG(Readings!CW22/16.325))^2-273+$E32))</f>
        <v>6.5140034830095033</v>
      </c>
      <c r="DB32" s="6">
        <f>IF(Readings!CX22&gt;0.1,333.5*((Readings!CX22)^-0.07168)+(2.5*(LOG(Readings!CX22/16.325))^2-273+$E32))</f>
        <v>6.0158610627547091</v>
      </c>
      <c r="DC32" s="6">
        <f>IF(Readings!CY22&gt;0.1,333.5*((Readings!CY22)^-0.07168)+(2.5*(LOG(Readings!CY22/16.325))^2-273+$E32))</f>
        <v>11.390616558583588</v>
      </c>
      <c r="DD32" s="6">
        <f>IF(Readings!CZ22&gt;0.1,333.5*((Readings!CZ22)^-0.07168)+(2.5*(LOG(Readings!CZ22/16.325))^2-273+$E32))</f>
        <v>7.7196913937081035</v>
      </c>
      <c r="DE32" s="6">
        <f>IF(Readings!DA22&gt;0.1,333.5*((Readings!DA22)^-0.07168)+(2.5*(LOG(Readings!DA22/16.325))^2-273+$E32))</f>
        <v>-1.9557792990676717</v>
      </c>
      <c r="DF32" s="6">
        <f>IF(Readings!DB22&gt;0.1,333.5*((Readings!DB22)^-0.07168)+(2.5*(LOG(Readings!DB22/16.325))^2-273+$E32))</f>
        <v>0.10704126647561907</v>
      </c>
      <c r="DG32" s="6">
        <f>IF(Readings!DC22&gt;0.1,333.5*((Readings!DC22)^-0.07168)+(2.5*(LOG(Readings!DC22/16.325))^2-273+$E32))</f>
        <v>-2.2663094975429203</v>
      </c>
      <c r="DH32" s="6">
        <f>IF(Readings!DD22&gt;0.1,333.5*((Readings!DD22)^-0.07168)+(2.5*(LOG(Readings!DD22/16.325))^2-273+$E32))</f>
        <v>-2.1918642826508972</v>
      </c>
      <c r="DI32" s="6">
        <f>IF(Readings!DE22&gt;0.1,333.5*((Readings!DE22)^-0.07168)+(2.5*(LOG(Readings!DE22/16.325))^2-273+$E32))</f>
        <v>-6.8048510051685298</v>
      </c>
      <c r="DJ32" s="6">
        <f>IF(Readings!DF22&gt;0.1,333.5*((Readings!DF22)^-0.07168)+(2.5*(LOG(Readings!DF22/16.325))^2-273+$E32))</f>
        <v>-7.7519746729852841</v>
      </c>
      <c r="DK32" s="6">
        <f>IF(Readings!DG22&gt;0.1,333.5*((Readings!DG22)^-0.07168)+(2.5*(LOG(Readings!DG22/16.325))^2-273+$E32))</f>
        <v>-11.568803259492483</v>
      </c>
      <c r="DL32" s="6">
        <f>IF(Readings!DH22&gt;0.1,333.5*((Readings!DH22)^-0.07168)+(2.5*(LOG(Readings!DH22/16.325))^2-273+$E32))</f>
        <v>-15.049586215533907</v>
      </c>
      <c r="DM32" s="6">
        <f>IF(Readings!DI22&gt;0.1,333.5*((Readings!DI22)^-0.07168)+(2.5*(LOG(Readings!DI22/16.325))^2-273+$E32))</f>
        <v>-11.44682472971715</v>
      </c>
      <c r="DN32" s="6">
        <f>IF(Readings!DJ22&gt;0.1,333.5*((Readings!DJ22)^-0.07168)+(2.5*(LOG(Readings!DJ22/16.325))^2-273+$E32))</f>
        <v>-9.497714581191758</v>
      </c>
      <c r="DO32" s="6">
        <f>IF(Readings!DK22&gt;0.1,333.5*((Readings!DK22)^-0.07168)+(2.5*(LOG(Readings!DK22/16.325))^2-273+$E32))</f>
        <v>-10.239765108229165</v>
      </c>
      <c r="DP32" s="6">
        <f>IF(Readings!DL22&gt;0.1,333.5*((Readings!DL22)^-0.07168)+(2.5*(LOG(Readings!DL22/16.325))^2-273+$E32))</f>
        <v>-13.020254703865646</v>
      </c>
      <c r="DQ32" s="6">
        <f>IF(Readings!DM22&gt;0.1,333.5*((Readings!DM22)^-0.07168)+(2.5*(LOG(Readings!DM22/16.325))^2-273+$E32))</f>
        <v>-3.3957063176579823</v>
      </c>
      <c r="DR32" s="6">
        <f>IF(Readings!DN22&gt;0.1,333.5*((Readings!DN22)^-0.07168)+(2.5*(LOG(Readings!DN22/16.325))^2-273+$E32))</f>
        <v>6.0837647567503268</v>
      </c>
      <c r="DS32" s="6">
        <f>IF(Readings!DO22&gt;0.1,333.5*((Readings!DO22)^-0.07168)+(2.5*(LOG(Readings!DO22/16.325))^2-273+$E32))</f>
        <v>9.9933429677207641</v>
      </c>
      <c r="DT32" s="6">
        <f>IF(Readings!DP22&gt;0.1,333.5*((Readings!DP22)^-0.07168)+(2.5*(LOG(Readings!DP22/16.325))^2-273+$E32))</f>
        <v>10.920529359863394</v>
      </c>
      <c r="DU32" s="6">
        <f>IF(Readings!DQ22&gt;0.1,333.5*((Readings!DQ22)^-0.07168)+(2.5*(LOG(Readings!DQ22/16.325))^2-273+$E32))</f>
        <v>18.120249083319095</v>
      </c>
      <c r="DV32" s="6">
        <f>IF(Readings!DR22&gt;0.1,333.5*((Readings!DR22)^-0.07168)+(2.5*(LOG(Readings!DR22/16.325))^2-273+$E32))</f>
        <v>16.015071064286872</v>
      </c>
      <c r="DW32" s="6">
        <f>IF(Readings!DS22&gt;0.1,333.5*((Readings!DS22)^-0.07168)+(2.5*(LOG(Readings!DS22/16.325))^2-273+$E32))</f>
        <v>16.072974560266232</v>
      </c>
      <c r="DX32" s="6">
        <f>IF(Readings!DT22&gt;0.1,333.5*((Readings!DT22)^-0.07168)+(2.5*(LOG(Readings!DT22/16.325))^2-273+$E32))</f>
        <v>14.946785123202574</v>
      </c>
      <c r="DY32" s="6">
        <f>IF(Readings!DU22&gt;0.1,333.5*((Readings!DU22)^-0.07168)+(2.5*(LOG(Readings!DU22/16.325))^2-273+$E32))</f>
        <v>17.392835002459037</v>
      </c>
      <c r="DZ32" s="6">
        <f>IF(Readings!DV22&gt;0.1,333.5*((Readings!DV22)^-0.07168)+(2.5*(LOG(Readings!DV22/16.325))^2-273+$E32))</f>
        <v>8.7525949204572839</v>
      </c>
      <c r="EA32" s="6">
        <f>IF(Readings!DW22&gt;0.1,333.5*((Readings!DW22)^-0.07168)+(2.5*(LOG(Readings!DW22/16.325))^2-273+$E32))</f>
        <v>8.8710162620397455</v>
      </c>
      <c r="EB32" s="6">
        <f>IF(Readings!DX22&gt;0.1,333.5*((Readings!DX22)^-0.07168)+(2.5*(LOG(Readings!DX22/16.325))^2-273+$E32))</f>
        <v>8.152569267422848</v>
      </c>
      <c r="EC32" s="6">
        <f>IF(Readings!DY22&gt;0.1,333.5*((Readings!DY22)^-0.07168)+(2.5*(LOG(Readings!DY22/16.325))^2-273+$E32))</f>
        <v>-2.5713424099667463</v>
      </c>
      <c r="ED32" s="6">
        <f>IF(Readings!DZ22&gt;0.1,333.5*((Readings!DZ22)^-0.07168)+(2.5*(LOG(Readings!DZ22/16.325))^2-273+$E32))</f>
        <v>-1.8799790848653402</v>
      </c>
      <c r="EE32" s="6">
        <f>IF(Readings!EA22&gt;0.1,333.5*((Readings!EA22)^-0.07168)+(2.5*(LOG(Readings!EA22/16.325))^2-273+$E32))</f>
        <v>-7.8285190042599879</v>
      </c>
      <c r="EF32" s="6">
        <f>IF(Readings!EB22&gt;0.1,333.5*((Readings!EB22)^-0.07168)+(2.5*(LOG(Readings!EB22/16.325))^2-273+$E32))</f>
        <v>-15.387731569831431</v>
      </c>
      <c r="EG32" s="6">
        <f>IF(Readings!EC22&gt;0.1,333.5*((Readings!EC22)^-0.07168)+(2.5*(LOG(Readings!EC22/16.325))^2-273+$E32))</f>
        <v>-10.040708068284914</v>
      </c>
      <c r="EH32" s="6">
        <f>IF(Readings!ED22&gt;0.1,333.5*((Readings!ED22)^-0.07168)+(2.5*(LOG(Readings!ED22/16.325))^2-273+$E32))</f>
        <v>17.579988195667397</v>
      </c>
      <c r="EI32" s="6">
        <f>IF(Readings!EE22&gt;0.1,333.5*((Readings!EE22)^-0.07168)+(2.5*(LOG(Readings!EE22/16.325))^2-273+$E32))</f>
        <v>9.0301004885198495</v>
      </c>
      <c r="EJ32" s="6">
        <f>IF(Readings!EF22&gt;0.1,333.5*((Readings!EF22)^-0.07168)+(2.5*(LOG(Readings!EF22/16.325))^2-273+$E32))</f>
        <v>18.088050758851864</v>
      </c>
      <c r="EK32" s="6">
        <f>IF(Readings!EG22&gt;0.1,333.5*((Readings!EG22)^-0.07168)+(2.5*(LOG(Readings!EG22/16.325))^2-273+$E32))</f>
        <v>11.595745985119834</v>
      </c>
      <c r="EL32" s="6">
        <f>IF(Readings!EH22&gt;0.1,333.5*((Readings!EH22)^-0.07168)+(2.5*(LOG(Readings!EH22/16.325))^2-273+$E32))</f>
        <v>-13.130881389515821</v>
      </c>
      <c r="EM32" s="6">
        <f>IF(Readings!EI22&gt;0.1,333.5*((Readings!EI22)^-0.07168)+(2.5*(LOG(Readings!EI22/16.325))^2-273+$E32))</f>
        <v>13.75426751054772</v>
      </c>
      <c r="EN32" s="6">
        <f>IF(Readings!EJ22&gt;0.1,333.5*((Readings!EJ22)^-0.07168)+(2.5*(LOG(Readings!EJ22/16.325))^2-273+$E32))</f>
        <v>19.942719705671493</v>
      </c>
      <c r="EO32" s="6">
        <f>IF(Readings!EK22&gt;0.1,333.5*((Readings!EK22)^-0.07168)+(2.5*(LOG(Readings!EK22/16.325))^2-273+$E32))</f>
        <v>17.579988195667397</v>
      </c>
      <c r="EP32" s="6">
        <f>IF(Readings!EL22&gt;0.1,333.5*((Readings!EL22)^-0.07168)+(2.5*(LOG(Readings!EL22/16.325))^2-273+$E32))</f>
        <v>9.0901114855826108</v>
      </c>
      <c r="EQ32" s="6">
        <f>IF(Readings!EM22&gt;0.1,333.5*((Readings!EM22)^-0.07168)+(2.5*(LOG(Readings!EM22/16.325))^2-273+$E32))</f>
        <v>6.5314262584469134</v>
      </c>
      <c r="ER32" s="6">
        <f>IF(Readings!EN22&gt;0.1,333.5*((Readings!EN22)^-0.07168)+(2.5*(LOG(Readings!EN22/16.325))^2-273+$E32))</f>
        <v>17.392835002459037</v>
      </c>
      <c r="ES32" s="6">
        <f>IF(Readings!EO22&gt;0.1,333.5*((Readings!EO22)^-0.07168)+(2.5*(LOG(Readings!EO22/16.325))^2-273+$E32))</f>
        <v>11.641636139722436</v>
      </c>
      <c r="ET32" s="6">
        <f>IF(Readings!EP22&gt;0.1,333.5*((Readings!EP22)^-0.07168)+(2.5*(LOG(Readings!EP22/16.325))^2-273+$E32))</f>
        <v>-3.6912269488830134</v>
      </c>
      <c r="EU32" s="6">
        <f>IF(Readings!EQ22&gt;0.1,333.5*((Readings!EQ22)^-0.07168)+(2.5*(LOG(Readings!EQ22/16.325))^2-273+$E32))</f>
        <v>11.345335053262602</v>
      </c>
      <c r="EV32" s="6">
        <f>IF(Readings!ER22&gt;0.1,333.5*((Readings!ER22)^-0.07168)+(2.5*(LOG(Readings!ER22/16.325))^2-273+$E32))</f>
        <v>6.2546417984371487</v>
      </c>
      <c r="EW32" s="6">
        <f>(333.5*((7.36)^-0.07168)+(2.5*(LOG(7.36/16.325))^2-273+$E32))</f>
        <v>16.189305942746444</v>
      </c>
      <c r="EX32" s="6">
        <f>(333.5*((7.94)^-0.07168)+(2.5*(LOG(7.94/16.325))^2-273+$E32))</f>
        <v>14.567737643774535</v>
      </c>
      <c r="EY32" s="6">
        <f>(333.5*((11.41)^-0.07168)+(2.5*(LOG(11.41/16.325))^2-273+$E32))</f>
        <v>7.0082422350698721</v>
      </c>
    </row>
    <row r="33" spans="1:156" x14ac:dyDescent="0.2">
      <c r="A33" t="s">
        <v>21</v>
      </c>
      <c r="B33" s="13">
        <v>2</v>
      </c>
      <c r="C33" s="13">
        <v>1099.3</v>
      </c>
      <c r="D33" s="17">
        <f>C33-$I$30</f>
        <v>-0.29999999999995453</v>
      </c>
      <c r="E33" s="17">
        <v>-0.15</v>
      </c>
      <c r="F33" s="43" t="s">
        <v>197</v>
      </c>
      <c r="G33" s="6">
        <f>IF(Readings!C23&gt;0.1,333.5*((Readings!C23)^-0.07168)+(2.5*(LOG(Readings!C23/16.325))^2-273+$E33))</f>
        <v>-4.3614865043603572</v>
      </c>
      <c r="H33" s="6">
        <f>IF(Readings!D23&gt;0.1,333.5*((Readings!D23)^-0.07168)+(2.5*(LOG(Readings!D23/16.325))^2-273+$E33))</f>
        <v>-1.0006789423244982</v>
      </c>
      <c r="I33" s="6">
        <f>IF(Readings!E23&gt;0.1,333.5*((Readings!E23)^-0.07168)+(2.5*(LOG(Readings!E23/16.325))^2-273+$E33))</f>
        <v>0.96725888131749116</v>
      </c>
      <c r="J33" s="6">
        <f>IF(Readings!F23&gt;0.1,333.5*((Readings!F23)^-0.07168)+(2.5*(LOG(Readings!F23/16.325))^2-273+$E33))</f>
        <v>1.0954964857132836</v>
      </c>
      <c r="K33" s="6">
        <f>IF(Readings!G23&gt;0.1,333.5*((Readings!G23)^-0.07168)+(2.5*(LOG(Readings!G23/16.325))^2-273+$E33))</f>
        <v>2.4735347646143282</v>
      </c>
      <c r="L33" s="6">
        <f>IF(Readings!H23&gt;0.1,333.5*((Readings!H23)^-0.07168)+(2.5*(LOG(Readings!H23/16.325))^2-273+$E33))</f>
        <v>5.9144789740344663</v>
      </c>
      <c r="M33" s="6">
        <f>IF(Readings!I23&gt;0.1,333.5*((Readings!I23)^-0.07168)+(2.5*(LOG(Readings!I23/16.325))^2-273+$E33))</f>
        <v>17.832361899856835</v>
      </c>
      <c r="N33" s="6">
        <f>IF(Readings!J23&gt;0.1,333.5*((Readings!J23)^-0.07168)+(2.5*(LOG(Readings!J23/16.325))^2-273+$E33))</f>
        <v>12.998828220841688</v>
      </c>
      <c r="O33" s="6">
        <f>IF(Readings!K23&gt;0.1,333.5*((Readings!K23)^-0.07168)+(2.5*(LOG(Readings!K23/16.325))^2-273+$E33))</f>
        <v>10.700759839661544</v>
      </c>
      <c r="P33" s="6">
        <f>IF(Readings!L23&gt;0.1,333.5*((Readings!L23)^-0.07168)+(2.5*(LOG(Readings!L23/16.325))^2-273+$E33))</f>
        <v>12.77794326906394</v>
      </c>
      <c r="Q33" s="6">
        <f>IF(Readings!M23&gt;0.1,333.5*((Readings!M23)^-0.07168)+(2.5*(LOG(Readings!M23/16.325))^2-273+$E33))</f>
        <v>10.548444216401776</v>
      </c>
      <c r="R33" s="6">
        <f>IF(Readings!N23&gt;0.1,333.5*((Readings!N23)^-0.07168)+(2.5*(LOG(Readings!N23/16.325))^2-273+$E33))</f>
        <v>22.108373654394768</v>
      </c>
      <c r="S33" s="6">
        <f>IF(Readings!O23&gt;0.1,333.5*((Readings!O23)^-0.07168)+(2.5*(LOG(Readings!O23/16.325))^2-273+$E33))</f>
        <v>11.436007589255439</v>
      </c>
      <c r="T33" s="6">
        <f>IF(Readings!P23&gt;0.1,333.5*((Readings!P23)^-0.07168)+(2.5*(LOG(Readings!P23/16.325))^2-273+$E33))</f>
        <v>8.2480363164222013</v>
      </c>
      <c r="U33" s="6">
        <f>IF(Readings!Q23&gt;0.1,333.5*((Readings!Q23)^-0.07168)+(2.5*(LOG(Readings!Q23/16.325))^2-273+$E33))</f>
        <v>17.299930404334646</v>
      </c>
      <c r="V33" s="6">
        <f>IF(Readings!R23&gt;0.1,333.5*((Readings!R23)^-0.07168)+(2.5*(LOG(Readings!R23/16.325))^2-273+$E33))</f>
        <v>9.3524298791930391</v>
      </c>
      <c r="W33" s="6">
        <f>IF(Readings!S23&gt;0.1,333.5*((Readings!S23)^-0.07168)+(2.5*(LOG(Readings!S23/16.325))^2-273+$E33))</f>
        <v>13.524463384773583</v>
      </c>
      <c r="X33" s="6">
        <f>IF(Readings!T23&gt;0.1,333.5*((Readings!T23)^-0.07168)+(2.5*(LOG(Readings!T23/16.325))^2-273+$E33))</f>
        <v>13.75426751054772</v>
      </c>
      <c r="Y33" s="6">
        <f>IF(Readings!U23&gt;0.1,333.5*((Readings!U23)^-0.07168)+(2.5*(LOG(Readings!U23/16.325))^2-273+$E33))</f>
        <v>12.632106342810573</v>
      </c>
      <c r="Z33" s="6">
        <f>IF(Readings!V23&gt;0.1,333.5*((Readings!V23)^-0.07168)+(2.5*(LOG(Readings!V23/16.325))^2-273+$E33))</f>
        <v>13.499100262944523</v>
      </c>
      <c r="AA33" s="6">
        <f>IF(Readings!W23&gt;0.1,333.5*((Readings!W23)^-0.07168)+(2.5*(LOG(Readings!W23/16.325))^2-273+$E33))</f>
        <v>13.122664487102213</v>
      </c>
      <c r="AB33" s="6">
        <f>IF(Readings!X23&gt;0.1,333.5*((Readings!X23)^-0.07168)+(2.5*(LOG(Readings!X23/16.325))^2-273+$E33))</f>
        <v>7.0440620798345321</v>
      </c>
      <c r="AC33" s="6">
        <f>IF(Readings!Y23&gt;0.1,333.5*((Readings!Y23)^-0.07168)+(2.5*(LOG(Readings!Y23/16.325))^2-273+$E33))</f>
        <v>7.9819665295868276</v>
      </c>
      <c r="AD33" s="6">
        <f>IF(Readings!Z23&gt;0.1,333.5*((Readings!Z23)^-0.07168)+(2.5*(LOG(Readings!Z23/16.325))^2-273+$E33))</f>
        <v>6.7771091133454888</v>
      </c>
      <c r="AE33" s="6">
        <f>IF(Readings!AA23&gt;0.1,333.5*((Readings!AA23)^-0.07168)+(2.5*(LOG(Readings!AA23/16.325))^2-273+$E33))</f>
        <v>5.9650992917211738</v>
      </c>
      <c r="AF33" s="6">
        <f>IF(Readings!AB23&gt;0.1,333.5*((Readings!AB23)^-0.07168)+(2.5*(LOG(Readings!AB23/16.325))^2-273+$E33))</f>
        <v>4.6316318850983862E-2</v>
      </c>
      <c r="AG33" s="6">
        <f>IF(Readings!AC23&gt;0.1,333.5*((Readings!AC23)^-0.07168)+(2.5*(LOG(Readings!AC23/16.325))^2-273+$E33))</f>
        <v>-1.0348973453686199</v>
      </c>
      <c r="AH33" s="6">
        <f>IF(Readings!AD23&gt;0.1,333.5*((Readings!AD23)^-0.07168)+(2.5*(LOG(Readings!AD23/16.325))^2-273+$E33))</f>
        <v>-2.1170961983013399</v>
      </c>
      <c r="AI33" s="6" t="e">
        <f>IF(Readings!AE23&gt;0.1,333.5*((Readings!AE23)^-0.07168)+(2.5*(LOG(Readings!AE23/16.325))^2-273+$E33))</f>
        <v>#VALUE!</v>
      </c>
      <c r="AJ33" s="6">
        <f>IF(Readings!AF23&gt;0.1,333.5*((Readings!AF23)^-0.07168)+(2.5*(LOG(Readings!AF23/16.325))^2-273+$E33))</f>
        <v>-3.7497222476567345</v>
      </c>
      <c r="AK33" s="6">
        <f>IF(Readings!AG23&gt;0.1,333.5*((Readings!AG23)^-0.07168)+(2.5*(LOG(Readings!AG23/16.325))^2-273+$E33))</f>
        <v>-18.219855132888227</v>
      </c>
      <c r="AL33" s="6">
        <f>IF(Readings!AH23&gt;0.1,333.5*((Readings!AH23)^-0.07168)+(2.5*(LOG(Readings!AH23/16.325))^2-273+$E33))</f>
        <v>-15.339869002042974</v>
      </c>
      <c r="AM33" s="6">
        <f>IF(Readings!AI23&gt;0.1,333.5*((Readings!AI23)^-0.07168)+(2.5*(LOG(Readings!AI23/16.325))^2-273+$E33))</f>
        <v>-11.810027703224193</v>
      </c>
      <c r="AN33" s="6">
        <f>IF(Readings!AJ23&gt;0.1,333.5*((Readings!AJ23)^-0.07168)+(2.5*(LOG(Readings!AJ23/16.325))^2-273+$E33))</f>
        <v>-12.39772894972532</v>
      </c>
      <c r="AO33" s="6">
        <f>IF(Readings!AK23&gt;0.1,333.5*((Readings!AK23)^-0.07168)+(2.5*(LOG(Readings!AK23/16.325))^2-273+$E33))</f>
        <v>-10.886238779611574</v>
      </c>
      <c r="AP33" s="6">
        <f>IF(Readings!AL23&gt;0.1,333.5*((Readings!AL23)^-0.07168)+(2.5*(LOG(Readings!AL23/16.325))^2-273+$E33))</f>
        <v>-13.349858284534776</v>
      </c>
      <c r="AQ33" s="6">
        <f>IF(Readings!AM23&gt;0.1,333.5*((Readings!AM23)^-0.07168)+(2.5*(LOG(Readings!AM23/16.325))^2-273+$E33))</f>
        <v>-20.300396684963772</v>
      </c>
      <c r="AR33" s="6">
        <f>IF(Readings!AN23&gt;0.1,333.5*((Readings!AN23)^-0.07168)+(2.5*(LOG(Readings!AN23/16.325))^2-273+$E33))</f>
        <v>-22.462394231939214</v>
      </c>
      <c r="AS33" s="6">
        <f>IF(Readings!AO23&gt;0.1,333.5*((Readings!AO23)^-0.07168)+(2.5*(LOG(Readings!AO23/16.325))^2-273+$E33))</f>
        <v>-13.672776778394336</v>
      </c>
      <c r="AT33" s="6">
        <f>IF(Readings!AP23&gt;0.1,333.5*((Readings!AP23)^-0.07168)+(2.5*(LOG(Readings!AP23/16.325))^2-273+$E33))</f>
        <v>-23.2518267552054</v>
      </c>
      <c r="AU33" s="6">
        <f>IF(Readings!AQ23&gt;0.1,333.5*((Readings!AQ23)^-0.07168)+(2.5*(LOG(Readings!AQ23/16.325))^2-273+$E33))</f>
        <v>-17.734560226794059</v>
      </c>
      <c r="AV33" s="6">
        <f>IF(Readings!AR23&gt;0.1,333.5*((Readings!AR23)^-0.07168)+(2.5*(LOG(Readings!AR23/16.325))^2-273+$E33))</f>
        <v>-21.660186651184972</v>
      </c>
      <c r="AW33" s="6">
        <f>IF(Readings!AS23&gt;0.1,333.5*((Readings!AS23)^-0.07168)+(2.5*(LOG(Readings!AS23/16.325))^2-273+$E33))</f>
        <v>-20.05541549585277</v>
      </c>
      <c r="AX33" s="6">
        <f>IF(Readings!AT23&gt;0.1,333.5*((Readings!AT23)^-0.07168)+(2.5*(LOG(Readings!AT23/16.325))^2-273+$E33))</f>
        <v>-14.248252609295605</v>
      </c>
      <c r="AY33" s="6">
        <f>IF(Readings!AU23&gt;0.1,333.5*((Readings!AU23)^-0.07168)+(2.5*(LOG(Readings!AU23/16.325))^2-273+$E33))</f>
        <v>-11.507929199719399</v>
      </c>
      <c r="AZ33" s="6">
        <f>IF(Readings!AV23&gt;0.1,333.5*((Readings!AV23)^-0.07168)+(2.5*(LOG(Readings!AV23/16.325))^2-273+$E33))</f>
        <v>-14.145163762707909</v>
      </c>
      <c r="BA33" s="6">
        <f>IF(Readings!AW23&gt;0.1,333.5*((Readings!AW23)^-0.07168)+(2.5*(LOG(Readings!AW23/16.325))^2-273+$E33))</f>
        <v>-11.137788039144993</v>
      </c>
      <c r="BB33" s="6">
        <f>IF(Readings!AX23&gt;0.1,333.5*((Readings!AX23)^-0.07168)+(2.5*(LOG(Readings!AX23/16.325))^2-273+$E33))</f>
        <v>-9.906641323653389</v>
      </c>
      <c r="BC33" s="6">
        <f>IF(Readings!AY23&gt;0.1,333.5*((Readings!AY23)^-0.07168)+(2.5*(LOG(Readings!AY23/16.325))^2-273+$E33))</f>
        <v>-4.0774572584551265</v>
      </c>
      <c r="BD33" s="6">
        <f>IF(Readings!AZ23&gt;0.1,333.5*((Readings!AZ23)^-0.07168)+(2.5*(LOG(Readings!AZ23/16.325))^2-273+$E33))</f>
        <v>-6.4768012675763202</v>
      </c>
      <c r="BE33" s="6">
        <f>IF(Readings!BA23&gt;0.1,333.5*((Readings!BA23)^-0.07168)+(2.5*(LOG(Readings!BA23/16.325))^2-273+$E33))</f>
        <v>2.2935804677596252</v>
      </c>
      <c r="BF33" s="6">
        <f>IF(Readings!BB23&gt;0.1,333.5*((Readings!BB23)^-0.07168)+(2.5*(LOG(Readings!BB23/16.325))^2-273+$E33))</f>
        <v>2.2523102600453626</v>
      </c>
      <c r="BG33" s="6">
        <f>IF(Readings!BC23&gt;0.1,333.5*((Readings!BC23)^-0.07168)+(2.5*(LOG(Readings!BC23/16.325))^2-273+$E33))</f>
        <v>0.65069536241685455</v>
      </c>
      <c r="BH33" s="6">
        <f>IF(Readings!BD23&gt;0.1,333.5*((Readings!BD23)^-0.07168)+(2.5*(LOG(Readings!BD23/16.325))^2-273+$E33))</f>
        <v>0.65069536241685455</v>
      </c>
      <c r="BI33" s="6">
        <f>IF(Readings!BE23&gt;0.1,333.5*((Readings!BE23)^-0.07168)+(2.5*(LOG(Readings!BE23/16.325))^2-273+$E33))</f>
        <v>3.3869996233946154</v>
      </c>
      <c r="BJ33" s="6">
        <f>IF(Readings!BF23&gt;0.1,333.5*((Readings!BF23)^-0.07168)+(2.5*(LOG(Readings!BF23/16.325))^2-273+$E33))</f>
        <v>3.475083751329521</v>
      </c>
      <c r="BK33" s="6">
        <f>IF(Readings!BG23&gt;0.1,333.5*((Readings!BG23)^-0.07168)+(2.5*(LOG(Readings!BG23/16.325))^2-273+$E33))</f>
        <v>3.982583307530092</v>
      </c>
      <c r="BL33" s="6">
        <f>IF(Readings!BH23&gt;0.1,333.5*((Readings!BH23)^-0.07168)+(2.5*(LOG(Readings!BH23/16.325))^2-273+$E33))</f>
        <v>9.6804618259774884</v>
      </c>
      <c r="BM33" s="6">
        <f>IF(Readings!BI23&gt;0.1,333.5*((Readings!BI23)^-0.07168)+(2.5*(LOG(Readings!BI23/16.325))^2-273+$E33))</f>
        <v>10.098816985632766</v>
      </c>
      <c r="BN33" s="6">
        <f>IF(Readings!BJ23&gt;0.1,333.5*((Readings!BJ23)^-0.07168)+(2.5*(LOG(Readings!BJ23/16.325))^2-273+$E33))</f>
        <v>10.098816985632766</v>
      </c>
      <c r="BO33" s="6">
        <f>IF(Readings!BK23&gt;0.1,333.5*((Readings!BK23)^-0.07168)+(2.5*(LOG(Readings!BK23/16.325))^2-273+$E33))</f>
        <v>11.756854101939496</v>
      </c>
      <c r="BP33" s="6">
        <f>IF(Readings!BL23&gt;0.1,333.5*((Readings!BL23)^-0.07168)+(2.5*(LOG(Readings!BL23/16.325))^2-273+$E33))</f>
        <v>18.379767335311158</v>
      </c>
      <c r="BQ33" s="6">
        <f>IF(Readings!BM23&gt;0.1,333.5*((Readings!BM23)^-0.07168)+(2.5*(LOG(Readings!BM23/16.325))^2-273+$E33))</f>
        <v>22.58751573286446</v>
      </c>
      <c r="BR33" s="6">
        <f>IF(Readings!BN23&gt;0.1,333.5*((Readings!BN23)^-0.07168)+(2.5*(LOG(Readings!BN23/16.325))^2-273+$E33))</f>
        <v>22.913453307187979</v>
      </c>
      <c r="BS33" s="6">
        <f>IF(Readings!BO23&gt;0.1,333.5*((Readings!BO23)^-0.07168)+(2.5*(LOG(Readings!BO23/16.325))^2-273+$E33))</f>
        <v>12.20123115704007</v>
      </c>
      <c r="BT33" s="6">
        <f>IF(Readings!BP23&gt;0.1,333.5*((Readings!BP23)^-0.07168)+(2.5*(LOG(Readings!BP23/16.325))^2-273+$E33))</f>
        <v>12.826806531190073</v>
      </c>
      <c r="BU33" s="6">
        <f>IF(Readings!BQ23&gt;0.1,333.5*((Readings!BQ23)^-0.07168)+(2.5*(LOG(Readings!BQ23/16.325))^2-273+$E33))</f>
        <v>10.418869526520268</v>
      </c>
      <c r="BV33" s="6">
        <f>IF(Readings!BR23&gt;0.1,333.5*((Readings!BR23)^-0.07168)+(2.5*(LOG(Readings!BR23/16.325))^2-273+$E33))</f>
        <v>10.788357982685739</v>
      </c>
      <c r="BW33" s="6">
        <f>IF(Readings!BS23&gt;0.1,333.5*((Readings!BS23)^-0.07168)+(2.5*(LOG(Readings!BS23/16.325))^2-273+$E33))</f>
        <v>7.2423349495581988</v>
      </c>
      <c r="BX33" s="6">
        <f>IF(Readings!BT23&gt;0.1,333.5*((Readings!BT23)^-0.07168)+(2.5*(LOG(Readings!BT23/16.325))^2-273+$E33))</f>
        <v>9.4952309733535571</v>
      </c>
      <c r="BY33" s="6">
        <f>IF(Readings!BU23&gt;0.1,333.5*((Readings!BU23)^-0.07168)+(2.5*(LOG(Readings!BU23/16.325))^2-273+$E33))</f>
        <v>-0.47915746818142679</v>
      </c>
      <c r="BZ33" s="6">
        <f>IF(Readings!BV23&gt;0.1,333.5*((Readings!BV23)^-0.07168)+(2.5*(LOG(Readings!BV23/16.325))^2-273+$E33))</f>
        <v>2.3764098095920758</v>
      </c>
      <c r="CA33" s="6">
        <f>IF(Readings!BW23&gt;0.1,333.5*((Readings!BW23)^-0.07168)+(2.5*(LOG(Readings!BW23/16.325))^2-273+$E33))</f>
        <v>1.5518199703698201</v>
      </c>
      <c r="CB33" s="6">
        <f>IF(Readings!BX23&gt;0.1,333.5*((Readings!BX23)^-0.07168)+(2.5*(LOG(Readings!BX23/16.325))^2-273+$E33))</f>
        <v>-0.14659883614513092</v>
      </c>
      <c r="CC33" s="6">
        <f>IF(Readings!BY23&gt;0.1,333.5*((Readings!BY23)^-0.07168)+(2.5*(LOG(Readings!BY23/16.325))^2-273+$E33))</f>
        <v>-10.822736790356316</v>
      </c>
      <c r="CD33" s="6">
        <f>IF(Readings!BZ23&gt;0.1,333.5*((Readings!BZ23)^-0.07168)+(2.5*(LOG(Readings!BZ23/16.325))^2-273+$E33))</f>
        <v>-6.3937738819815877</v>
      </c>
      <c r="CE33" s="6">
        <f>IF(Readings!CA23&gt;0.1,333.5*((Readings!CA23)^-0.07168)+(2.5*(LOG(Readings!CA23/16.325))^2-273+$E33))</f>
        <v>-12.39772894972532</v>
      </c>
      <c r="CF33" s="6">
        <f>IF(Readings!CB23&gt;0.1,333.5*((Readings!CB23)^-0.07168)+(2.5*(LOG(Readings!CB23/16.325))^2-273+$E33))</f>
        <v>-13.075663928592462</v>
      </c>
      <c r="CG33" s="6">
        <f>IF(Readings!CC23&gt;0.1,333.5*((Readings!CC23)^-0.07168)+(2.5*(LOG(Readings!CC23/16.325))^2-273+$E33))</f>
        <v>-15.950949529828051</v>
      </c>
      <c r="CH33" s="6">
        <f>IF(Readings!CD23&gt;0.1,333.5*((Readings!CD23)^-0.07168)+(2.5*(LOG(Readings!CD23/16.325))^2-273+$E33))</f>
        <v>-28.710727359620279</v>
      </c>
      <c r="CI33" s="6">
        <f>IF(Readings!CE23&gt;0.1,333.5*((Readings!CE23)^-0.07168)+(2.5*(LOG(Readings!CE23/16.325))^2-273+$E33))</f>
        <v>-9.63516217637914</v>
      </c>
      <c r="CJ33" s="6">
        <f>IF(Readings!CF23&gt;0.1,333.5*((Readings!CF23)^-0.07168)+(2.5*(LOG(Readings!CF23/16.325))^2-273+$E33))</f>
        <v>-7.2060534797481068</v>
      </c>
      <c r="CK33" s="6">
        <f>IF(Readings!CG23&gt;0.1,333.5*((Readings!CG23)^-0.07168)+(2.5*(LOG(Readings!CG23/16.325))^2-273+$E33))</f>
        <v>-5.8007797075919143</v>
      </c>
      <c r="CL33" s="6">
        <f>IF(Readings!CH23&gt;0.1,333.5*((Readings!CH23)^-0.07168)+(2.5*(LOG(Readings!CH23/16.325))^2-273+$E33))</f>
        <v>-2.3721049077564089</v>
      </c>
      <c r="CM33" s="6">
        <f>IF(Readings!CI23&gt;0.1,333.5*((Readings!CI23)^-0.07168)+(2.5*(LOG(Readings!CI23/16.325))^2-273+$E33))</f>
        <v>-1.7273737013261439</v>
      </c>
      <c r="CN33" s="6">
        <f>IF(Readings!CJ23&gt;0.1,333.5*((Readings!CJ23)^-0.07168)+(2.5*(LOG(Readings!CJ23/16.325))^2-273+$E33))</f>
        <v>-1.7164215953079633</v>
      </c>
      <c r="CO33" s="6">
        <f>IF(Readings!CK23&gt;0.1,333.5*((Readings!CK23)^-0.07168)+(2.5*(LOG(Readings!CK23/16.325))^2-273+$E33))</f>
        <v>4.5360547928622168</v>
      </c>
      <c r="CP33" s="6">
        <f>IF(Readings!CL23&gt;0.1,333.5*((Readings!CL23)^-0.07168)+(2.5*(LOG(Readings!CL23/16.325))^2-273+$E33))</f>
        <v>5.2689569270189622</v>
      </c>
      <c r="CQ33" s="6">
        <f>IF(Readings!CM23&gt;0.1,333.5*((Readings!CM23)^-0.07168)+(2.5*(LOG(Readings!CM23/16.325))^2-273+$E33))</f>
        <v>9.6804618259774884</v>
      </c>
      <c r="CR33" s="6">
        <f>IF(Readings!CN23&gt;0.1,333.5*((Readings!CN23)^-0.07168)+(2.5*(LOG(Readings!CN23/16.325))^2-273+$E33))</f>
        <v>17.611356387744479</v>
      </c>
      <c r="CS33" s="6">
        <f>IF(Readings!CO23&gt;0.1,333.5*((Readings!CO23)^-0.07168)+(2.5*(LOG(Readings!CO23/16.325))^2-273+$E33))</f>
        <v>8.6153892808017076</v>
      </c>
      <c r="CT33" s="6">
        <f>IF(Readings!CP23&gt;0.1,333.5*((Readings!CP23)^-0.07168)+(2.5*(LOG(Readings!CP23/16.325))^2-273+$E33))</f>
        <v>11.50430059405096</v>
      </c>
      <c r="CU33" s="6">
        <f>IF(Readings!CQ23&gt;0.1,333.5*((Readings!CQ23)^-0.07168)+(2.5*(LOG(Readings!CQ23/16.325))^2-273+$E33))</f>
        <v>11.142910367414117</v>
      </c>
      <c r="CV33" s="6">
        <f>IF(Readings!CR23&gt;0.1,333.5*((Readings!CR23)^-0.07168)+(2.5*(LOG(Readings!CR23/16.325))^2-273+$E33))</f>
        <v>10.942648980807235</v>
      </c>
      <c r="CW33" s="6">
        <f>IF(Readings!CS23&gt;0.1,333.5*((Readings!CS23)^-0.07168)+(2.5*(LOG(Readings!CS23/16.325))^2-273+$E33))</f>
        <v>12.13036563061371</v>
      </c>
      <c r="CX33" s="6">
        <f>IF(Readings!CT23&gt;0.1,333.5*((Readings!CT23)^-0.07168)+(2.5*(LOG(Readings!CT23/16.325))^2-273+$E33))</f>
        <v>11.232607200167536</v>
      </c>
      <c r="CY33" s="6">
        <f>IF(Readings!CU23&gt;0.1,333.5*((Readings!CU23)^-0.07168)+(2.5*(LOG(Readings!CU23/16.325))^2-273+$E33))</f>
        <v>10.311573713877578</v>
      </c>
      <c r="CZ33" s="6">
        <f>IF(Readings!CV23&gt;0.1,333.5*((Readings!CV23)^-0.07168)+(2.5*(LOG(Readings!CV23/16.325))^2-273+$E33))</f>
        <v>13.62625576836524</v>
      </c>
      <c r="DA33" s="6">
        <f>IF(Readings!CW23&gt;0.1,333.5*((Readings!CW23)^-0.07168)+(2.5*(LOG(Readings!CW23/16.325))^2-273+$E33))</f>
        <v>6.9012019373453199</v>
      </c>
      <c r="DB33" s="6">
        <f>IF(Readings!CX23&gt;0.1,333.5*((Readings!CX23)^-0.07168)+(2.5*(LOG(Readings!CX23/16.325))^2-273+$E33))</f>
        <v>5.6302668845172548</v>
      </c>
      <c r="DC33" s="6">
        <f>IF(Readings!CY23&gt;0.1,333.5*((Readings!CY23)^-0.07168)+(2.5*(LOG(Readings!CY23/16.325))^2-273+$E33))</f>
        <v>9.4338958474374977</v>
      </c>
      <c r="DD33" s="6">
        <f>IF(Readings!CZ23&gt;0.1,333.5*((Readings!CZ23)^-0.07168)+(2.5*(LOG(Readings!CZ23/16.325))^2-273+$E33))</f>
        <v>6.2032099234460816</v>
      </c>
      <c r="DE33" s="6">
        <f>IF(Readings!DA23&gt;0.1,333.5*((Readings!DA23)^-0.07168)+(2.5*(LOG(Readings!DA23/16.325))^2-273+$E33))</f>
        <v>-1.0120925661231581</v>
      </c>
      <c r="DF33" s="6">
        <f>IF(Readings!DB23&gt;0.1,333.5*((Readings!DB23)^-0.07168)+(2.5*(LOG(Readings!DB23/16.325))^2-273+$E33))</f>
        <v>-0.40842645472713457</v>
      </c>
      <c r="DG33" s="6">
        <f>IF(Readings!DC23&gt;0.1,333.5*((Readings!DC23)^-0.07168)+(2.5*(LOG(Readings!DC23/16.325))^2-273+$E33))</f>
        <v>-1.9881635261222073</v>
      </c>
      <c r="DH33" s="6">
        <f>IF(Readings!DD23&gt;0.1,333.5*((Readings!DD23)^-0.07168)+(2.5*(LOG(Readings!DD23/16.325))^2-273+$E33))</f>
        <v>-2.1491793672517474</v>
      </c>
      <c r="DI33" s="6">
        <f>IF(Readings!DE23&gt;0.1,333.5*((Readings!DE23)^-0.07168)+(2.5*(LOG(Readings!DE23/16.325))^2-273+$E33))</f>
        <v>-6.4768012675763202</v>
      </c>
      <c r="DJ33" s="6">
        <f>IF(Readings!DF23&gt;0.1,333.5*((Readings!DF23)^-0.07168)+(2.5*(LOG(Readings!DF23/16.325))^2-273+$E33))</f>
        <v>-7.3638684730915998</v>
      </c>
      <c r="DK33" s="6">
        <f>IF(Readings!DG23&gt;0.1,333.5*((Readings!DG23)^-0.07168)+(2.5*(LOG(Readings!DG23/16.325))^2-273+$E33))</f>
        <v>-11.38548820447221</v>
      </c>
      <c r="DL33" s="6">
        <f>IF(Readings!DH23&gt;0.1,333.5*((Readings!DH23)^-0.07168)+(2.5*(LOG(Readings!DH23/16.325))^2-273+$E33))</f>
        <v>-14.553544964034415</v>
      </c>
      <c r="DM33" s="6">
        <f>IF(Readings!DI23&gt;0.1,333.5*((Readings!DI23)^-0.07168)+(2.5*(LOG(Readings!DI23/16.325))^2-273+$E33))</f>
        <v>-10.566215236590551</v>
      </c>
      <c r="DN33" s="6">
        <f>IF(Readings!DJ23&gt;0.1,333.5*((Readings!DJ23)^-0.07168)+(2.5*(LOG(Readings!DJ23/16.325))^2-273+$E33))</f>
        <v>-9.5665825840299021</v>
      </c>
      <c r="DO33" s="6">
        <f>IF(Readings!DK23&gt;0.1,333.5*((Readings!DK23)^-0.07168)+(2.5*(LOG(Readings!DK23/16.325))^2-273+$E33))</f>
        <v>-10.758985301244252</v>
      </c>
      <c r="DP33" s="6">
        <f>IF(Readings!DL23&gt;0.1,333.5*((Readings!DL23)^-0.07168)+(2.5*(LOG(Readings!DL23/16.325))^2-273+$E33))</f>
        <v>-13.020254703865646</v>
      </c>
      <c r="DQ33" s="6">
        <f>IF(Readings!DM23&gt;0.1,333.5*((Readings!DM23)^-0.07168)+(2.5*(LOG(Readings!DM23/16.325))^2-273+$E33))</f>
        <v>-4.7329514357190305</v>
      </c>
      <c r="DR33" s="6">
        <f>IF(Readings!DN23&gt;0.1,333.5*((Readings!DN23)^-0.07168)+(2.5*(LOG(Readings!DN23/16.325))^2-273+$E33))</f>
        <v>3.2121231116649369</v>
      </c>
      <c r="DS33" s="6">
        <f>IF(Readings!DO23&gt;0.1,333.5*((Readings!DO23)^-0.07168)+(2.5*(LOG(Readings!DO23/16.325))^2-273+$E33))</f>
        <v>7.6825273485179082</v>
      </c>
      <c r="DT33" s="6">
        <f>IF(Readings!DP23&gt;0.1,333.5*((Readings!DP23)^-0.07168)+(2.5*(LOG(Readings!DP23/16.325))^2-273+$E33))</f>
        <v>8.9702834624125103</v>
      </c>
      <c r="DU33" s="6">
        <f>IF(Readings!DQ23&gt;0.1,333.5*((Readings!DQ23)^-0.07168)+(2.5*(LOG(Readings!DQ23/16.325))^2-273+$E33))</f>
        <v>15.194481312259086</v>
      </c>
      <c r="DV33" s="6">
        <f>IF(Readings!DR23&gt;0.1,333.5*((Readings!DR23)^-0.07168)+(2.5*(LOG(Readings!DR23/16.325))^2-273+$E33))</f>
        <v>15.056477320919839</v>
      </c>
      <c r="DW33" s="6">
        <f>IF(Readings!DS23&gt;0.1,333.5*((Readings!DS23)^-0.07168)+(2.5*(LOG(Readings!DS23/16.325))^2-273+$E33))</f>
        <v>14.038961664550754</v>
      </c>
      <c r="DX33" s="6">
        <f>IF(Readings!DT23&gt;0.1,333.5*((Readings!DT23)^-0.07168)+(2.5*(LOG(Readings!DT23/16.325))^2-273+$E33))</f>
        <v>13.448475388622512</v>
      </c>
      <c r="DY33" s="6">
        <f>IF(Readings!DU23&gt;0.1,333.5*((Readings!DU23)^-0.07168)+(2.5*(LOG(Readings!DU23/16.325))^2-273+$E33))</f>
        <v>15.813768532039205</v>
      </c>
      <c r="DZ33" s="6">
        <f>IF(Readings!DV23&gt;0.1,333.5*((Readings!DV23)^-0.07168)+(2.5*(LOG(Readings!DV23/16.325))^2-273+$E33))</f>
        <v>7.8691042269874742</v>
      </c>
      <c r="EA33" s="6">
        <f>IF(Readings!DW23&gt;0.1,333.5*((Readings!DW23)^-0.07168)+(2.5*(LOG(Readings!DW23/16.325))^2-273+$E33))</f>
        <v>6.972492434992148</v>
      </c>
      <c r="EB33" s="6">
        <f>IF(Readings!DX23&gt;0.1,333.5*((Readings!DX23)^-0.07168)+(2.5*(LOG(Readings!DX23/16.325))^2-273+$E33))</f>
        <v>6.2890106511406429</v>
      </c>
      <c r="EC33" s="6">
        <f>IF(Readings!DY23&gt;0.1,333.5*((Readings!DY23)^-0.07168)+(2.5*(LOG(Readings!DY23/16.325))^2-273+$E33))</f>
        <v>-2.1277972207901712</v>
      </c>
      <c r="ED33" s="6">
        <f>IF(Readings!DZ23&gt;0.1,333.5*((Readings!DZ23)^-0.07168)+(2.5*(LOG(Readings!DZ23/16.325))^2-273+$E33))</f>
        <v>-2.7786016801137521</v>
      </c>
      <c r="EE33" s="6">
        <f>IF(Readings!EA23&gt;0.1,333.5*((Readings!EA23)^-0.07168)+(2.5*(LOG(Readings!EA23/16.325))^2-273+$E33))</f>
        <v>-7.6750755559468189</v>
      </c>
      <c r="EF33" s="6">
        <f>IF(Readings!EB23&gt;0.1,333.5*((Readings!EB23)^-0.07168)+(2.5*(LOG(Readings!EB23/16.325))^2-273+$E33))</f>
        <v>-15.000679799249951</v>
      </c>
      <c r="EG33" s="6">
        <f>IF(Readings!EC23&gt;0.1,333.5*((Readings!EC23)^-0.07168)+(2.5*(LOG(Readings!EC23/16.325))^2-273+$E33))</f>
        <v>-10.371131854883004</v>
      </c>
      <c r="EH33" s="6">
        <f>IF(Readings!ED23&gt;0.1,333.5*((Readings!ED23)^-0.07168)+(2.5*(LOG(Readings!ED23/16.325))^2-273+$E33))</f>
        <v>15.785182068938468</v>
      </c>
      <c r="EI33" s="6">
        <f>IF(Readings!EE23&gt;0.1,333.5*((Readings!EE23)^-0.07168)+(2.5*(LOG(Readings!EE23/16.325))^2-273+$E33))</f>
        <v>6.8834226890584773</v>
      </c>
      <c r="EJ33" s="6">
        <f>IF(Readings!EF23&gt;0.1,333.5*((Readings!EF23)^-0.07168)+(2.5*(LOG(Readings!EF23/16.325))^2-273+$E33))</f>
        <v>16.811818552297382</v>
      </c>
      <c r="EK33" s="6">
        <f>IF(Readings!EG23&gt;0.1,333.5*((Readings!EG23)^-0.07168)+(2.5*(LOG(Readings!EG23/16.325))^2-273+$E33))</f>
        <v>11.142910367414117</v>
      </c>
      <c r="EL33" s="6">
        <f>IF(Readings!EH23&gt;0.1,333.5*((Readings!EH23)^-0.07168)+(2.5*(LOG(Readings!EH23/16.325))^2-273+$E33))</f>
        <v>-12.740287761903915</v>
      </c>
      <c r="EM33" s="6">
        <f>IF(Readings!EI23&gt;0.1,333.5*((Readings!EI23)^-0.07168)+(2.5*(LOG(Readings!EI23/16.325))^2-273+$E33))</f>
        <v>12.319935422374044</v>
      </c>
      <c r="EN33" s="6">
        <f>IF(Readings!EJ23&gt;0.1,333.5*((Readings!EJ23)^-0.07168)+(2.5*(LOG(Readings!EJ23/16.325))^2-273+$E33))</f>
        <v>18.742331763045399</v>
      </c>
      <c r="EO33" s="6">
        <f>IF(Readings!EK23&gt;0.1,333.5*((Readings!EK23)^-0.07168)+(2.5*(LOG(Readings!EK23/16.325))^2-273+$E33))</f>
        <v>16.9024078070928</v>
      </c>
      <c r="EP33" s="6">
        <f>IF(Readings!EL23&gt;0.1,333.5*((Readings!EL23)^-0.07168)+(2.5*(LOG(Readings!EL23/16.325))^2-273+$E33))</f>
        <v>7.6639735016429427</v>
      </c>
      <c r="EQ33" s="6">
        <f>IF(Readings!EM23&gt;0.1,333.5*((Readings!EM23)^-0.07168)+(2.5*(LOG(Readings!EM23/16.325))^2-273+$E33))</f>
        <v>5.2364654167848244</v>
      </c>
      <c r="ER33" s="6">
        <f>IF(Readings!EN23&gt;0.1,333.5*((Readings!EN23)^-0.07168)+(2.5*(LOG(Readings!EN23/16.325))^2-273+$E33))</f>
        <v>16.218498765861455</v>
      </c>
      <c r="ES33" s="6">
        <f>IF(Readings!EO23&gt;0.1,333.5*((Readings!EO23)^-0.07168)+(2.5*(LOG(Readings!EO23/16.325))^2-273+$E33))</f>
        <v>11.210142721055718</v>
      </c>
      <c r="ET33" s="6">
        <f>IF(Readings!EP23&gt;0.1,333.5*((Readings!EP23)^-0.07168)+(2.5*(LOG(Readings!EP23/16.325))^2-273+$E33))</f>
        <v>-3.6912269488830134</v>
      </c>
      <c r="EU33" s="6">
        <f>IF(Readings!EQ23&gt;0.1,333.5*((Readings!EQ23)^-0.07168)+(2.5*(LOG(Readings!EQ23/16.325))^2-273+$E33))</f>
        <v>10.098816985632766</v>
      </c>
      <c r="EV33" s="6">
        <f>IF(Readings!ER23&gt;0.1,333.5*((Readings!ER23)^-0.07168)+(2.5*(LOG(Readings!ER23/16.325))^2-273+$E33))</f>
        <v>6.2374816817148826</v>
      </c>
      <c r="EW33" s="6">
        <f>(333.5*((7.83)^-0.07168)+(2.5*(LOG(7.83/16.325))^2-273+$E33))</f>
        <v>14.86492624982759</v>
      </c>
      <c r="EX33" s="6">
        <f>(333.5*((8.23)^-0.07168)+(2.5*(LOG(8.23/16.325))^2-273+$E33))</f>
        <v>13.805714404022126</v>
      </c>
      <c r="EY33" s="6">
        <f>(333.5*((11.68)^-0.07168)+(2.5*(LOG(11.68/16.325))^2-273+$E33))</f>
        <v>6.5314262584469134</v>
      </c>
    </row>
    <row r="34" spans="1:156" x14ac:dyDescent="0.2">
      <c r="A34" t="s">
        <v>22</v>
      </c>
      <c r="B34" s="13">
        <v>3</v>
      </c>
      <c r="C34" s="13">
        <v>1095.3</v>
      </c>
      <c r="D34" s="17">
        <f>C34-$I$30</f>
        <v>-4.2999999999999545</v>
      </c>
      <c r="E34" s="17">
        <v>-0.21</v>
      </c>
      <c r="F34" s="43" t="s">
        <v>198</v>
      </c>
      <c r="G34" s="6">
        <f>IF(Readings!C24&gt;0.1,333.5*((Readings!C24)^-0.07168)+(2.5*(LOG(Readings!C24/16.325))^2-273+$E34))</f>
        <v>-0.34990043694375572</v>
      </c>
      <c r="H34" s="6">
        <f>IF(Readings!D24&gt;0.1,333.5*((Readings!D24)^-0.07168)+(2.5*(LOG(Readings!D24/16.325))^2-273+$E34))</f>
        <v>-0.65640853627326123</v>
      </c>
      <c r="I34" s="6">
        <f>IF(Readings!E24&gt;0.1,333.5*((Readings!E24)^-0.07168)+(2.5*(LOG(Readings!E24/16.325))^2-273+$E34))</f>
        <v>-0.62131596524346833</v>
      </c>
      <c r="J34" s="6">
        <f>IF(Readings!F24&gt;0.1,333.5*((Readings!F24)^-0.07168)+(2.5*(LOG(Readings!F24/16.325))^2-273+$E34))</f>
        <v>-0.52738886944820251</v>
      </c>
      <c r="K34" s="6">
        <f>IF(Readings!G24&gt;0.1,333.5*((Readings!G24)^-0.07168)+(2.5*(LOG(Readings!G24/16.325))^2-273+$E34))</f>
        <v>-0.42111260695401143</v>
      </c>
      <c r="L34" s="6">
        <f>IF(Readings!H24&gt;0.1,333.5*((Readings!H24)^-0.07168)+(2.5*(LOG(Readings!H24/16.325))^2-273+$E34))</f>
        <v>-0.34990043694375572</v>
      </c>
      <c r="M34" s="6">
        <f>IF(Readings!I24&gt;0.1,333.5*((Readings!I24)^-0.07168)+(2.5*(LOG(Readings!I24/16.325))^2-273+$E34))</f>
        <v>-0.24253460140681682</v>
      </c>
      <c r="N34" s="6">
        <f>IF(Readings!J24&gt;0.1,333.5*((Readings!J24)^-0.07168)+(2.5*(LOG(Readings!J24/16.325))^2-273+$E34))</f>
        <v>-0.20659883614513319</v>
      </c>
      <c r="O34" s="6">
        <f>IF(Readings!K24&gt;0.1,333.5*((Readings!K24)^-0.07168)+(2.5*(LOG(Readings!K24/16.325))^2-273+$E34))</f>
        <v>-0.20659883614513319</v>
      </c>
      <c r="P34" s="6">
        <f>IF(Readings!L24&gt;0.1,333.5*((Readings!L24)^-0.07168)+(2.5*(LOG(Readings!L24/16.325))^2-273+$E34))</f>
        <v>-0.18260053647037466</v>
      </c>
      <c r="Q34" s="6">
        <f>IF(Readings!M24&gt;0.1,333.5*((Readings!M24)^-0.07168)+(2.5*(LOG(Readings!M24/16.325))^2-273+$E34))</f>
        <v>-0.24253460140681682</v>
      </c>
      <c r="R34" s="6">
        <f>IF(Readings!N24&gt;0.1,333.5*((Readings!N24)^-0.07168)+(2.5*(LOG(Readings!N24/16.325))^2-273+$E34))</f>
        <v>-0.13450485813939395</v>
      </c>
      <c r="S34" s="6">
        <f>IF(Readings!O24&gt;0.1,333.5*((Readings!O24)^-0.07168)+(2.5*(LOG(Readings!O24/16.325))^2-273+$E34))</f>
        <v>-1.7105629262186426</v>
      </c>
      <c r="T34" s="6">
        <f>IF(Readings!P24&gt;0.1,333.5*((Readings!P24)^-0.07168)+(2.5*(LOG(Readings!P24/16.325))^2-273+$E34))</f>
        <v>-1.3998655693966384</v>
      </c>
      <c r="U34" s="6">
        <f>IF(Readings!Q24&gt;0.1,333.5*((Readings!Q24)^-0.07168)+(2.5*(LOG(Readings!Q24/16.325))^2-273+$E34))</f>
        <v>-5.0017748612788182E-2</v>
      </c>
      <c r="V34" s="6">
        <f>IF(Readings!R24&gt;0.1,333.5*((Readings!R24)^-0.07168)+(2.5*(LOG(Readings!R24/16.325))^2-273+$E34))</f>
        <v>-1.5555377910345669E-3</v>
      </c>
      <c r="W34" s="6">
        <f>IF(Readings!S24&gt;0.1,333.5*((Readings!S24)^-0.07168)+(2.5*(LOG(Readings!S24/16.325))^2-273+$E34))</f>
        <v>1.7445665553722733</v>
      </c>
      <c r="X34" s="6">
        <f>IF(Readings!T24&gt;0.1,333.5*((Readings!T24)^-0.07168)+(2.5*(LOG(Readings!T24/16.325))^2-273+$E34))</f>
        <v>2.4413825347098168</v>
      </c>
      <c r="Y34" s="6">
        <f>IF(Readings!U24&gt;0.1,333.5*((Readings!U24)^-0.07168)+(2.5*(LOG(Readings!U24/16.325))^2-273+$E34))</f>
        <v>3.268517066961067</v>
      </c>
      <c r="Z34" s="6">
        <f>IF(Readings!V24&gt;0.1,333.5*((Readings!V24)^-0.07168)+(2.5*(LOG(Readings!V24/16.325))^2-273+$E34))</f>
        <v>2.8929788161063357</v>
      </c>
      <c r="AA34" s="6">
        <f>IF(Readings!W24&gt;0.1,333.5*((Readings!W24)^-0.07168)+(2.5*(LOG(Readings!W24/16.325))^2-273+$E34))</f>
        <v>2.8929788161063357</v>
      </c>
      <c r="AB34" s="6">
        <f>IF(Readings!X24&gt;0.1,333.5*((Readings!X24)^-0.07168)+(2.5*(LOG(Readings!X24/16.325))^2-273+$E34))</f>
        <v>3.9074499118424342</v>
      </c>
      <c r="AC34" s="6">
        <f>IF(Readings!Y24&gt;0.1,333.5*((Readings!Y24)^-0.07168)+(2.5*(LOG(Readings!Y24/16.325))^2-273+$E34))</f>
        <v>3.9680602225965345</v>
      </c>
      <c r="AD34" s="6">
        <f>IF(Readings!Z24&gt;0.1,333.5*((Readings!Z24)^-0.07168)+(2.5*(LOG(Readings!Z24/16.325))^2-273+$E34))</f>
        <v>3.9225833075300898</v>
      </c>
      <c r="AE34" s="6">
        <f>IF(Readings!AA24&gt;0.1,333.5*((Readings!AA24)^-0.07168)+(2.5*(LOG(Readings!AA24/16.325))^2-273+$E34))</f>
        <v>2.8929788161063357</v>
      </c>
      <c r="AF34" s="6">
        <f>IF(Readings!AB24&gt;0.1,333.5*((Readings!AB24)^-0.07168)+(2.5*(LOG(Readings!AB24/16.325))^2-273+$E34))</f>
        <v>3.8018721247514122</v>
      </c>
      <c r="AG34" s="6">
        <f>IF(Readings!AC24&gt;0.1,333.5*((Readings!AC24)^-0.07168)+(2.5*(LOG(Readings!AC24/16.325))^2-273+$E34))</f>
        <v>3.5332080921024271</v>
      </c>
      <c r="AH34" s="6">
        <f>IF(Readings!AD24&gt;0.1,333.5*((Readings!AD24)^-0.07168)+(2.5*(LOG(Readings!AD24/16.325))^2-273+$E34))</f>
        <v>3.2393474032555787</v>
      </c>
      <c r="AI34" s="6">
        <f>IF(Readings!AE24&gt;0.1,333.5*((Readings!AE24)^-0.07168)+(2.5*(LOG(Readings!AE24/16.325))^2-273+$E34))</f>
        <v>3.0076896067290591</v>
      </c>
      <c r="AJ34" s="6">
        <f>IF(Readings!AF24&gt;0.1,333.5*((Readings!AF24)^-0.07168)+(2.5*(LOG(Readings!AF24/16.325))^2-273+$E34))</f>
        <v>2.7364471982822351</v>
      </c>
      <c r="AK34" s="6">
        <f>IF(Readings!AG24&gt;0.1,333.5*((Readings!AG24)^-0.07168)+(2.5*(LOG(Readings!AG24/16.325))^2-273+$E34))</f>
        <v>2.3996272248276682</v>
      </c>
      <c r="AL34" s="6">
        <f>IF(Readings!AH24&gt;0.1,333.5*((Readings!AH24)^-0.07168)+(2.5*(LOG(Readings!AH24/16.325))^2-273+$E34))</f>
        <v>2.0554320603159226</v>
      </c>
      <c r="AM34" s="6">
        <f>IF(Readings!AI24&gt;0.1,333.5*((Readings!AI24)^-0.07168)+(2.5*(LOG(Readings!AI24/16.325))^2-273+$E34))</f>
        <v>1.8251373608304675</v>
      </c>
      <c r="AN34" s="6">
        <f>IF(Readings!AJ24&gt;0.1,333.5*((Readings!AJ24)^-0.07168)+(2.5*(LOG(Readings!AJ24/16.325))^2-273+$E34))</f>
        <v>1.5447303380372546</v>
      </c>
      <c r="AO34" s="6">
        <f>IF(Readings!AK24&gt;0.1,333.5*((Readings!AK24)^-0.07168)+(2.5*(LOG(Readings!AK24/16.325))^2-273+$E34))</f>
        <v>1.3078719410680719</v>
      </c>
      <c r="AP34" s="6">
        <f>IF(Readings!AL24&gt;0.1,333.5*((Readings!AL24)^-0.07168)+(2.5*(LOG(Readings!AL24/16.325))^2-273+$E34))</f>
        <v>1.0870540995549618</v>
      </c>
      <c r="AQ34" s="6">
        <f>IF(Readings!AM24&gt;0.1,333.5*((Readings!AM24)^-0.07168)+(2.5*(LOG(Readings!AM24/16.325))^2-273+$E34))</f>
        <v>0.6535536779140898</v>
      </c>
      <c r="AR34" s="6">
        <f>IF(Readings!AN24&gt;0.1,333.5*((Readings!AN24)^-0.07168)+(2.5*(LOG(Readings!AN24/16.325))^2-273+$E34))</f>
        <v>0.54057016047084971</v>
      </c>
      <c r="AS34" s="6">
        <f>IF(Readings!AO24&gt;0.1,333.5*((Readings!AO24)^-0.07168)+(2.5*(LOG(Readings!AO24/16.325))^2-273+$E34))</f>
        <v>0.40345923825901764</v>
      </c>
      <c r="AT34" s="6">
        <f>IF(Readings!AP24&gt;0.1,333.5*((Readings!AP24)^-0.07168)+(2.5*(LOG(Readings!AP24/16.325))^2-273+$E34))</f>
        <v>0.18138226415516101</v>
      </c>
      <c r="AU34" s="6">
        <f>IF(Readings!AQ24&gt;0.1,333.5*((Readings!AQ24)^-0.07168)+(2.5*(LOG(Readings!AQ24/16.325))^2-273+$E34))</f>
        <v>9.5773370810093184E-2</v>
      </c>
      <c r="AV34" s="6">
        <f>IF(Readings!AR24&gt;0.1,333.5*((Readings!AR24)^-0.07168)+(2.5*(LOG(Readings!AR24/16.325))^2-273+$E34))</f>
        <v>-0.15856923902134668</v>
      </c>
      <c r="AW34" s="6">
        <f>IF(Readings!AS24&gt;0.1,333.5*((Readings!AS24)^-0.07168)+(2.5*(LOG(Readings!AS24/16.325))^2-273+$E34))</f>
        <v>-0.31418511761410173</v>
      </c>
      <c r="AX34" s="6">
        <f>IF(Readings!AT24&gt;0.1,333.5*((Readings!AT24)^-0.07168)+(2.5*(LOG(Readings!AT24/16.325))^2-273+$E34))</f>
        <v>-0.57441567806392868</v>
      </c>
      <c r="AY34" s="6">
        <f>IF(Readings!AU24&gt;0.1,333.5*((Readings!AU24)^-0.07168)+(2.5*(LOG(Readings!AU24/16.325))^2-273+$E34))</f>
        <v>-0.969099102869734</v>
      </c>
      <c r="AZ34" s="6">
        <f>IF(Readings!AV24&gt;0.1,333.5*((Readings!AV24)^-0.07168)+(2.5*(LOG(Readings!AV24/16.325))^2-273+$E34))</f>
        <v>-1.3325565516026927</v>
      </c>
      <c r="BA34" s="6">
        <f>IF(Readings!AW24&gt;0.1,333.5*((Readings!AW24)^-0.07168)+(2.5*(LOG(Readings!AW24/16.325))^2-273+$E34))</f>
        <v>-1.3550219306040958</v>
      </c>
      <c r="BB34" s="6">
        <f>IF(Readings!AX24&gt;0.1,333.5*((Readings!AX24)^-0.07168)+(2.5*(LOG(Readings!AX24/16.325))^2-273+$E34))</f>
        <v>-1.3550219306040958</v>
      </c>
      <c r="BC34" s="6">
        <f>IF(Readings!AY24&gt;0.1,333.5*((Readings!AY24)^-0.07168)+(2.5*(LOG(Readings!AY24/16.325))^2-273+$E34))</f>
        <v>-1.8311128897316848</v>
      </c>
      <c r="BD34" s="6">
        <f>IF(Readings!AZ24&gt;0.1,333.5*((Readings!AZ24)^-0.07168)+(2.5*(LOG(Readings!AZ24/16.325))^2-273+$E34))</f>
        <v>-1.9399790848653424</v>
      </c>
      <c r="BE34" s="6">
        <f>IF(Readings!BA24&gt;0.1,333.5*((Readings!BA24)^-0.07168)+(2.5*(LOG(Readings!BA24/16.325))^2-273+$E34))</f>
        <v>-1.7983188755198967</v>
      </c>
      <c r="BF34" s="6">
        <f>IF(Readings!BB24&gt;0.1,333.5*((Readings!BB24)^-0.07168)+(2.5*(LOG(Readings!BB24/16.325))^2-273+$E34))</f>
        <v>-1.5337045976086188</v>
      </c>
      <c r="BG34" s="6">
        <f>IF(Readings!BC24&gt;0.1,333.5*((Readings!BC24)^-0.07168)+(2.5*(LOG(Readings!BC24/16.325))^2-273+$E34))</f>
        <v>-1.2762654851067055</v>
      </c>
      <c r="BH34" s="6">
        <f>IF(Readings!BD24&gt;0.1,333.5*((Readings!BD24)^-0.07168)+(2.5*(LOG(Readings!BD24/16.325))^2-273+$E34))</f>
        <v>-0.92312764225937372</v>
      </c>
      <c r="BI34" s="6">
        <f>IF(Readings!BE24&gt;0.1,333.5*((Readings!BE24)^-0.07168)+(2.5*(LOG(Readings!BE24/16.325))^2-273+$E34))</f>
        <v>-0.77287581582532994</v>
      </c>
      <c r="BJ34" s="6">
        <f>IF(Readings!BF24&gt;0.1,333.5*((Readings!BF24)^-0.07168)+(2.5*(LOG(Readings!BF24/16.325))^2-273+$E34))</f>
        <v>-0.66809037125000259</v>
      </c>
      <c r="BK34" s="6">
        <f>IF(Readings!BG24&gt;0.1,333.5*((Readings!BG24)^-0.07168)+(2.5*(LOG(Readings!BG24/16.325))^2-273+$E34))</f>
        <v>-0.56267086241007291</v>
      </c>
      <c r="BL34" s="6">
        <f>IF(Readings!BH24&gt;0.1,333.5*((Readings!BH24)^-0.07168)+(2.5*(LOG(Readings!BH24/16.325))^2-273+$E34))</f>
        <v>-0.50382781820707123</v>
      </c>
      <c r="BM34" s="6">
        <f>IF(Readings!BI24&gt;0.1,333.5*((Readings!BI24)^-0.07168)+(2.5*(LOG(Readings!BI24/16.325))^2-273+$E34))</f>
        <v>-0.42111260695401143</v>
      </c>
      <c r="BN34" s="6">
        <f>IF(Readings!BJ24&gt;0.1,333.5*((Readings!BJ24)^-0.07168)+(2.5*(LOG(Readings!BJ24/16.325))^2-273+$E34))</f>
        <v>-0.39740748586831387</v>
      </c>
      <c r="BO34" s="6">
        <f>IF(Readings!BK24&gt;0.1,333.5*((Readings!BK24)^-0.07168)+(2.5*(LOG(Readings!BK24/16.325))^2-273+$E34))</f>
        <v>-0.26645077926690419</v>
      </c>
      <c r="BP34" s="6">
        <f>IF(Readings!BL24&gt;0.1,333.5*((Readings!BL24)^-0.07168)+(2.5*(LOG(Readings!BL24/16.325))^2-273+$E34))</f>
        <v>-0.21858563849627899</v>
      </c>
      <c r="BQ34" s="6">
        <f>IF(Readings!BM24&gt;0.1,333.5*((Readings!BM24)^-0.07168)+(2.5*(LOG(Readings!BM24/16.325))^2-273+$E34))</f>
        <v>-0.20659883614513319</v>
      </c>
      <c r="BR34" s="6">
        <f>IF(Readings!BN24&gt;0.1,333.5*((Readings!BN24)^-0.07168)+(2.5*(LOG(Readings!BN24/16.325))^2-273+$E34))</f>
        <v>0.79263843234645037</v>
      </c>
      <c r="BS34" s="6">
        <f>IF(Readings!BO24&gt;0.1,333.5*((Readings!BO24)^-0.07168)+(2.5*(LOG(Readings!BO24/16.325))^2-273+$E34))</f>
        <v>1.3340331826834131</v>
      </c>
      <c r="BT34" s="6">
        <f>IF(Readings!BP24&gt;0.1,333.5*((Readings!BP24)^-0.07168)+(2.5*(LOG(Readings!BP24/16.325))^2-273+$E34))</f>
        <v>2.5251885331152266</v>
      </c>
      <c r="BU34" s="6">
        <f>IF(Readings!BQ24&gt;0.1,333.5*((Readings!BQ24)^-0.07168)+(2.5*(LOG(Readings!BQ24/16.325))^2-273+$E34))</f>
        <v>3.6521171634018401</v>
      </c>
      <c r="BV34" s="6">
        <f>IF(Readings!BR24&gt;0.1,333.5*((Readings!BR24)^-0.07168)+(2.5*(LOG(Readings!BR24/16.325))^2-273+$E34))</f>
        <v>4.6013957162105044</v>
      </c>
      <c r="BW34" s="6">
        <f>IF(Readings!BS24&gt;0.1,333.5*((Readings!BS24)^-0.07168)+(2.5*(LOG(Readings!BS24/16.325))^2-273+$E34))</f>
        <v>5.0793397359065011</v>
      </c>
      <c r="BX34" s="6">
        <f>IF(Readings!BT24&gt;0.1,333.5*((Readings!BT24)^-0.07168)+(2.5*(LOG(Readings!BT24/16.325))^2-273+$E34))</f>
        <v>5.4215859108323343</v>
      </c>
      <c r="BY34" s="6">
        <f>IF(Readings!BU24&gt;0.1,333.5*((Readings!BU24)^-0.07168)+(2.5*(LOG(Readings!BU24/16.325))^2-273+$E34))</f>
        <v>5.6034733992553356</v>
      </c>
      <c r="BZ34" s="6">
        <f>IF(Readings!BV24&gt;0.1,333.5*((Readings!BV24)^-0.07168)+(2.5*(LOG(Readings!BV24/16.325))^2-273+$E34))</f>
        <v>5.2252245962671395</v>
      </c>
      <c r="CA34" s="6">
        <f>IF(Readings!BW24&gt;0.1,333.5*((Readings!BW24)^-0.07168)+(2.5*(LOG(Readings!BW24/16.325))^2-273+$E34))</f>
        <v>5.030971911391191</v>
      </c>
      <c r="CB34" s="6">
        <f>IF(Readings!BX24&gt;0.1,333.5*((Readings!BX24)^-0.07168)+(2.5*(LOG(Readings!BX24/16.325))^2-273+$E34))</f>
        <v>4.7117888314064089</v>
      </c>
      <c r="CC34" s="6">
        <f>IF(Readings!BY24&gt;0.1,333.5*((Readings!BY24)^-0.07168)+(2.5*(LOG(Readings!BY24/16.325))^2-273+$E34))</f>
        <v>4.0898982760652416</v>
      </c>
      <c r="CD34" s="6">
        <f>IF(Readings!BZ24&gt;0.1,333.5*((Readings!BZ24)^-0.07168)+(2.5*(LOG(Readings!BZ24/16.325))^2-273+$E34))</f>
        <v>3.5183998355363997</v>
      </c>
      <c r="CE34" s="6">
        <f>IF(Readings!CA24&gt;0.1,333.5*((Readings!CA24)^-0.07168)+(2.5*(LOG(Readings!CA24/16.325))^2-273+$E34))</f>
        <v>2.8644160600142072</v>
      </c>
      <c r="CF34" s="6">
        <f>IF(Readings!CB24&gt;0.1,333.5*((Readings!CB24)^-0.07168)+(2.5*(LOG(Readings!CB24/16.325))^2-273+$E34))</f>
        <v>2.3718447554305158</v>
      </c>
      <c r="CG34" s="6">
        <f>IF(Readings!CC24&gt;0.1,333.5*((Readings!CC24)^-0.07168)+(2.5*(LOG(Readings!CC24/16.325))^2-273+$E34))</f>
        <v>2.1374321832961414</v>
      </c>
      <c r="CH34" s="6">
        <f>IF(Readings!CD24&gt;0.1,333.5*((Readings!CD24)^-0.07168)+(2.5*(LOG(Readings!CD24/16.325))^2-273+$E34))</f>
        <v>1.1517139616760801</v>
      </c>
      <c r="CI34" s="6">
        <f>IF(Readings!CE24&gt;0.1,333.5*((Readings!CE24)^-0.07168)+(2.5*(LOG(Readings!CE24/16.325))^2-273+$E34))</f>
        <v>-3.7914775603667294E-2</v>
      </c>
      <c r="CJ34" s="6">
        <f>IF(Readings!CF24&gt;0.1,333.5*((Readings!CF24)^-0.07168)+(2.5*(LOG(Readings!CF24/16.325))^2-273+$E34))</f>
        <v>-0.48023489432847555</v>
      </c>
      <c r="CK34" s="6">
        <f>IF(Readings!CG24&gt;0.1,333.5*((Readings!CG24)^-0.07168)+(2.5*(LOG(Readings!CG24/16.325))^2-273+$E34))</f>
        <v>-0.92312764225937372</v>
      </c>
      <c r="CL34" s="6">
        <f>IF(Readings!CH24&gt;0.1,333.5*((Readings!CH24)^-0.07168)+(2.5*(LOG(Readings!CH24/16.325))^2-273+$E34))</f>
        <v>-0.95761762639602921</v>
      </c>
      <c r="CM34" s="6">
        <f>IF(Readings!CI24&gt;0.1,333.5*((Readings!CI24)^-0.07168)+(2.5*(LOG(Readings!CI24/16.325))^2-273+$E34))</f>
        <v>-1.0948973453686222</v>
      </c>
      <c r="CN34" s="6">
        <f>IF(Readings!CJ24&gt;0.1,333.5*((Readings!CJ24)^-0.07168)+(2.5*(LOG(Readings!CJ24/16.325))^2-273+$E34))</f>
        <v>-1.117672228507729</v>
      </c>
      <c r="CO34" s="6">
        <f>IF(Readings!CK24&gt;0.1,333.5*((Readings!CK24)^-0.07168)+(2.5*(LOG(Readings!CK24/16.325))^2-273+$E34))</f>
        <v>-0.52738886944820251</v>
      </c>
      <c r="CP34" s="6">
        <f>IF(Readings!CL24&gt;0.1,333.5*((Readings!CL24)^-0.07168)+(2.5*(LOG(Readings!CL24/16.325))^2-273+$E34))</f>
        <v>-0.46842645472713684</v>
      </c>
      <c r="CQ34" s="6">
        <f>IF(Readings!CM24&gt;0.1,333.5*((Readings!CM24)^-0.07168)+(2.5*(LOG(Readings!CM24/16.325))^2-273+$E34))</f>
        <v>-0.42111260695401143</v>
      </c>
      <c r="CR34" s="6">
        <f>IF(Readings!CN24&gt;0.1,333.5*((Readings!CN24)^-0.07168)+(2.5*(LOG(Readings!CN24/16.325))^2-273+$E34))</f>
        <v>-0.37367012345907824</v>
      </c>
      <c r="CS34" s="6">
        <f>IF(Readings!CO24&gt;0.1,333.5*((Readings!CO24)^-0.07168)+(2.5*(LOG(Readings!CO24/16.325))^2-273+$E34))</f>
        <v>-0.31418511761410173</v>
      </c>
      <c r="CT34" s="6">
        <f>IF(Readings!CP24&gt;0.1,333.5*((Readings!CP24)^-0.07168)+(2.5*(LOG(Readings!CP24/16.325))^2-273+$E34))</f>
        <v>-0.29033425660117018</v>
      </c>
      <c r="CU34" s="6">
        <f>IF(Readings!CQ24&gt;0.1,333.5*((Readings!CQ24)^-0.07168)+(2.5*(LOG(Readings!CQ24/16.325))^2-273+$E34))</f>
        <v>-0.30226375889753854</v>
      </c>
      <c r="CV34" s="6">
        <f>IF(Readings!CR24&gt;0.1,333.5*((Readings!CR24)^-0.07168)+(2.5*(LOG(Readings!CR24/16.325))^2-273+$E34))</f>
        <v>-0.24253460140681682</v>
      </c>
      <c r="CW34" s="6">
        <f>IF(Readings!CS24&gt;0.1,333.5*((Readings!CS24)^-0.07168)+(2.5*(LOG(Readings!CS24/16.325))^2-273+$E34))</f>
        <v>-0.21858563849627899</v>
      </c>
      <c r="CX34" s="6">
        <f>IF(Readings!CT24&gt;0.1,333.5*((Readings!CT24)^-0.07168)+(2.5*(LOG(Readings!CT24/16.325))^2-273+$E34))</f>
        <v>0.19364633360083872</v>
      </c>
      <c r="CY34" s="6">
        <f>IF(Readings!CU24&gt;0.1,333.5*((Readings!CU24)^-0.07168)+(2.5*(LOG(Readings!CU24/16.325))^2-273+$E34))</f>
        <v>0.69137688327265323</v>
      </c>
      <c r="CZ34" s="6">
        <f>IF(Readings!CV24&gt;0.1,333.5*((Readings!CV24)^-0.07168)+(2.5*(LOG(Readings!CV24/16.325))^2-273+$E34))</f>
        <v>1.7982396584525304</v>
      </c>
      <c r="DA34" s="6">
        <f>IF(Readings!CW24&gt;0.1,333.5*((Readings!CW24)^-0.07168)+(2.5*(LOG(Readings!CW24/16.325))^2-273+$E34))</f>
        <v>2.3579697937859123</v>
      </c>
      <c r="DB34" s="6">
        <f>IF(Readings!CX24&gt;0.1,333.5*((Readings!CX24)^-0.07168)+(2.5*(LOG(Readings!CX24/16.325))^2-273+$E34))</f>
        <v>3.0220804677198885</v>
      </c>
      <c r="DC34" s="6">
        <f>IF(Readings!CY24&gt;0.1,333.5*((Readings!CY24)^-0.07168)+(2.5*(LOG(Readings!CY24/16.325))^2-273+$E34))</f>
        <v>3.2977344245489348</v>
      </c>
      <c r="DD34" s="6">
        <f>IF(Readings!CZ24&gt;0.1,333.5*((Readings!CZ24)^-0.07168)+(2.5*(LOG(Readings!CZ24/16.325))^2-273+$E34))</f>
        <v>3.5628614079578256</v>
      </c>
      <c r="DE34" s="6">
        <f>IF(Readings!DA24&gt;0.1,333.5*((Readings!DA24)^-0.07168)+(2.5*(LOG(Readings!DA24/16.325))^2-273+$E34))</f>
        <v>3.459289039169505</v>
      </c>
      <c r="DF34" s="6">
        <f>IF(Readings!DB24&gt;0.1,333.5*((Readings!DB24)^-0.07168)+(2.5*(LOG(Readings!DB24/16.325))^2-273+$E34))</f>
        <v>-0.66809037125000259</v>
      </c>
      <c r="DG34" s="6">
        <f>IF(Readings!DC24&gt;0.1,333.5*((Readings!DC24)^-0.07168)+(2.5*(LOG(Readings!DC24/16.325))^2-273+$E34))</f>
        <v>2.9645865488148502</v>
      </c>
      <c r="DH34" s="6">
        <f>IF(Readings!DD24&gt;0.1,333.5*((Readings!DD24)^-0.07168)+(2.5*(LOG(Readings!DD24/16.325))^2-273+$E34))</f>
        <v>2.6939944003006531</v>
      </c>
      <c r="DI34" s="6">
        <f>IF(Readings!DE24&gt;0.1,333.5*((Readings!DE24)^-0.07168)+(2.5*(LOG(Readings!DE24/16.325))^2-273+$E34))</f>
        <v>2.2335804677596229</v>
      </c>
      <c r="DJ34" s="6">
        <f>IF(Readings!DF24&gt;0.1,333.5*((Readings!DF24)^-0.07168)+(2.5*(LOG(Readings!DF24/16.325))^2-273+$E34))</f>
        <v>1.8386015508885407</v>
      </c>
      <c r="DK34" s="6">
        <f>IF(Readings!DG24&gt;0.1,333.5*((Readings!DG24)^-0.07168)+(2.5*(LOG(Readings!DG24/16.325))^2-273+$E34))</f>
        <v>1.2687026550940459</v>
      </c>
      <c r="DL34" s="6">
        <f>IF(Readings!DH24&gt;0.1,333.5*((Readings!DH24)^-0.07168)+(2.5*(LOG(Readings!DH24/16.325))^2-273+$E34))</f>
        <v>0.92004069344807249</v>
      </c>
      <c r="DM34" s="6">
        <f>IF(Readings!DI24&gt;0.1,333.5*((Readings!DI24)^-0.07168)+(2.5*(LOG(Readings!DI24/16.325))^2-273+$E34))</f>
        <v>0.40345923825901764</v>
      </c>
      <c r="DN34" s="6">
        <f>IF(Readings!DJ24&gt;0.1,333.5*((Readings!DJ24)^-0.07168)+(2.5*(LOG(Readings!DJ24/16.325))^2-273+$E34))</f>
        <v>0.18138226415516101</v>
      </c>
      <c r="DO34" s="6">
        <f>IF(Readings!DK24&gt;0.1,333.5*((Readings!DK24)^-0.07168)+(2.5*(LOG(Readings!DK24/16.325))^2-273+$E34))</f>
        <v>-0.64471886356324148</v>
      </c>
      <c r="DP34" s="6">
        <f>IF(Readings!DL24&gt;0.1,333.5*((Readings!DL24)^-0.07168)+(2.5*(LOG(Readings!DL24/16.325))^2-273+$E34))</f>
        <v>-1.2084742719879955</v>
      </c>
      <c r="DQ34" s="6">
        <f>IF(Readings!DM24&gt;0.1,333.5*((Readings!DM24)^-0.07168)+(2.5*(LOG(Readings!DM24/16.325))^2-273+$E34))</f>
        <v>-1.7544965546662752</v>
      </c>
      <c r="DR34" s="6">
        <f>IF(Readings!DN24&gt;0.1,333.5*((Readings!DN24)^-0.07168)+(2.5*(LOG(Readings!DN24/16.325))^2-273+$E34))</f>
        <v>-1.5780888353937144</v>
      </c>
      <c r="DS34" s="6">
        <f>IF(Readings!DO24&gt;0.1,333.5*((Readings!DO24)^-0.07168)+(2.5*(LOG(Readings!DO24/16.325))^2-273+$E34))</f>
        <v>-0.98057300263508296</v>
      </c>
      <c r="DT34" s="6">
        <f>IF(Readings!DP24&gt;0.1,333.5*((Readings!DP24)^-0.07168)+(2.5*(LOG(Readings!DP24/16.325))^2-273+$E34))</f>
        <v>-0.60960271973709723</v>
      </c>
      <c r="DU34" s="6">
        <f>IF(Readings!DQ24&gt;0.1,333.5*((Readings!DQ24)^-0.07168)+(2.5*(LOG(Readings!DQ24/16.325))^2-273+$E34))</f>
        <v>-0.45661001642048404</v>
      </c>
      <c r="DV34" s="6">
        <f>IF(Readings!DR24&gt;0.1,333.5*((Readings!DR24)^-0.07168)+(2.5*(LOG(Readings!DR24/16.325))^2-273+$E34))</f>
        <v>-0.3260983432266471</v>
      </c>
      <c r="DW34" s="6">
        <f>IF(Readings!DS24&gt;0.1,333.5*((Readings!DS24)^-0.07168)+(2.5*(LOG(Readings!DS24/16.325))^2-273+$E34))</f>
        <v>-0.14654118937590965</v>
      </c>
      <c r="DX34" s="6">
        <f>IF(Readings!DT24&gt;0.1,333.5*((Readings!DT24)^-0.07168)+(2.5*(LOG(Readings!DT24/16.325))^2-273+$E34))</f>
        <v>0.69137688327265323</v>
      </c>
      <c r="DY34" s="6">
        <f>IF(Readings!DU24&gt;0.1,333.5*((Readings!DU24)^-0.07168)+(2.5*(LOG(Readings!DU24/16.325))^2-273+$E34))</f>
        <v>2.1648500066908127</v>
      </c>
      <c r="DZ34" s="6">
        <f>IF(Readings!DV24&gt;0.1,333.5*((Readings!DV24)^-0.07168)+(2.5*(LOG(Readings!DV24/16.325))^2-273+$E34))</f>
        <v>3.9074499118424342</v>
      </c>
      <c r="EA34" s="6">
        <f>IF(Readings!DW24&gt;0.1,333.5*((Readings!DW24)^-0.07168)+(2.5*(LOG(Readings!DW24/16.325))^2-273+$E34))</f>
        <v>4.2279612263150739</v>
      </c>
      <c r="EB34" s="6">
        <f>IF(Readings!DX24&gt;0.1,333.5*((Readings!DX24)^-0.07168)+(2.5*(LOG(Readings!DX24/16.325))^2-273+$E34))</f>
        <v>4.1818222870839463</v>
      </c>
      <c r="EC34" s="6">
        <f>IF(Readings!DY24&gt;0.1,333.5*((Readings!DY24)^-0.07168)+(2.5*(LOG(Readings!DY24/16.325))^2-273+$E34))</f>
        <v>3.5183998355363997</v>
      </c>
      <c r="ED34" s="6">
        <f>IF(Readings!DZ24&gt;0.1,333.5*((Readings!DZ24)^-0.07168)+(2.5*(LOG(Readings!DZ24/16.325))^2-273+$E34))</f>
        <v>2.8644160600142072</v>
      </c>
      <c r="EE34" s="6">
        <f>IF(Readings!EA24&gt;0.1,333.5*((Readings!EA24)^-0.07168)+(2.5*(LOG(Readings!EA24/16.325))^2-273+$E34))</f>
        <v>2.2749468430548632</v>
      </c>
      <c r="EF34" s="6">
        <f>IF(Readings!EB24&gt;0.1,333.5*((Readings!EB24)^-0.07168)+(2.5*(LOG(Readings!EB24/16.325))^2-273+$E34))</f>
        <v>1.7445665553722733</v>
      </c>
      <c r="EG34" s="6">
        <f>IF(Readings!EC24&gt;0.1,333.5*((Readings!EC24)^-0.07168)+(2.5*(LOG(Readings!EC24/16.325))^2-273+$E34))</f>
        <v>0.14464148730939996</v>
      </c>
      <c r="EH34" s="6">
        <f>IF(Readings!ED24&gt;0.1,333.5*((Readings!ED24)^-0.07168)+(2.5*(LOG(Readings!ED24/16.325))^2-273+$E34))</f>
        <v>0.45319391349750049</v>
      </c>
      <c r="EI34" s="6">
        <f>IF(Readings!EE24&gt;0.1,333.5*((Readings!EE24)^-0.07168)+(2.5*(LOG(Readings!EE24/16.325))^2-273+$E34))</f>
        <v>-1.1404172893402915</v>
      </c>
      <c r="EJ34" s="6">
        <f>IF(Readings!EF24&gt;0.1,333.5*((Readings!EF24)^-0.07168)+(2.5*(LOG(Readings!EF24/16.325))^2-273+$E34))</f>
        <v>-0.19460380568864366</v>
      </c>
      <c r="EK34" s="6">
        <f>IF(Readings!EG24&gt;0.1,333.5*((Readings!EG24)^-0.07168)+(2.5*(LOG(Readings!EG24/16.325))^2-273+$E34))</f>
        <v>3.5777065056387869</v>
      </c>
      <c r="EL34" s="6">
        <f>IF(Readings!EH24&gt;0.1,333.5*((Readings!EH24)^-0.07168)+(2.5*(LOG(Readings!EH24/16.325))^2-273+$E34))</f>
        <v>1.1258215458847758</v>
      </c>
      <c r="EM34" s="6">
        <f>IF(Readings!EI24&gt;0.1,333.5*((Readings!EI24)^-0.07168)+(2.5*(LOG(Readings!EI24/16.325))^2-273+$E34))</f>
        <v>-0.69143056759349975</v>
      </c>
      <c r="EN34" s="6">
        <f>IF(Readings!EJ24&gt;0.1,333.5*((Readings!EJ24)^-0.07168)+(2.5*(LOG(Readings!EJ24/16.325))^2-273+$E34))</f>
        <v>-0.36178932590075874</v>
      </c>
      <c r="EO34" s="6">
        <f>IF(Readings!EK24&gt;0.1,333.5*((Readings!EK24)^-0.07168)+(2.5*(LOG(Readings!EK24/16.325))^2-273+$E34))</f>
        <v>3.9225833075300898</v>
      </c>
      <c r="EP34" s="6">
        <f>IF(Readings!EL24&gt;0.1,333.5*((Readings!EL24)^-0.07168)+(2.5*(LOG(Readings!EL24/16.325))^2-273+$E34))</f>
        <v>5.5536864085644879</v>
      </c>
      <c r="EQ34" s="6">
        <f>IF(Readings!EM24&gt;0.1,333.5*((Readings!EM24)^-0.07168)+(2.5*(LOG(Readings!EM24/16.325))^2-273+$E34))</f>
        <v>4.4604483362161318</v>
      </c>
      <c r="ER34" s="6">
        <f>IF(Readings!EN24&gt;0.1,333.5*((Readings!EN24)^-0.07168)+(2.5*(LOG(Readings!EN24/16.325))^2-273+$E34))</f>
        <v>-0.45661001642048404</v>
      </c>
      <c r="ES34" s="6">
        <f>IF(Readings!EO24&gt;0.1,333.5*((Readings!EO24)^-0.07168)+(2.5*(LOG(Readings!EO24/16.325))^2-273+$E34))</f>
        <v>4.538616230380228</v>
      </c>
      <c r="ET34" s="6">
        <f>IF(Readings!EP24&gt;0.1,333.5*((Readings!EP24)^-0.07168)+(2.5*(LOG(Readings!EP24/16.325))^2-273+$E34))</f>
        <v>1.9196023626162173</v>
      </c>
      <c r="EU34" s="6">
        <f>IF(Readings!EQ24&gt;0.1,333.5*((Readings!EQ24)^-0.07168)+(2.5*(LOG(Readings!EQ24/16.325))^2-273+$E34))</f>
        <v>-0.56267086241007291</v>
      </c>
      <c r="EV34" s="6">
        <f>IF(Readings!ER24&gt;0.1,333.5*((Readings!ER24)^-0.07168)+(2.5*(LOG(Readings!ER24/16.325))^2-273+$E34))</f>
        <v>4.1051863195717715</v>
      </c>
      <c r="EW34" s="6">
        <f>(333.5*((16.06)^-0.07168)+(2.5*(LOG(16.06/16.325))^2-273+$E34))</f>
        <v>0.10797762085707063</v>
      </c>
      <c r="EX34" s="6">
        <f>(333.5*((16.39)^-0.07168)+(2.5*(LOG(16.39/16.325))^2-273+$E34))</f>
        <v>-0.29033425660117018</v>
      </c>
      <c r="EY34" s="6">
        <f>(333.5*((12.89)^-0.07168)+(2.5*(LOG(12.89/16.325))^2-273+$E34))</f>
        <v>4.4760547928622145</v>
      </c>
    </row>
    <row r="35" spans="1:156" x14ac:dyDescent="0.2">
      <c r="D35" s="17"/>
      <c r="E35" s="17"/>
      <c r="F35" s="1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</row>
    <row r="36" spans="1:156" x14ac:dyDescent="0.2">
      <c r="B36" s="4" t="s">
        <v>66</v>
      </c>
      <c r="D36" s="17"/>
      <c r="E36" s="17"/>
      <c r="F36" s="1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EW36" s="5">
        <v>38904</v>
      </c>
      <c r="EX36" s="5">
        <v>40750</v>
      </c>
      <c r="EY36" s="5">
        <v>40786</v>
      </c>
      <c r="EZ36" s="5">
        <v>40815</v>
      </c>
    </row>
    <row r="37" spans="1:156" x14ac:dyDescent="0.2">
      <c r="B37" s="16" t="s">
        <v>49</v>
      </c>
      <c r="C37" s="18" t="s">
        <v>2</v>
      </c>
      <c r="D37" s="16" t="s">
        <v>3</v>
      </c>
      <c r="E37" s="17"/>
      <c r="F37" s="17"/>
      <c r="G37" s="6"/>
      <c r="H37" s="6" t="s">
        <v>1</v>
      </c>
      <c r="I37" s="6">
        <v>1095.52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EW37" s="6">
        <f>(333.5*((16.75)^-0.07168)+(2.5*(LOG(16.75/16.325))^2-273+$E37))</f>
        <v>-0.50473953158922313</v>
      </c>
      <c r="EX37" s="6">
        <f>(333.5*((16.74)^-0.07168)+(2.5*(LOG(16.74/16.325))^2-273+$E37))</f>
        <v>-0.49308894870904396</v>
      </c>
      <c r="EY37" s="6">
        <f>(333.5*((16.74)^-0.07168)+(2.5*(LOG(16.74/16.325))^2-273+$E37))</f>
        <v>-0.49308894870904396</v>
      </c>
      <c r="EZ37" s="6">
        <f>(333.5*((16.76)^-0.07168)+(2.5*(LOG(16.76/16.325))^2-273+$E37))</f>
        <v>-0.51638232606268275</v>
      </c>
    </row>
    <row r="38" spans="1:156" x14ac:dyDescent="0.2">
      <c r="B38" s="13">
        <v>1</v>
      </c>
      <c r="C38" s="13">
        <v>1084.7</v>
      </c>
      <c r="D38" s="17">
        <v>-10.7</v>
      </c>
      <c r="E38" s="17"/>
      <c r="F38" s="44" t="s">
        <v>199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</row>
    <row r="39" spans="1:156" x14ac:dyDescent="0.2">
      <c r="D39" s="17"/>
      <c r="E39" s="17"/>
      <c r="F39" s="17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</row>
    <row r="40" spans="1:156" x14ac:dyDescent="0.2">
      <c r="B40" s="4" t="s">
        <v>54</v>
      </c>
      <c r="D40" s="17"/>
      <c r="E40" s="17"/>
      <c r="F40" s="17"/>
      <c r="G40" s="6"/>
      <c r="H40" s="6" t="s">
        <v>1</v>
      </c>
      <c r="I40" s="6">
        <v>1087.8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</row>
    <row r="41" spans="1:156" s="5" customFormat="1" x14ac:dyDescent="0.2">
      <c r="B41" s="16" t="s">
        <v>49</v>
      </c>
      <c r="C41" s="18" t="s">
        <v>2</v>
      </c>
      <c r="D41" s="16" t="s">
        <v>3</v>
      </c>
      <c r="E41" s="16" t="s">
        <v>58</v>
      </c>
      <c r="F41" s="16"/>
      <c r="G41" s="5">
        <f t="shared" ref="G41:AL41" si="48">G31</f>
        <v>35894</v>
      </c>
      <c r="H41" s="5">
        <f t="shared" si="48"/>
        <v>35899</v>
      </c>
      <c r="I41" s="5">
        <f t="shared" si="48"/>
        <v>35908</v>
      </c>
      <c r="J41" s="5">
        <f t="shared" si="48"/>
        <v>35913</v>
      </c>
      <c r="K41" s="5">
        <f t="shared" si="48"/>
        <v>35920</v>
      </c>
      <c r="L41" s="5">
        <f t="shared" si="48"/>
        <v>35927</v>
      </c>
      <c r="M41" s="5">
        <f t="shared" si="48"/>
        <v>35943</v>
      </c>
      <c r="N41" s="5">
        <f t="shared" si="48"/>
        <v>35950</v>
      </c>
      <c r="O41" s="5">
        <f t="shared" si="48"/>
        <v>35957</v>
      </c>
      <c r="P41" s="5">
        <f t="shared" si="48"/>
        <v>35964</v>
      </c>
      <c r="Q41" s="5">
        <f t="shared" si="48"/>
        <v>35972</v>
      </c>
      <c r="R41" s="5">
        <f t="shared" si="48"/>
        <v>35978</v>
      </c>
      <c r="S41" s="5">
        <f t="shared" si="48"/>
        <v>35986</v>
      </c>
      <c r="T41" s="5">
        <f t="shared" si="48"/>
        <v>35992</v>
      </c>
      <c r="U41" s="5">
        <f t="shared" si="48"/>
        <v>35998</v>
      </c>
      <c r="V41" s="5">
        <f t="shared" si="48"/>
        <v>36006</v>
      </c>
      <c r="W41" s="5">
        <f t="shared" si="48"/>
        <v>36012</v>
      </c>
      <c r="X41" s="5">
        <f t="shared" si="48"/>
        <v>36019</v>
      </c>
      <c r="Y41" s="5">
        <f t="shared" si="48"/>
        <v>36026</v>
      </c>
      <c r="Z41" s="5">
        <f t="shared" si="48"/>
        <v>36034</v>
      </c>
      <c r="AA41" s="5">
        <f t="shared" si="48"/>
        <v>36040</v>
      </c>
      <c r="AB41" s="5">
        <f t="shared" si="48"/>
        <v>36048</v>
      </c>
      <c r="AC41" s="5">
        <f t="shared" si="48"/>
        <v>36056</v>
      </c>
      <c r="AD41" s="5">
        <f t="shared" si="48"/>
        <v>36061</v>
      </c>
      <c r="AE41" s="5">
        <f t="shared" si="48"/>
        <v>36067</v>
      </c>
      <c r="AF41" s="5">
        <f t="shared" si="48"/>
        <v>36075</v>
      </c>
      <c r="AG41" s="5">
        <f t="shared" si="48"/>
        <v>36083</v>
      </c>
      <c r="AH41" s="5">
        <f t="shared" si="48"/>
        <v>36090</v>
      </c>
      <c r="AI41" s="5">
        <f t="shared" si="48"/>
        <v>36096</v>
      </c>
      <c r="AJ41" s="5">
        <f t="shared" si="48"/>
        <v>36103</v>
      </c>
      <c r="AK41" s="5">
        <f t="shared" si="48"/>
        <v>36111</v>
      </c>
      <c r="AL41" s="5">
        <f t="shared" si="48"/>
        <v>36118</v>
      </c>
      <c r="AM41" s="5">
        <f t="shared" ref="AM41:BR41" si="49">AM31</f>
        <v>36124</v>
      </c>
      <c r="AN41" s="5">
        <f t="shared" si="49"/>
        <v>36131</v>
      </c>
      <c r="AO41" s="5">
        <f t="shared" si="49"/>
        <v>36138</v>
      </c>
      <c r="AP41" s="5">
        <f t="shared" si="49"/>
        <v>36145</v>
      </c>
      <c r="AQ41" s="5">
        <f t="shared" si="49"/>
        <v>36159</v>
      </c>
      <c r="AR41" s="5">
        <f t="shared" si="49"/>
        <v>36166</v>
      </c>
      <c r="AS41" s="5">
        <f t="shared" si="49"/>
        <v>36173</v>
      </c>
      <c r="AT41" s="5">
        <f t="shared" si="49"/>
        <v>36181</v>
      </c>
      <c r="AU41" s="5">
        <f t="shared" si="49"/>
        <v>36187</v>
      </c>
      <c r="AV41" s="5">
        <f t="shared" si="49"/>
        <v>36194</v>
      </c>
      <c r="AW41" s="5">
        <f t="shared" si="49"/>
        <v>36200</v>
      </c>
      <c r="AX41" s="5">
        <f t="shared" si="49"/>
        <v>36206</v>
      </c>
      <c r="AY41" s="5">
        <f t="shared" si="49"/>
        <v>36214</v>
      </c>
      <c r="AZ41" s="5">
        <f t="shared" si="49"/>
        <v>36224</v>
      </c>
      <c r="BA41" s="5">
        <f t="shared" si="49"/>
        <v>36227</v>
      </c>
      <c r="BB41" s="5">
        <f t="shared" si="49"/>
        <v>36234</v>
      </c>
      <c r="BC41" s="5">
        <f t="shared" si="49"/>
        <v>36241</v>
      </c>
      <c r="BD41" s="5">
        <f t="shared" si="49"/>
        <v>36251</v>
      </c>
      <c r="BE41" s="5">
        <f t="shared" si="49"/>
        <v>36271</v>
      </c>
      <c r="BF41" s="5">
        <f t="shared" si="49"/>
        <v>36280</v>
      </c>
      <c r="BG41" s="5">
        <f t="shared" si="49"/>
        <v>36285</v>
      </c>
      <c r="BH41" s="5">
        <f t="shared" si="49"/>
        <v>36296</v>
      </c>
      <c r="BI41" s="5">
        <f t="shared" si="49"/>
        <v>36302</v>
      </c>
      <c r="BJ41" s="5">
        <f t="shared" si="49"/>
        <v>36308</v>
      </c>
      <c r="BK41" s="5">
        <f t="shared" si="49"/>
        <v>36315</v>
      </c>
      <c r="BL41" s="5">
        <f t="shared" si="49"/>
        <v>36321</v>
      </c>
      <c r="BM41" s="5">
        <f t="shared" si="49"/>
        <v>36327</v>
      </c>
      <c r="BN41" s="5">
        <f t="shared" si="49"/>
        <v>36334</v>
      </c>
      <c r="BO41" s="5">
        <f t="shared" si="49"/>
        <v>36345</v>
      </c>
      <c r="BP41" s="5">
        <f t="shared" si="49"/>
        <v>36350</v>
      </c>
      <c r="BQ41" s="5">
        <f t="shared" si="49"/>
        <v>36356</v>
      </c>
      <c r="BR41" s="5">
        <f t="shared" si="49"/>
        <v>36376</v>
      </c>
      <c r="BS41" s="5">
        <f t="shared" ref="BS41:CE41" si="50">BS31</f>
        <v>36382</v>
      </c>
      <c r="BT41" s="5">
        <f t="shared" si="50"/>
        <v>36390</v>
      </c>
      <c r="BU41" s="5">
        <f t="shared" si="50"/>
        <v>36399</v>
      </c>
      <c r="BV41" s="5">
        <f t="shared" si="50"/>
        <v>36407</v>
      </c>
      <c r="BW41" s="5">
        <f t="shared" si="50"/>
        <v>36414</v>
      </c>
      <c r="BX41" s="5">
        <f t="shared" si="50"/>
        <v>36421</v>
      </c>
      <c r="BY41" s="5">
        <f t="shared" si="50"/>
        <v>36434</v>
      </c>
      <c r="BZ41" s="5">
        <f t="shared" si="50"/>
        <v>36443</v>
      </c>
      <c r="CA41" s="5">
        <f t="shared" si="50"/>
        <v>36449</v>
      </c>
      <c r="CB41" s="5">
        <f t="shared" si="50"/>
        <v>36455</v>
      </c>
      <c r="CC41" s="5">
        <f t="shared" si="50"/>
        <v>36467</v>
      </c>
      <c r="CD41" s="5">
        <f t="shared" si="50"/>
        <v>36477</v>
      </c>
      <c r="CE41" s="5">
        <f t="shared" si="50"/>
        <v>36489</v>
      </c>
      <c r="CG41" s="5">
        <f t="shared" ref="CG41:DM41" si="51">CG31</f>
        <v>36504</v>
      </c>
      <c r="CH41" s="5">
        <f t="shared" si="51"/>
        <v>36524</v>
      </c>
      <c r="CI41" s="5">
        <f t="shared" si="51"/>
        <v>36568</v>
      </c>
      <c r="CJ41" s="5">
        <f t="shared" si="51"/>
        <v>36590</v>
      </c>
      <c r="CK41" s="5">
        <f t="shared" si="51"/>
        <v>36615</v>
      </c>
      <c r="CL41" s="5">
        <f t="shared" si="51"/>
        <v>36626</v>
      </c>
      <c r="CM41" s="5">
        <f t="shared" si="51"/>
        <v>36641</v>
      </c>
      <c r="CN41" s="5">
        <f t="shared" si="51"/>
        <v>36659</v>
      </c>
      <c r="CO41" s="5">
        <f t="shared" si="51"/>
        <v>36671</v>
      </c>
      <c r="CP41" s="5">
        <f t="shared" si="51"/>
        <v>36674</v>
      </c>
      <c r="CQ41" s="5">
        <f t="shared" si="51"/>
        <v>36678</v>
      </c>
      <c r="CR41" s="5">
        <f t="shared" si="51"/>
        <v>36684</v>
      </c>
      <c r="CS41" s="5">
        <f t="shared" si="51"/>
        <v>36693</v>
      </c>
      <c r="CT41" s="5">
        <f t="shared" si="51"/>
        <v>36698</v>
      </c>
      <c r="CU41" s="5">
        <f t="shared" si="51"/>
        <v>36707</v>
      </c>
      <c r="CV41" s="5">
        <f t="shared" si="51"/>
        <v>36713</v>
      </c>
      <c r="CW41" s="5">
        <f t="shared" si="51"/>
        <v>36718</v>
      </c>
      <c r="CX41" s="5">
        <f t="shared" si="51"/>
        <v>36735</v>
      </c>
      <c r="CY41" s="5">
        <f t="shared" si="51"/>
        <v>36740</v>
      </c>
      <c r="CZ41" s="5">
        <f t="shared" si="51"/>
        <v>36748</v>
      </c>
      <c r="DA41" s="5">
        <f t="shared" si="51"/>
        <v>36753</v>
      </c>
      <c r="DB41" s="5">
        <f t="shared" si="51"/>
        <v>36762</v>
      </c>
      <c r="DC41" s="5">
        <f t="shared" si="51"/>
        <v>36767</v>
      </c>
      <c r="DD41" s="5">
        <f t="shared" si="51"/>
        <v>36779</v>
      </c>
      <c r="DE41" s="5">
        <f t="shared" si="51"/>
        <v>36798</v>
      </c>
      <c r="DF41" s="5">
        <f t="shared" si="51"/>
        <v>36809</v>
      </c>
      <c r="DG41" s="5">
        <f t="shared" si="51"/>
        <v>36816</v>
      </c>
      <c r="DH41" s="5">
        <f t="shared" si="51"/>
        <v>36823</v>
      </c>
      <c r="DI41" s="5">
        <f t="shared" si="51"/>
        <v>36837</v>
      </c>
      <c r="DJ41" s="5">
        <f t="shared" si="51"/>
        <v>36849</v>
      </c>
      <c r="DK41" s="5">
        <f t="shared" si="51"/>
        <v>36867</v>
      </c>
      <c r="DL41" s="5">
        <f t="shared" si="51"/>
        <v>36881</v>
      </c>
      <c r="DM41" s="5">
        <f t="shared" si="51"/>
        <v>36901</v>
      </c>
      <c r="DN41" s="5">
        <f t="shared" ref="DN41:DT41" si="52">DN31</f>
        <v>36914</v>
      </c>
      <c r="DO41" s="5">
        <f t="shared" si="52"/>
        <v>36951</v>
      </c>
      <c r="DP41" s="5">
        <f t="shared" si="52"/>
        <v>36971</v>
      </c>
      <c r="DQ41" s="5">
        <f t="shared" si="52"/>
        <v>36991</v>
      </c>
      <c r="DR41" s="5">
        <f t="shared" si="52"/>
        <v>37013</v>
      </c>
      <c r="DS41" s="5">
        <f t="shared" si="52"/>
        <v>37028</v>
      </c>
      <c r="DT41" s="5">
        <f t="shared" si="52"/>
        <v>37046</v>
      </c>
      <c r="DU41" s="5">
        <f t="shared" ref="DU41:ED41" si="53">DU31</f>
        <v>37060</v>
      </c>
      <c r="DV41" s="5">
        <f t="shared" si="53"/>
        <v>37075</v>
      </c>
      <c r="DW41" s="5">
        <f t="shared" si="53"/>
        <v>37088</v>
      </c>
      <c r="DX41" s="5">
        <f t="shared" si="53"/>
        <v>37102</v>
      </c>
      <c r="DY41" s="5">
        <f t="shared" si="53"/>
        <v>37116</v>
      </c>
      <c r="DZ41" s="5">
        <f t="shared" si="53"/>
        <v>37134</v>
      </c>
      <c r="EA41" s="5">
        <f t="shared" si="53"/>
        <v>37143</v>
      </c>
      <c r="EB41" s="5">
        <f t="shared" si="53"/>
        <v>37157</v>
      </c>
      <c r="EC41" s="5">
        <f t="shared" si="53"/>
        <v>37181</v>
      </c>
      <c r="ED41" s="5">
        <f t="shared" si="53"/>
        <v>37196</v>
      </c>
      <c r="EE41" s="5">
        <f t="shared" ref="EE41:EL41" si="54">EE31</f>
        <v>37210</v>
      </c>
      <c r="EF41" s="5">
        <f t="shared" si="54"/>
        <v>37224</v>
      </c>
      <c r="EG41" s="5">
        <f t="shared" si="54"/>
        <v>37271</v>
      </c>
      <c r="EH41" s="5">
        <f t="shared" si="54"/>
        <v>37463</v>
      </c>
      <c r="EI41" s="5">
        <f t="shared" si="54"/>
        <v>37750</v>
      </c>
      <c r="EJ41" s="5">
        <f t="shared" si="54"/>
        <v>37812</v>
      </c>
      <c r="EK41" s="5">
        <f t="shared" si="54"/>
        <v>37852</v>
      </c>
      <c r="EL41" s="5">
        <f t="shared" si="54"/>
        <v>37971</v>
      </c>
      <c r="EM41" s="5">
        <f t="shared" ref="EM41:ET41" si="55">EM31</f>
        <v>38138</v>
      </c>
      <c r="EN41" s="5">
        <f t="shared" si="55"/>
        <v>38170</v>
      </c>
      <c r="EO41" s="5">
        <f t="shared" si="55"/>
        <v>38213</v>
      </c>
      <c r="EP41" s="5">
        <f t="shared" si="55"/>
        <v>38238</v>
      </c>
      <c r="EQ41" s="5">
        <f t="shared" si="55"/>
        <v>38266</v>
      </c>
      <c r="ER41" s="5">
        <f t="shared" si="55"/>
        <v>38502</v>
      </c>
      <c r="ES41" s="5">
        <f t="shared" si="55"/>
        <v>38586</v>
      </c>
      <c r="ET41" s="5">
        <f t="shared" si="55"/>
        <v>38674</v>
      </c>
      <c r="EU41" s="5">
        <f>EU31</f>
        <v>39592</v>
      </c>
      <c r="EV41" s="5">
        <f>EV31</f>
        <v>39701</v>
      </c>
      <c r="EW41" s="5">
        <v>40365</v>
      </c>
      <c r="EX41" s="5">
        <v>40750</v>
      </c>
      <c r="EY41" s="5">
        <v>40786</v>
      </c>
      <c r="EZ41" s="5">
        <v>40815</v>
      </c>
    </row>
    <row r="42" spans="1:156" x14ac:dyDescent="0.2">
      <c r="A42" t="s">
        <v>23</v>
      </c>
      <c r="B42" s="13">
        <v>1</v>
      </c>
      <c r="C42" s="13">
        <v>1080.8</v>
      </c>
      <c r="D42" s="17">
        <f>C42-$I$40</f>
        <v>-7</v>
      </c>
      <c r="E42" s="17">
        <v>-0.1</v>
      </c>
      <c r="F42" s="43" t="s">
        <v>200</v>
      </c>
      <c r="G42" s="6">
        <f>IF(Readings!C31&gt;0.1,333.5*((Readings!C31)^-0.07168)+(2.5*(LOG(Readings!C31/16.325))^2-273+$E42))</f>
        <v>0.35278863289869378</v>
      </c>
      <c r="H42" s="6">
        <f>IF(Readings!D31&gt;0.1,333.5*((Readings!D31)^-0.07168)+(2.5*(LOG(Readings!D31/16.325))^2-273+$E42))</f>
        <v>0.3159189938317013</v>
      </c>
      <c r="I42" s="6">
        <f>IF(Readings!E31&gt;0.1,333.5*((Readings!E31)^-0.07168)+(2.5*(LOG(Readings!E31/16.325))^2-273+$E42))</f>
        <v>0.26687985230955746</v>
      </c>
      <c r="J42" s="6">
        <f>IF(Readings!F31&gt;0.1,333.5*((Readings!F31)^-0.07168)+(2.5*(LOG(Readings!F31/16.325))^2-273+$E42))</f>
        <v>0.2424116678938617</v>
      </c>
      <c r="K42" s="6">
        <f>IF(Readings!G31&gt;0.1,333.5*((Readings!G31)^-0.07168)+(2.5*(LOG(Readings!G31/16.325))^2-273+$E42))</f>
        <v>0.21797762085702743</v>
      </c>
      <c r="L42" s="6">
        <f>IF(Readings!H31&gt;0.1,333.5*((Readings!H31)^-0.07168)+(2.5*(LOG(Readings!H31/16.325))^2-273+$E42))</f>
        <v>0.19357762149633118</v>
      </c>
      <c r="M42" s="6">
        <f>IF(Readings!I31&gt;0.1,333.5*((Readings!I31)^-0.07168)+(2.5*(LOG(Readings!I31/16.325))^2-273+$E42))</f>
        <v>0.1448794087231704</v>
      </c>
      <c r="N42" s="6">
        <f>IF(Readings!J31&gt;0.1,333.5*((Readings!J31)^-0.07168)+(2.5*(LOG(Readings!J31/16.325))^2-273+$E42))</f>
        <v>0.1327259961254299</v>
      </c>
      <c r="O42" s="6">
        <f>IF(Readings!K31&gt;0.1,333.5*((Readings!K31)^-0.07168)+(2.5*(LOG(Readings!K31/16.325))^2-273+$E42))</f>
        <v>-4.8569239021389876E-2</v>
      </c>
      <c r="P42" s="6">
        <f>IF(Readings!L31&gt;0.1,333.5*((Readings!L31)^-0.07168)+(2.5*(LOG(Readings!L31/16.325))^2-273+$E42))</f>
        <v>-0.54640853627330443</v>
      </c>
      <c r="Q42" s="6">
        <f>IF(Readings!M31&gt;0.1,333.5*((Readings!M31)^-0.07168)+(2.5*(LOG(Readings!M31/16.325))^2-273+$E42))</f>
        <v>0.61306993259637466</v>
      </c>
      <c r="R42" s="6">
        <f>IF(Readings!N31&gt;0.1,333.5*((Readings!N31)^-0.07168)+(2.5*(LOG(Readings!N31/16.325))^2-273+$E42))</f>
        <v>1.1712564340286349</v>
      </c>
      <c r="S42" s="6">
        <f>IF(Readings!O31&gt;0.1,333.5*((Readings!O31)^-0.07168)+(2.5*(LOG(Readings!O31/16.325))^2-273+$E42))</f>
        <v>1.3917494248990465</v>
      </c>
      <c r="T42" s="6">
        <f>IF(Readings!P31&gt;0.1,333.5*((Readings!P31)^-0.07168)+(2.5*(LOG(Readings!P31/16.325))^2-273+$E42))</f>
        <v>1.7877032938487218</v>
      </c>
      <c r="U42" s="6">
        <f>IF(Readings!Q31&gt;0.1,333.5*((Readings!Q31)^-0.07168)+(2.5*(LOG(Readings!Q31/16.325))^2-273+$E42))</f>
        <v>-0.47615258615144285</v>
      </c>
      <c r="V42" s="6">
        <f>IF(Readings!R31&gt;0.1,333.5*((Readings!R31)^-0.07168)+(2.5*(LOG(Readings!R31/16.325))^2-273+$E42))</f>
        <v>2.0431385812273106</v>
      </c>
      <c r="W42" s="6">
        <f>IF(Readings!S31&gt;0.1,333.5*((Readings!S31)^-0.07168)+(2.5*(LOG(Readings!S31/16.325))^2-273+$E42))</f>
        <v>2.1654320603158794</v>
      </c>
      <c r="X42" s="6">
        <f>IF(Readings!T31&gt;0.1,333.5*((Readings!T31)^-0.07168)+(2.5*(LOG(Readings!T31/16.325))^2-273+$E42))</f>
        <v>2.3160563367026157</v>
      </c>
      <c r="Y42" s="6">
        <f>IF(Readings!U31&gt;0.1,333.5*((Readings!U31)^-0.07168)+(2.5*(LOG(Readings!U31/16.325))^2-273+$E42))</f>
        <v>2.0566851490029876</v>
      </c>
      <c r="Z42" s="6">
        <f>IF(Readings!V31&gt;0.1,333.5*((Readings!V31)^-0.07168)+(2.5*(LOG(Readings!V31/16.325))^2-273+$E42))</f>
        <v>2.0296023626161741</v>
      </c>
      <c r="AA42" s="6">
        <f>IF(Readings!W31&gt;0.1,333.5*((Readings!W31)^-0.07168)+(2.5*(LOG(Readings!W31/16.325))^2-273+$E42))</f>
        <v>2.3298130674107824</v>
      </c>
      <c r="AB42" s="6">
        <f>IF(Readings!X31&gt;0.1,333.5*((Readings!X31)^-0.07168)+(2.5*(LOG(Readings!X31/16.325))^2-273+$E42))</f>
        <v>2.38494684305482</v>
      </c>
      <c r="AC42" s="6">
        <f>IF(Readings!Y31&gt;0.1,333.5*((Readings!Y31)^-0.07168)+(2.5*(LOG(Readings!Y31/16.325))^2-273+$E42))</f>
        <v>2.3711473399074521</v>
      </c>
      <c r="AD42" s="6">
        <f>IF(Readings!Z31&gt;0.1,333.5*((Readings!Z31)^-0.07168)+(2.5*(LOG(Readings!Z31/16.325))^2-273+$E42))</f>
        <v>2.5653227972624109</v>
      </c>
      <c r="AE42" s="6">
        <f>IF(Readings!AA31&gt;0.1,333.5*((Readings!AA31)^-0.07168)+(2.5*(LOG(Readings!AA31/16.325))^2-273+$E42))</f>
        <v>2.4402523367797926</v>
      </c>
      <c r="AF42" s="6">
        <f>IF(Readings!AB31&gt;0.1,333.5*((Readings!AB31)^-0.07168)+(2.5*(LOG(Readings!AB31/16.325))^2-273+$E42))</f>
        <v>2.2063847343242742</v>
      </c>
      <c r="AG42" s="6">
        <f>IF(Readings!AC31&gt;0.1,333.5*((Readings!AC31)^-0.07168)+(2.5*(LOG(Readings!AC31/16.325))^2-273+$E42))</f>
        <v>2.1245737492731678</v>
      </c>
      <c r="AH42" s="6">
        <f>IF(Readings!AD31&gt;0.1,333.5*((Readings!AD31)^-0.07168)+(2.5*(LOG(Readings!AD31/16.325))^2-273+$E42))</f>
        <v>2.0431385812273106</v>
      </c>
      <c r="AI42" s="6">
        <f>IF(Readings!AE31&gt;0.1,333.5*((Readings!AE31)^-0.07168)+(2.5*(LOG(Readings!AE31/16.325))^2-273+$E42))</f>
        <v>1.8679695798599596</v>
      </c>
      <c r="AJ42" s="6">
        <f>IF(Readings!AF31&gt;0.1,333.5*((Readings!AF31)^-0.07168)+(2.5*(LOG(Readings!AF31/16.325))^2-273+$E42))</f>
        <v>1.7343940544282077</v>
      </c>
      <c r="AK42" s="6">
        <f>IF(Readings!AG31&gt;0.1,333.5*((Readings!AG31)^-0.07168)+(2.5*(LOG(Readings!AG31/16.325))^2-273+$E42))</f>
        <v>1.575424083268615</v>
      </c>
      <c r="AL42" s="6">
        <f>IF(Readings!AH31&gt;0.1,333.5*((Readings!AH31)^-0.07168)+(2.5*(LOG(Readings!AH31/16.325))^2-273+$E42))</f>
        <v>1.3917494248990465</v>
      </c>
      <c r="AM42" s="6">
        <f>IF(Readings!AI31&gt;0.1,333.5*((Readings!AI31)^-0.07168)+(2.5*(LOG(Readings!AI31/16.325))^2-273+$E42))</f>
        <v>1.2487629998606735</v>
      </c>
      <c r="AN42" s="6">
        <f>IF(Readings!AJ31&gt;0.1,333.5*((Readings!AJ31)^-0.07168)+(2.5*(LOG(Readings!AJ31/16.325))^2-273+$E42))</f>
        <v>1.1069270558974154</v>
      </c>
      <c r="AO42" s="6">
        <f>IF(Readings!AK31&gt;0.1,333.5*((Readings!AK31)^-0.07168)+(2.5*(LOG(Readings!AK31/16.325))^2-273+$E42))</f>
        <v>0.94076234143329884</v>
      </c>
      <c r="AP42" s="6">
        <f>IF(Readings!AL31&gt;0.1,333.5*((Readings!AL31)^-0.07168)+(2.5*(LOG(Readings!AL31/16.325))^2-273+$E42))</f>
        <v>0.87726832274194066</v>
      </c>
      <c r="AQ42" s="6">
        <f>IF(Readings!AM31&gt;0.1,333.5*((Readings!AM31)^-0.07168)+(2.5*(LOG(Readings!AM31/16.325))^2-273+$E42))</f>
        <v>0.66308805502416135</v>
      </c>
      <c r="AR42" s="6">
        <f>IF(Readings!AN31&gt;0.1,333.5*((Readings!AN31)^-0.07168)+(2.5*(LOG(Readings!AN31/16.325))^2-273+$E42))</f>
        <v>0.60058763540371274</v>
      </c>
      <c r="AS42" s="6">
        <f>IF(Readings!AO31&gt;0.1,333.5*((Readings!AO31)^-0.07168)+(2.5*(LOG(Readings!AO31/16.325))^2-273+$E42))</f>
        <v>0.52587969739050777</v>
      </c>
      <c r="AT42" s="6">
        <f>IF(Readings!AP31&gt;0.1,333.5*((Readings!AP31)^-0.07168)+(2.5*(LOG(Readings!AP31/16.325))^2-273+$E42))</f>
        <v>0.43912059845268914</v>
      </c>
      <c r="AU42" s="6">
        <f>IF(Readings!AQ31&gt;0.1,333.5*((Readings!AQ31)^-0.07168)+(2.5*(LOG(Readings!AQ31/16.325))^2-273+$E42))</f>
        <v>0.3159189938317013</v>
      </c>
      <c r="AV42" s="6">
        <f>IF(Readings!AR31&gt;0.1,333.5*((Readings!AR31)^-0.07168)+(2.5*(LOG(Readings!AR31/16.325))^2-273+$E42))</f>
        <v>0.27912677416173892</v>
      </c>
      <c r="AW42" s="6">
        <f>IF(Readings!AS31&gt;0.1,333.5*((Readings!AS31)^-0.07168)+(2.5*(LOG(Readings!AS31/16.325))^2-273+$E42))</f>
        <v>0.2424116678938617</v>
      </c>
      <c r="AX42" s="6">
        <f>IF(Readings!AT31&gt;0.1,333.5*((Readings!AT31)^-0.07168)+(2.5*(LOG(Readings!AT31/16.325))^2-273+$E42))</f>
        <v>0.18139036175722367</v>
      </c>
      <c r="AY42" s="6">
        <f>IF(Readings!AU31&gt;0.1,333.5*((Readings!AU31)^-0.07168)+(2.5*(LOG(Readings!AU31/16.325))^2-273+$E42))</f>
        <v>0.15704126647557359</v>
      </c>
      <c r="AZ42" s="6">
        <f>IF(Readings!AV31&gt;0.1,333.5*((Readings!AV31)^-0.07168)+(2.5*(LOG(Readings!AV31/16.325))^2-273+$E42))</f>
        <v>9.6316318850938387E-2</v>
      </c>
      <c r="BA42" s="6">
        <f>IF(Readings!AW31&gt;0.1,333.5*((Readings!AW31)^-0.07168)+(2.5*(LOG(Readings!AW31/16.325))^2-273+$E42))</f>
        <v>7.2085224396289505E-2</v>
      </c>
      <c r="BB42" s="6">
        <f>IF(Readings!AX31&gt;0.1,333.5*((Readings!AX31)^-0.07168)+(2.5*(LOG(Readings!AX31/16.325))^2-273+$E42))</f>
        <v>4.7887646616743496E-2</v>
      </c>
      <c r="BC42" s="6">
        <f>IF(Readings!AY31&gt;0.1,333.5*((Readings!AY31)^-0.07168)+(2.5*(LOG(Readings!AY31/16.325))^2-273+$E42))</f>
        <v>1.1653932805643308E-2</v>
      </c>
      <c r="BD42" s="6">
        <f>IF(Readings!AZ31&gt;0.1,333.5*((Readings!AZ31)^-0.07168)+(2.5*(LOG(Readings!AZ31/16.325))^2-273+$E42))</f>
        <v>-2.4504858139437147E-2</v>
      </c>
      <c r="BE42" s="6">
        <f>IF(Readings!BA31&gt;0.1,333.5*((Readings!BA31)^-0.07168)+(2.5*(LOG(Readings!BA31/16.325))^2-273+$E42))</f>
        <v>-7.2600536470417865E-2</v>
      </c>
      <c r="BF42" s="6">
        <f>IF(Readings!BB31&gt;0.1,333.5*((Readings!BB31)^-0.07168)+(2.5*(LOG(Readings!BB31/16.325))^2-273+$E42))</f>
        <v>-9.6598836145176392E-2</v>
      </c>
      <c r="BG42" s="6">
        <f>IF(Readings!BC31&gt;0.1,333.5*((Readings!BC31)^-0.07168)+(2.5*(LOG(Readings!BC31/16.325))^2-273+$E42))</f>
        <v>-9.6598836145176392E-2</v>
      </c>
      <c r="BH42" s="6">
        <f>IF(Readings!BD31&gt;0.1,333.5*((Readings!BD31)^-0.07168)+(2.5*(LOG(Readings!BD31/16.325))^2-273+$E42))</f>
        <v>-0.12056422337821004</v>
      </c>
      <c r="BI42" s="6">
        <f>IF(Readings!BE31&gt;0.1,333.5*((Readings!BE31)^-0.07168)+(2.5*(LOG(Readings!BE31/16.325))^2-273+$E42))</f>
        <v>-0.10858563849632219</v>
      </c>
      <c r="BJ42" s="6">
        <f>IF(Readings!BF31&gt;0.1,333.5*((Readings!BF31)^-0.07168)+(2.5*(LOG(Readings!BF31/16.325))^2-273+$E42))</f>
        <v>-0.12056422337821004</v>
      </c>
      <c r="BK42" s="6">
        <f>IF(Readings!BG31&gt;0.1,333.5*((Readings!BG31)^-0.07168)+(2.5*(LOG(Readings!BG31/16.325))^2-273+$E42))</f>
        <v>-0.13253460140686002</v>
      </c>
      <c r="BL42" s="6">
        <f>IF(Readings!BH31&gt;0.1,333.5*((Readings!BH31)^-0.07168)+(2.5*(LOG(Readings!BH31/16.325))^2-273+$E42))</f>
        <v>-0.14449678317788539</v>
      </c>
      <c r="BM42" s="6">
        <f>IF(Readings!BI31&gt;0.1,333.5*((Readings!BI31)^-0.07168)+(2.5*(LOG(Readings!BI31/16.325))^2-273+$E42))</f>
        <v>-0.13253460140686002</v>
      </c>
      <c r="BN42" s="6">
        <f>IF(Readings!BJ31&gt;0.1,333.5*((Readings!BJ31)^-0.07168)+(2.5*(LOG(Readings!BJ31/16.325))^2-273+$E42))</f>
        <v>-0.13253460140686002</v>
      </c>
      <c r="BO42" s="6">
        <f>IF(Readings!BK31&gt;0.1,333.5*((Readings!BK31)^-0.07168)+(2.5*(LOG(Readings!BK31/16.325))^2-273+$E42))</f>
        <v>-0.14449678317788539</v>
      </c>
      <c r="BP42" s="6">
        <f>IF(Readings!BL31&gt;0.1,333.5*((Readings!BL31)^-0.07168)+(2.5*(LOG(Readings!BL31/16.325))^2-273+$E42))</f>
        <v>-0.14449678317788539</v>
      </c>
      <c r="BQ42" s="6">
        <f>IF(Readings!BM31&gt;0.1,333.5*((Readings!BM31)^-0.07168)+(2.5*(LOG(Readings!BM31/16.325))^2-273+$E42))</f>
        <v>-0.15645077926694739</v>
      </c>
      <c r="BR42" s="6">
        <f>IF(Readings!BN31&gt;0.1,333.5*((Readings!BN31)^-0.07168)+(2.5*(LOG(Readings!BN31/16.325))^2-273+$E42))</f>
        <v>-0.15645077926694739</v>
      </c>
      <c r="BS42" s="6">
        <f>IF(Readings!BO31&gt;0.1,333.5*((Readings!BO31)^-0.07168)+(2.5*(LOG(Readings!BO31/16.325))^2-273+$E42))</f>
        <v>-0.15645077926694739</v>
      </c>
      <c r="BT42" s="6">
        <f>IF(Readings!BP31&gt;0.1,333.5*((Readings!BP31)^-0.07168)+(2.5*(LOG(Readings!BP31/16.325))^2-273+$E42))</f>
        <v>-0.13253460140686002</v>
      </c>
      <c r="BU42" s="6">
        <f>IF(Readings!BQ31&gt;0.1,333.5*((Readings!BQ31)^-0.07168)+(2.5*(LOG(Readings!BQ31/16.325))^2-273+$E42))</f>
        <v>-0.12056422337821004</v>
      </c>
      <c r="BV42" s="6">
        <f>IF(Readings!BR31&gt;0.1,333.5*((Readings!BR31)^-0.07168)+(2.5*(LOG(Readings!BR31/16.325))^2-273+$E42))</f>
        <v>-8.4603805688686862E-2</v>
      </c>
      <c r="BW42" s="6">
        <f>IF(Readings!BS31&gt;0.1,333.5*((Readings!BS31)^-0.07168)+(2.5*(LOG(Readings!BS31/16.325))^2-273+$E42))</f>
        <v>7.2085224396289505E-2</v>
      </c>
      <c r="BX42" s="6">
        <f>IF(Readings!BT31&gt;0.1,333.5*((Readings!BT31)^-0.07168)+(2.5*(LOG(Readings!BT31/16.325))^2-273+$E42))</f>
        <v>0.25464148730935676</v>
      </c>
      <c r="BY42" s="6">
        <f>IF(Readings!BU31&gt;0.1,333.5*((Readings!BU31)^-0.07168)+(2.5*(LOG(Readings!BU31/16.325))^2-273+$E42))</f>
        <v>1.4571283594008264</v>
      </c>
      <c r="BZ42" s="6">
        <f>IF(Readings!BV31&gt;0.1,333.5*((Readings!BV31)^-0.07168)+(2.5*(LOG(Readings!BV31/16.325))^2-273+$E42))</f>
        <v>1.4440331826833699</v>
      </c>
      <c r="CA42" s="6">
        <f>IF(Readings!BW31&gt;0.1,333.5*((Readings!BW31)^-0.07168)+(2.5*(LOG(Readings!BW31/16.325))^2-273+$E42))</f>
        <v>1.3526380247590168</v>
      </c>
      <c r="CB42" s="6">
        <f>IF(Readings!BX31&gt;0.1,333.5*((Readings!BX31)^-0.07168)+(2.5*(LOG(Readings!BX31/16.325))^2-273+$E42))</f>
        <v>1.2746744445150853</v>
      </c>
      <c r="CC42" s="6">
        <f>IF(Readings!BY31&gt;0.1,333.5*((Readings!BY31)^-0.07168)+(2.5*(LOG(Readings!BY31/16.325))^2-273+$E42))</f>
        <v>1.0940893256325239</v>
      </c>
      <c r="CD42" s="6">
        <f>IF(Readings!BZ31&gt;0.1,333.5*((Readings!BZ31)^-0.07168)+(2.5*(LOG(Readings!BZ31/16.325))^2-273+$E42))</f>
        <v>0.95348869305354356</v>
      </c>
      <c r="CE42" s="6">
        <f>IF(Readings!CA31&gt;0.1,333.5*((Readings!CA31)^-0.07168)+(2.5*(LOG(Readings!CA31/16.325))^2-273+$E42))</f>
        <v>0.80137688327261003</v>
      </c>
      <c r="CG42" s="6">
        <f>IF(Readings!CC31&gt;0.1,333.5*((Readings!CC31)^-0.07168)+(2.5*(LOG(Readings!CC31/16.325))^2-273+$E42))</f>
        <v>0.60058763540371274</v>
      </c>
      <c r="CH42" s="6">
        <f>IF(Readings!CD31&gt;0.1,333.5*((Readings!CD31)^-0.07168)+(2.5*(LOG(Readings!CD31/16.325))^2-273+$E42))</f>
        <v>0.3159189938317013</v>
      </c>
      <c r="CI42" s="6">
        <f>IF(Readings!CE31&gt;0.1,333.5*((Readings!CE31)^-0.07168)+(2.5*(LOG(Readings!CE31/16.325))^2-273+$E42))</f>
        <v>-0.54640853627330443</v>
      </c>
      <c r="CJ42" s="6">
        <f>IF(Readings!CF31&gt;0.1,333.5*((Readings!CF31)^-0.07168)+(2.5*(LOG(Readings!CF31/16.325))^2-273+$E42))</f>
        <v>0.12058101763068407</v>
      </c>
      <c r="CK42" s="6">
        <f>IF(Readings!CG31&gt;0.1,333.5*((Readings!CG31)^-0.07168)+(2.5*(LOG(Readings!CG31/16.325))^2-273+$E42))</f>
        <v>-4.0730783808839988E-4</v>
      </c>
      <c r="CL42" s="6">
        <f>IF(Readings!CH31&gt;0.1,333.5*((Readings!CH31)^-0.07168)+(2.5*(LOG(Readings!CH31/16.325))^2-273+$E42))</f>
        <v>-0.26367012345912144</v>
      </c>
      <c r="CM42" s="6">
        <f>IF(Readings!CI31&gt;0.1,333.5*((Readings!CI31)^-0.07168)+(2.5*(LOG(Readings!CI31/16.325))^2-273+$E42))</f>
        <v>-3.6541189375952854E-2</v>
      </c>
      <c r="CN42" s="6">
        <f>IF(Readings!CJ31&gt;0.1,333.5*((Readings!CJ31)^-0.07168)+(2.5*(LOG(Readings!CJ31/16.325))^2-273+$E42))</f>
        <v>-2.4504858139437147E-2</v>
      </c>
      <c r="CO42" s="6">
        <f>IF(Readings!CK31&gt;0.1,333.5*((Readings!CK31)^-0.07168)+(2.5*(LOG(Readings!CK31/16.325))^2-273+$E42))</f>
        <v>-7.2600536470417865E-2</v>
      </c>
      <c r="CP42" s="6">
        <f>IF(Readings!CL31&gt;0.1,333.5*((Readings!CL31)^-0.07168)+(2.5*(LOG(Readings!CL31/16.325))^2-273+$E42))</f>
        <v>-7.2600536470417865E-2</v>
      </c>
      <c r="CQ42" s="6">
        <f>IF(Readings!CM31&gt;0.1,333.5*((Readings!CM31)^-0.07168)+(2.5*(LOG(Readings!CM31/16.325))^2-273+$E42))</f>
        <v>-7.2600536470417865E-2</v>
      </c>
      <c r="CR42" s="6">
        <f>IF(Readings!CN31&gt;0.1,333.5*((Readings!CN31)^-0.07168)+(2.5*(LOG(Readings!CN31/16.325))^2-273+$E42))</f>
        <v>-8.4603805688686862E-2</v>
      </c>
      <c r="CS42" s="6">
        <f>IF(Readings!CO31&gt;0.1,333.5*((Readings!CO31)^-0.07168)+(2.5*(LOG(Readings!CO31/16.325))^2-273+$E42))</f>
        <v>-7.2600536470417865E-2</v>
      </c>
      <c r="CT42" s="6">
        <f>IF(Readings!CP31&gt;0.1,333.5*((Readings!CP31)^-0.07168)+(2.5*(LOG(Readings!CP31/16.325))^2-273+$E42))</f>
        <v>-8.4603805688686862E-2</v>
      </c>
      <c r="CU42" s="6">
        <f>IF(Readings!CQ31&gt;0.1,333.5*((Readings!CQ31)^-0.07168)+(2.5*(LOG(Readings!CQ31/16.325))^2-273+$E42))</f>
        <v>-7.2600536470417865E-2</v>
      </c>
      <c r="CV42" s="6">
        <f>IF(Readings!CR31&gt;0.1,333.5*((Readings!CR31)^-0.07168)+(2.5*(LOG(Readings!CR31/16.325))^2-273+$E42))</f>
        <v>-7.2600536470417865E-2</v>
      </c>
      <c r="CW42" s="6">
        <f>IF(Readings!CS31&gt;0.1,333.5*((Readings!CS31)^-0.07168)+(2.5*(LOG(Readings!CS31/16.325))^2-273+$E42))</f>
        <v>-4.8569239021389876E-2</v>
      </c>
      <c r="CX42" s="6">
        <f>IF(Readings!CT31&gt;0.1,333.5*((Readings!CT31)^-0.07168)+(2.5*(LOG(Readings!CT31/16.325))^2-273+$E42))</f>
        <v>-1.246023455314571E-2</v>
      </c>
      <c r="CY42" s="6">
        <f>IF(Readings!CU31&gt;0.1,333.5*((Readings!CU31)^-0.07168)+(2.5*(LOG(Readings!CU31/16.325))^2-273+$E42))</f>
        <v>1.1583717517217451</v>
      </c>
      <c r="CZ42" s="6">
        <f>IF(Readings!CV31&gt;0.1,333.5*((Readings!CV31)^-0.07168)+(2.5*(LOG(Readings!CV31/16.325))^2-273+$E42))</f>
        <v>1.3787026550940027</v>
      </c>
      <c r="DA42" s="6">
        <f>IF(Readings!CW31&gt;0.1,333.5*((Readings!CW31)^-0.07168)+(2.5*(LOG(Readings!CW31/16.325))^2-273+$E42))</f>
        <v>1.5096064232326967</v>
      </c>
      <c r="DB42" s="6">
        <f>IF(Readings!CX31&gt;0.1,333.5*((Readings!CX31)^-0.07168)+(2.5*(LOG(Readings!CX31/16.325))^2-273+$E42))</f>
        <v>1.6679827184395322</v>
      </c>
      <c r="DC42" s="6">
        <f>IF(Readings!CY31&gt;0.1,333.5*((Readings!CY31)^-0.07168)+(2.5*(LOG(Readings!CY31/16.325))^2-273+$E42))</f>
        <v>1.7343940544282077</v>
      </c>
      <c r="DD42" s="6">
        <f>IF(Readings!CZ31&gt;0.1,333.5*((Readings!CZ31)^-0.07168)+(2.5*(LOG(Readings!CZ31/16.325))^2-273+$E42))</f>
        <v>1.7343940544282077</v>
      </c>
      <c r="DE42" s="6">
        <f>IF(Readings!DA31&gt;0.1,333.5*((Readings!DA31)^-0.07168)+(2.5*(LOG(Readings!DA31/16.325))^2-273+$E42))</f>
        <v>1.6945173237019162</v>
      </c>
      <c r="DF42" s="6">
        <f>IF(Readings!DB31&gt;0.1,333.5*((Readings!DB31)^-0.07168)+(2.5*(LOG(Readings!DB31/16.325))^2-273+$E42))</f>
        <v>1.6547303380372114</v>
      </c>
      <c r="DG42" s="6">
        <f>IF(Readings!DC31&gt;0.1,333.5*((Readings!DC31)^-0.07168)+(2.5*(LOG(Readings!DC31/16.325))^2-273+$E42))</f>
        <v>1.5096064232326967</v>
      </c>
      <c r="DH42" s="6">
        <f>IF(Readings!DD31&gt;0.1,333.5*((Readings!DD31)^-0.07168)+(2.5*(LOG(Readings!DD31/16.325))^2-273+$E42))</f>
        <v>1.3787026550940027</v>
      </c>
      <c r="DI42" s="6">
        <f>IF(Readings!DE31&gt;0.1,333.5*((Readings!DE31)^-0.07168)+(2.5*(LOG(Readings!DE31/16.325))^2-273+$E42))</f>
        <v>1.0940893256325239</v>
      </c>
      <c r="DJ42" s="6">
        <f>IF(Readings!DF31&gt;0.1,333.5*((Readings!DF31)^-0.07168)+(2.5*(LOG(Readings!DF31/16.325))^2-273+$E42))</f>
        <v>0.87726832274194066</v>
      </c>
      <c r="DK42" s="6">
        <f>IF(Readings!DG31&gt;0.1,333.5*((Readings!DG31)^-0.07168)+(2.5*(LOG(Readings!DG31/16.325))^2-273+$E42))</f>
        <v>0.5756496377209146</v>
      </c>
      <c r="DL42" s="6">
        <f>IF(Readings!DH31&gt;0.1,333.5*((Readings!DH31)^-0.07168)+(2.5*(LOG(Readings!DH31/16.325))^2-273+$E42))</f>
        <v>0.51345923825897444</v>
      </c>
      <c r="DM42" s="6">
        <f>IF(Readings!DI31&gt;0.1,333.5*((Readings!DI31)^-0.07168)+(2.5*(LOG(Readings!DI31/16.325))^2-273+$E42))</f>
        <v>0.3404901320923841</v>
      </c>
      <c r="DN42" s="6">
        <f>IF(Readings!DJ31&gt;0.1,333.5*((Readings!DJ31)^-0.07168)+(2.5*(LOG(Readings!DJ31/16.325))^2-273+$E42))</f>
        <v>0.25464148730935676</v>
      </c>
      <c r="DO42" s="6">
        <f>IF(Readings!DK31&gt;0.1,333.5*((Readings!DK31)^-0.07168)+(2.5*(LOG(Readings!DK31/16.325))^2-273+$E42))</f>
        <v>0.10844446220892223</v>
      </c>
      <c r="DP42" s="6">
        <f>IF(Readings!DL31&gt;0.1,333.5*((Readings!DL31)^-0.07168)+(2.5*(LOG(Readings!DL31/16.325))^2-273+$E42))</f>
        <v>1.1653932805643308E-2</v>
      </c>
      <c r="DQ42" s="6">
        <f>IF(Readings!DM31&gt;0.1,333.5*((Readings!DM31)^-0.07168)+(2.5*(LOG(Readings!DM31/16.325))^2-273+$E42))</f>
        <v>-3.6541189375952854E-2</v>
      </c>
      <c r="DR42" s="6">
        <f>IF(Readings!DN31&gt;0.1,333.5*((Readings!DN31)^-0.07168)+(2.5*(LOG(Readings!DN31/16.325))^2-273+$E42))</f>
        <v>-8.4603805688686862E-2</v>
      </c>
      <c r="DS42" s="6">
        <f>IF(Readings!DO31&gt;0.1,333.5*((Readings!DO31)^-0.07168)+(2.5*(LOG(Readings!DO31/16.325))^2-273+$E42))</f>
        <v>-0.10858563849632219</v>
      </c>
      <c r="DT42" s="6">
        <f>IF(Readings!DP31&gt;0.1,333.5*((Readings!DP31)^-0.07168)+(2.5*(LOG(Readings!DP31/16.325))^2-273+$E42))</f>
        <v>-0.12056422337821004</v>
      </c>
      <c r="DU42" s="6">
        <f>IF(Readings!DQ31&gt;0.1,333.5*((Readings!DQ31)^-0.07168)+(2.5*(LOG(Readings!DQ31/16.325))^2-273+$E42))</f>
        <v>-0.12056422337821004</v>
      </c>
      <c r="DV42" s="6">
        <f>IF(Readings!DR31&gt;0.1,333.5*((Readings!DR31)^-0.07168)+(2.5*(LOG(Readings!DR31/16.325))^2-273+$E42))</f>
        <v>-0.12056422337821004</v>
      </c>
      <c r="DW42" s="6">
        <f>IF(Readings!DS31&gt;0.1,333.5*((Readings!DS31)^-0.07168)+(2.5*(LOG(Readings!DS31/16.325))^2-273+$E42))</f>
        <v>-0.10858563849632219</v>
      </c>
      <c r="DX42" s="6">
        <f>IF(Readings!DT31&gt;0.1,333.5*((Readings!DT31)^-0.07168)+(2.5*(LOG(Readings!DT31/16.325))^2-273+$E42))</f>
        <v>-4.8569239021389876E-2</v>
      </c>
      <c r="DY42" s="6">
        <f>IF(Readings!DU31&gt;0.1,333.5*((Readings!DU31)^-0.07168)+(2.5*(LOG(Readings!DU31/16.325))^2-273+$E42))</f>
        <v>0.61306993259637466</v>
      </c>
      <c r="DZ42" s="6">
        <f>IF(Readings!DV31&gt;0.1,333.5*((Readings!DV31)^-0.07168)+(2.5*(LOG(Readings!DV31/16.325))^2-273+$E42))</f>
        <v>1.9486015508884975</v>
      </c>
      <c r="EA42" s="6">
        <f>IF(Readings!DW31&gt;0.1,333.5*((Readings!DW31)^-0.07168)+(2.5*(LOG(Readings!DW31/16.325))^2-273+$E42))</f>
        <v>2.179072446586872</v>
      </c>
      <c r="EB42" s="6">
        <f>IF(Readings!DX31&gt;0.1,333.5*((Readings!DX31)^-0.07168)+(2.5*(LOG(Readings!DX31/16.325))^2-273+$E42))</f>
        <v>2.4264098095920303</v>
      </c>
      <c r="EC42" s="6">
        <f>IF(Readings!DY31&gt;0.1,333.5*((Readings!DY31)^-0.07168)+(2.5*(LOG(Readings!DY31/16.325))^2-273+$E42))</f>
        <v>2.0702420808806323</v>
      </c>
      <c r="ED42" s="6">
        <f>IF(Readings!DZ31&gt;0.1,333.5*((Readings!DZ31)^-0.07168)+(2.5*(LOG(Readings!DZ31/16.325))^2-273+$E42))</f>
        <v>1.68124504230002</v>
      </c>
      <c r="EE42" s="6">
        <f>IF(Readings!EA31&gt;0.1,333.5*((Readings!EA31)^-0.07168)+(2.5*(LOG(Readings!EA31/16.325))^2-273+$E42))</f>
        <v>1.339620137398299</v>
      </c>
      <c r="EF42" s="6">
        <f>IF(Readings!EB31&gt;0.1,333.5*((Readings!EB31)^-0.07168)+(2.5*(LOG(Readings!EB31/16.325))^2-273+$E42))</f>
        <v>1.0684419073747335</v>
      </c>
      <c r="EG42" s="6">
        <f>IF(Readings!EC31&gt;0.1,333.5*((Readings!EC31)^-0.07168)+(2.5*(LOG(Readings!EC31/16.325))^2-273+$E42))</f>
        <v>0.45148851165293991</v>
      </c>
      <c r="EH42" s="6">
        <f>IF(Readings!ED31&gt;0.1,333.5*((Readings!ED31)^-0.07168)+(2.5*(LOG(Readings!ED31/16.325))^2-273+$E42))</f>
        <v>0.80137688327261003</v>
      </c>
      <c r="EI42" s="6">
        <f>IF(Readings!EE31&gt;0.1,333.5*((Readings!EE31)^-0.07168)+(2.5*(LOG(Readings!EE31/16.325))^2-273+$E42))</f>
        <v>-0.10858563849632219</v>
      </c>
      <c r="EJ42" s="6">
        <f>IF(Readings!EF31&gt;0.1,333.5*((Readings!EF31)^-0.07168)+(2.5*(LOG(Readings!EF31/16.325))^2-273+$E42))</f>
        <v>-0.14449678317788539</v>
      </c>
      <c r="EK42" s="6">
        <f>IF(Readings!EG31&gt;0.1,333.5*((Readings!EG31)^-0.07168)+(2.5*(LOG(Readings!EG31/16.325))^2-273+$E42))</f>
        <v>2.0296023626161741</v>
      </c>
      <c r="EL42" s="6">
        <f>IF(Readings!EH31&gt;0.1,333.5*((Readings!EH31)^-0.07168)+(2.5*(LOG(Readings!EH31/16.325))^2-273+$E42))</f>
        <v>0.81400272767700699</v>
      </c>
      <c r="EM42" s="6">
        <f>IF(Readings!EI31&gt;0.1,333.5*((Readings!EI31)^-0.07168)+(2.5*(LOG(Readings!EI31/16.325))^2-273+$E42))</f>
        <v>-0.14449678317788539</v>
      </c>
      <c r="EN42" s="6">
        <f>IF(Readings!EJ31&gt;0.1,333.5*((Readings!EJ31)^-0.07168)+(2.5*(LOG(Readings!EJ31/16.325))^2-273+$E42))</f>
        <v>-0.16839660022952785</v>
      </c>
      <c r="EO42" s="6">
        <f>IF(Readings!EK31&gt;0.1,333.5*((Readings!EK31)^-0.07168)+(2.5*(LOG(Readings!EK31/16.325))^2-273+$E42))</f>
        <v>2.607209289139746</v>
      </c>
      <c r="EP42" s="6">
        <f>IF(Readings!EL31&gt;0.1,333.5*((Readings!EL31)^-0.07168)+(2.5*(LOG(Readings!EL31/16.325))^2-273+$E42))</f>
        <v>3.4809874480588405</v>
      </c>
      <c r="EQ42" s="6">
        <f>IF(Readings!EM31&gt;0.1,333.5*((Readings!EM31)^-0.07168)+(2.5*(LOG(Readings!EM31/16.325))^2-273+$E42))</f>
        <v>2.9316575682894381</v>
      </c>
      <c r="ER42" s="6">
        <f>IF(Readings!EN31&gt;0.1,333.5*((Readings!EN31)^-0.07168)+(2.5*(LOG(Readings!EN31/16.325))^2-273+$E42))</f>
        <v>-0.12056422337821004</v>
      </c>
      <c r="ES42" s="6">
        <f>IF(Readings!EO31&gt;0.1,333.5*((Readings!EO31)^-0.07168)+(2.5*(LOG(Readings!EO31/16.325))^2-273+$E42))</f>
        <v>2.7757486647826113</v>
      </c>
      <c r="ET42" s="6">
        <f>IF(Readings!EP31&gt;0.1,333.5*((Readings!EP31)^-0.07168)+(2.5*(LOG(Readings!EP31/16.325))^2-273+$E42))</f>
        <v>1.3656655261903552</v>
      </c>
      <c r="EU42" s="6">
        <f>IF(Readings!EQ31&gt;0.1,333.5*((Readings!EQ31)^-0.07168)+(2.5*(LOG(Readings!EQ31/16.325))^2-273+$E42))</f>
        <v>-0.15645077926694739</v>
      </c>
      <c r="EV42" s="6">
        <f>IF(Readings!ER31&gt;0.1,333.5*((Readings!ER31)^-0.07168)+(2.5*(LOG(Readings!ER31/16.325))^2-273+$E42))</f>
        <v>3.060241979229545</v>
      </c>
      <c r="EW42" s="6">
        <f>(333.5*((15.9)^-0.07168)+(2.5*(LOG(15.9/16.325))^2-273+$E42))</f>
        <v>0.41441091122464968</v>
      </c>
      <c r="EX42" s="6">
        <f>(333.5*((16.34)^-0.07168)+(2.5*(LOG(16.34/16.325))^2-273+$E42))</f>
        <v>-0.12056422337821004</v>
      </c>
      <c r="EY42" s="6">
        <f>(333.5*((13.75)^-0.07168)+(2.5*(LOG(13.75/16.325))^2-273+$E42))</f>
        <v>3.2911505713223619</v>
      </c>
    </row>
    <row r="43" spans="1:156" x14ac:dyDescent="0.2">
      <c r="A43" t="s">
        <v>24</v>
      </c>
      <c r="B43" s="13">
        <v>2</v>
      </c>
      <c r="C43" s="13">
        <v>1078.8</v>
      </c>
      <c r="D43" s="17">
        <f>C43-$I$40</f>
        <v>-9</v>
      </c>
      <c r="E43" s="17">
        <v>-0.17</v>
      </c>
      <c r="F43" s="43" t="s">
        <v>201</v>
      </c>
      <c r="G43" s="6">
        <f>IF(Readings!C32&gt;0.1,333.5*((Readings!C32)^-0.07168)+(2.5*(LOG(Readings!C32/16.325))^2-273+$E43))</f>
        <v>0.35676140216958174</v>
      </c>
      <c r="H43" s="6">
        <f>IF(Readings!D32&gt;0.1,333.5*((Readings!D32)^-0.07168)+(2.5*(LOG(Readings!D32/16.325))^2-273+$E43))</f>
        <v>0.31973599914795159</v>
      </c>
      <c r="I43" s="6">
        <f>IF(Readings!E32&gt;0.1,333.5*((Readings!E32)^-0.07168)+(2.5*(LOG(Readings!E32/16.325))^2-273+$E43))</f>
        <v>0.27049013209239092</v>
      </c>
      <c r="J43" s="6">
        <f>IF(Readings!F32&gt;0.1,333.5*((Readings!F32)^-0.07168)+(2.5*(LOG(Readings!F32/16.325))^2-273+$E43))</f>
        <v>0.2582002562032244</v>
      </c>
      <c r="K43" s="6">
        <f>IF(Readings!G32&gt;0.1,333.5*((Readings!G32)^-0.07168)+(2.5*(LOG(Readings!G32/16.325))^2-273+$E43))</f>
        <v>0.22138226415512463</v>
      </c>
      <c r="L43" s="6">
        <f>IF(Readings!H32&gt;0.1,333.5*((Readings!H32)^-0.07168)+(2.5*(LOG(Readings!H32/16.325))^2-273+$E43))</f>
        <v>0.19687985230956428</v>
      </c>
      <c r="M43" s="6">
        <f>IF(Readings!I32&gt;0.1,333.5*((Readings!I32)^-0.07168)+(2.5*(LOG(Readings!I32/16.325))^2-273+$E43))</f>
        <v>0.14797762085703425</v>
      </c>
      <c r="N43" s="6">
        <f>IF(Readings!J32&gt;0.1,333.5*((Readings!J32)^-0.07168)+(2.5*(LOG(Readings!J32/16.325))^2-273+$E43))</f>
        <v>0.11139036175723049</v>
      </c>
      <c r="O43" s="6">
        <f>IF(Readings!K32&gt;0.1,333.5*((Readings!K32)^-0.07168)+(2.5*(LOG(Readings!K32/16.325))^2-273+$E43))</f>
        <v>9.9211580455516923E-2</v>
      </c>
      <c r="P43" s="6">
        <f>IF(Readings!L32&gt;0.1,333.5*((Readings!L32)^-0.07168)+(2.5*(LOG(Readings!L32/16.325))^2-273+$E43))</f>
        <v>9.9211580455516923E-2</v>
      </c>
      <c r="Q43" s="6">
        <f>IF(Readings!M32&gt;0.1,333.5*((Readings!M32)^-0.07168)+(2.5*(LOG(Readings!M32/16.325))^2-273+$E43))</f>
        <v>-0.67473953158923905</v>
      </c>
      <c r="R43" s="6">
        <f>IF(Readings!N32&gt;0.1,333.5*((Readings!N32)^-0.07168)+(2.5*(LOG(Readings!N32/16.325))^2-273+$E43))</f>
        <v>0.123577621496338</v>
      </c>
      <c r="S43" s="6">
        <f>IF(Readings!O32&gt;0.1,333.5*((Readings!O32)^-0.07168)+(2.5*(LOG(Readings!O32/16.325))^2-273+$E43))</f>
        <v>0.31973599914795159</v>
      </c>
      <c r="T43" s="6">
        <f>IF(Readings!P32&gt;0.1,333.5*((Readings!P32)^-0.07168)+(2.5*(LOG(Readings!P32/16.325))^2-273+$E43))</f>
        <v>0.55556111121762797</v>
      </c>
      <c r="U43" s="6">
        <f>IF(Readings!Q32&gt;0.1,333.5*((Readings!Q32)^-0.07168)+(2.5*(LOG(Readings!Q32/16.325))^2-273+$E43))</f>
        <v>-1.3037928784550559</v>
      </c>
      <c r="V43" s="6">
        <f>IF(Readings!R32&gt;0.1,333.5*((Readings!R32)^-0.07168)+(2.5*(LOG(Readings!R32/16.325))^2-273+$E43))</f>
        <v>0.68096401129014339</v>
      </c>
      <c r="W43" s="6">
        <f>IF(Readings!S32&gt;0.1,333.5*((Readings!S32)^-0.07168)+(2.5*(LOG(Readings!S32/16.325))^2-273+$E43))</f>
        <v>0.70615237064004077</v>
      </c>
      <c r="X43" s="6">
        <f>IF(Readings!T32&gt;0.1,333.5*((Readings!T32)^-0.07168)+(2.5*(LOG(Readings!T32/16.325))^2-273+$E43))</f>
        <v>0.64324904627147816</v>
      </c>
      <c r="Y43" s="6">
        <f>IF(Readings!U32&gt;0.1,333.5*((Readings!U32)^-0.07168)+(2.5*(LOG(Readings!U32/16.325))^2-273+$E43))</f>
        <v>-3.4198600818513114E-2</v>
      </c>
      <c r="Z43" s="6">
        <f>IF(Readings!V32&gt;0.1,333.5*((Readings!V32)^-0.07168)+(2.5*(LOG(Readings!V32/16.325))^2-273+$E43))</f>
        <v>-8.2460234553138889E-2</v>
      </c>
      <c r="AA43" s="6">
        <f>IF(Readings!W32&gt;0.1,333.5*((Readings!W32)^-0.07168)+(2.5*(LOG(Readings!W32/16.325))^2-273+$E43))</f>
        <v>0.92172306951545124</v>
      </c>
      <c r="AB43" s="6">
        <f>IF(Readings!X32&gt;0.1,333.5*((Readings!X32)^-0.07168)+(2.5*(LOG(Readings!X32/16.325))^2-273+$E43))</f>
        <v>0.96004069344803611</v>
      </c>
      <c r="AC43" s="6">
        <f>IF(Readings!Y32&gt;0.1,333.5*((Readings!Y32)^-0.07168)+(2.5*(LOG(Readings!Y32/16.325))^2-273+$E43))</f>
        <v>0.9856321937265875</v>
      </c>
      <c r="AD43" s="6">
        <f>IF(Readings!Z32&gt;0.1,333.5*((Readings!Z32)^-0.07168)+(2.5*(LOG(Readings!Z32/16.325))^2-273+$E43))</f>
        <v>0.92172306951545124</v>
      </c>
      <c r="AE43" s="6">
        <f>IF(Readings!AA32&gt;0.1,333.5*((Readings!AA32)^-0.07168)+(2.5*(LOG(Readings!AA32/16.325))^2-273+$E43))</f>
        <v>0.84533722360094998</v>
      </c>
      <c r="AF43" s="6">
        <f>IF(Readings!AB32&gt;0.1,333.5*((Readings!AB32)^-0.07168)+(2.5*(LOG(Readings!AB32/16.325))^2-273+$E43))</f>
        <v>0.89622425654698645</v>
      </c>
      <c r="AG43" s="6">
        <f>IF(Readings!AC32&gt;0.1,333.5*((Readings!AC32)^-0.07168)+(2.5*(LOG(Readings!AC32/16.325))^2-273+$E43))</f>
        <v>0.87076234143330566</v>
      </c>
      <c r="AH43" s="6">
        <f>IF(Readings!AD32&gt;0.1,333.5*((Readings!AD32)^-0.07168)+(2.5*(LOG(Readings!AD32/16.325))^2-273+$E43))</f>
        <v>0.87076234143330566</v>
      </c>
      <c r="AI43" s="6">
        <f>IF(Readings!AE32&gt;0.1,333.5*((Readings!AE32)^-0.07168)+(2.5*(LOG(Readings!AE32/16.325))^2-273+$E43))</f>
        <v>0.85804518912709682</v>
      </c>
      <c r="AJ43" s="6">
        <f>IF(Readings!AF32&gt;0.1,333.5*((Readings!AF32)^-0.07168)+(2.5*(LOG(Readings!AF32/16.325))^2-273+$E43))</f>
        <v>0.78193476074369528</v>
      </c>
      <c r="AK43" s="6">
        <f>IF(Readings!AG32&gt;0.1,333.5*((Readings!AG32)^-0.07168)+(2.5*(LOG(Readings!AG32/16.325))^2-273+$E43))</f>
        <v>0.74400272767701381</v>
      </c>
      <c r="AL43" s="6">
        <f>IF(Readings!AH32&gt;0.1,333.5*((Readings!AH32)^-0.07168)+(2.5*(LOG(Readings!AH32/16.325))^2-273+$E43))</f>
        <v>0.66838335858039954</v>
      </c>
      <c r="AM43" s="6">
        <f>IF(Readings!AI32&gt;0.1,333.5*((Readings!AI32)^-0.07168)+(2.5*(LOG(Readings!AI32/16.325))^2-273+$E43))</f>
        <v>0.655811707620785</v>
      </c>
      <c r="AN43" s="6">
        <f>IF(Readings!AJ32&gt;0.1,333.5*((Readings!AJ32)^-0.07168)+(2.5*(LOG(Readings!AJ32/16.325))^2-273+$E43))</f>
        <v>0.61815064396523667</v>
      </c>
      <c r="AO43" s="6">
        <f>IF(Readings!AK32&gt;0.1,333.5*((Readings!AK32)^-0.07168)+(2.5*(LOG(Readings!AK32/16.325))^2-273+$E43))</f>
        <v>0.53058763540371956</v>
      </c>
      <c r="AP43" s="6">
        <f>IF(Readings!AL32&gt;0.1,333.5*((Readings!AL32)^-0.07168)+(2.5*(LOG(Readings!AL32/16.325))^2-273+$E43))</f>
        <v>0.55556111121762797</v>
      </c>
      <c r="AQ43" s="6">
        <f>IF(Readings!AM32&gt;0.1,333.5*((Readings!AM32)^-0.07168)+(2.5*(LOG(Readings!AM32/16.325))^2-273+$E43))</f>
        <v>0.48074702323629026</v>
      </c>
      <c r="AR43" s="6">
        <f>IF(Readings!AN32&gt;0.1,333.5*((Readings!AN32)^-0.07168)+(2.5*(LOG(Readings!AN32/16.325))^2-273+$E43))</f>
        <v>0.46830895512903226</v>
      </c>
      <c r="AS43" s="6">
        <f>IF(Readings!AO32&gt;0.1,333.5*((Readings!AO32)^-0.07168)+(2.5*(LOG(Readings!AO32/16.325))^2-273+$E43))</f>
        <v>0.2582002562032244</v>
      </c>
      <c r="AT43" s="6">
        <f>IF(Readings!AP32&gt;0.1,333.5*((Readings!AP32)^-0.07168)+(2.5*(LOG(Readings!AP32/16.325))^2-273+$E43))</f>
        <v>0.39386515337173478</v>
      </c>
      <c r="AU43" s="6">
        <f>IF(Readings!AQ32&gt;0.1,333.5*((Readings!AQ32)^-0.07168)+(2.5*(LOG(Readings!AQ32/16.325))^2-273+$E43))</f>
        <v>0.35676140216958174</v>
      </c>
      <c r="AV43" s="6">
        <f>IF(Readings!AR32&gt;0.1,333.5*((Readings!AR32)^-0.07168)+(2.5*(LOG(Readings!AR32/16.325))^2-273+$E43))</f>
        <v>0.30741155497139516</v>
      </c>
      <c r="AW43" s="6">
        <f>IF(Readings!AS32&gt;0.1,333.5*((Readings!AS32)^-0.07168)+(2.5*(LOG(Readings!AS32/16.325))^2-273+$E43))</f>
        <v>0.2827886328987006</v>
      </c>
      <c r="AX43" s="6">
        <f>IF(Readings!AT32&gt;0.1,333.5*((Readings!AT32)^-0.07168)+(2.5*(LOG(Readings!AT32/16.325))^2-273+$E43))</f>
        <v>0.27049013209239092</v>
      </c>
      <c r="AY43" s="6">
        <f>IF(Readings!AU32&gt;0.1,333.5*((Readings!AU32)^-0.07168)+(2.5*(LOG(Readings!AU32/16.325))^2-273+$E43))</f>
        <v>0.22138226415512463</v>
      </c>
      <c r="AZ43" s="6">
        <f>IF(Readings!AV32&gt;0.1,333.5*((Readings!AV32)^-0.07168)+(2.5*(LOG(Readings!AV32/16.325))^2-273+$E43))</f>
        <v>0.18464148730936358</v>
      </c>
      <c r="BA43" s="6">
        <f>IF(Readings!AW32&gt;0.1,333.5*((Readings!AW32)^-0.07168)+(2.5*(LOG(Readings!AW32/16.325))^2-273+$E43))</f>
        <v>0.17241166789386853</v>
      </c>
      <c r="BB43" s="6">
        <f>IF(Readings!AX32&gt;0.1,333.5*((Readings!AX32)^-0.07168)+(2.5*(LOG(Readings!AX32/16.325))^2-273+$E43))</f>
        <v>0.14797762085703425</v>
      </c>
      <c r="BC43" s="6">
        <f>IF(Readings!AY32&gt;0.1,333.5*((Readings!AY32)^-0.07168)+(2.5*(LOG(Readings!AY32/16.325))^2-273+$E43))</f>
        <v>0.11139036175723049</v>
      </c>
      <c r="BD43" s="6">
        <f>IF(Readings!AZ32&gt;0.1,333.5*((Readings!AZ32)^-0.07168)+(2.5*(LOG(Readings!AZ32/16.325))^2-273+$E43))</f>
        <v>7.4879408723177221E-2</v>
      </c>
      <c r="BE43" s="6">
        <f>IF(Readings!BA32&gt;0.1,333.5*((Readings!BA32)^-0.07168)+(2.5*(LOG(Readings!BA32/16.325))^2-273+$E43))</f>
        <v>1.4196576569020181E-2</v>
      </c>
      <c r="BF43" s="6">
        <f>IF(Readings!BB32&gt;0.1,333.5*((Readings!BB32)^-0.07168)+(2.5*(LOG(Readings!BB32/16.325))^2-273+$E43))</f>
        <v>-1.0017748612824562E-2</v>
      </c>
      <c r="BG43" s="6">
        <f>IF(Readings!BC32&gt;0.1,333.5*((Readings!BC32)^-0.07168)+(2.5*(LOG(Readings!BC32/16.325))^2-273+$E43))</f>
        <v>-2.2112353383249683E-2</v>
      </c>
      <c r="BH43" s="6">
        <f>IF(Readings!BD32&gt;0.1,333.5*((Readings!BD32)^-0.07168)+(2.5*(LOG(Readings!BD32/16.325))^2-273+$E43))</f>
        <v>-2.2112353383249683E-2</v>
      </c>
      <c r="BI43" s="6">
        <f>IF(Readings!BE32&gt;0.1,333.5*((Readings!BE32)^-0.07168)+(2.5*(LOG(Readings!BE32/16.325))^2-273+$E43))</f>
        <v>-0.32178932590079512</v>
      </c>
      <c r="BJ43" s="6">
        <f>IF(Readings!BF32&gt;0.1,333.5*((Readings!BF32)^-0.07168)+(2.5*(LOG(Readings!BF32/16.325))^2-273+$E43))</f>
        <v>-0.32178932590079512</v>
      </c>
      <c r="BK43" s="6">
        <f>IF(Readings!BG32&gt;0.1,333.5*((Readings!BG32)^-0.07168)+(2.5*(LOG(Readings!BG32/16.325))^2-273+$E43))</f>
        <v>-0.27418511761413811</v>
      </c>
      <c r="BL43" s="6">
        <f>IF(Readings!BH32&gt;0.1,333.5*((Readings!BH32)^-0.07168)+(2.5*(LOG(Readings!BH32/16.325))^2-273+$E43))</f>
        <v>-8.2460234553138889E-2</v>
      </c>
      <c r="BM43" s="6">
        <f>IF(Readings!BI32&gt;0.1,333.5*((Readings!BI32)^-0.07168)+(2.5*(LOG(Readings!BI32/16.325))^2-273+$E43))</f>
        <v>-9.4504858139430326E-2</v>
      </c>
      <c r="BN43" s="6">
        <f>IF(Readings!BJ32&gt;0.1,333.5*((Readings!BJ32)^-0.07168)+(2.5*(LOG(Readings!BJ32/16.325))^2-273+$E43))</f>
        <v>-0.11856923902138305</v>
      </c>
      <c r="BO43" s="6">
        <f>IF(Readings!BK32&gt;0.1,333.5*((Readings!BK32)^-0.07168)+(2.5*(LOG(Readings!BK32/16.325))^2-273+$E43))</f>
        <v>-0.10654118937594603</v>
      </c>
      <c r="BP43" s="6">
        <f>IF(Readings!BL32&gt;0.1,333.5*((Readings!BL32)^-0.07168)+(2.5*(LOG(Readings!BL32/16.325))^2-273+$E43))</f>
        <v>-9.4504858139430326E-2</v>
      </c>
      <c r="BQ43" s="6">
        <f>IF(Readings!BM32&gt;0.1,333.5*((Readings!BM32)^-0.07168)+(2.5*(LOG(Readings!BM32/16.325))^2-273+$E43))</f>
        <v>-9.4504858139430326E-2</v>
      </c>
      <c r="BR43" s="6">
        <f>IF(Readings!BN32&gt;0.1,333.5*((Readings!BN32)^-0.07168)+(2.5*(LOG(Readings!BN32/16.325))^2-273+$E43))</f>
        <v>-0.13058901781374743</v>
      </c>
      <c r="BS43" s="6">
        <f>IF(Readings!BO32&gt;0.1,333.5*((Readings!BO32)^-0.07168)+(2.5*(LOG(Readings!BO32/16.325))^2-273+$E43))</f>
        <v>-0.23839660022952103</v>
      </c>
      <c r="BT43" s="6">
        <f>IF(Readings!BP32&gt;0.1,333.5*((Readings!BP32)^-0.07168)+(2.5*(LOG(Readings!BP32/16.325))^2-273+$E43))</f>
        <v>-9.4504858139430326E-2</v>
      </c>
      <c r="BU43" s="6">
        <f>IF(Readings!BQ32&gt;0.1,333.5*((Readings!BQ32)^-0.07168)+(2.5*(LOG(Readings!BQ32/16.325))^2-273+$E43))</f>
        <v>-0.15460380568868004</v>
      </c>
      <c r="BV43" s="6">
        <f>IF(Readings!BR32&gt;0.1,333.5*((Readings!BR32)^-0.07168)+(2.5*(LOG(Readings!BR32/16.325))^2-273+$E43))</f>
        <v>-9.4504858139430326E-2</v>
      </c>
      <c r="BW43" s="6">
        <f>IF(Readings!BS32&gt;0.1,333.5*((Readings!BS32)^-0.07168)+(2.5*(LOG(Readings!BS32/16.325))^2-273+$E43))</f>
        <v>-3.4198600818513114E-2</v>
      </c>
      <c r="BX43" s="6">
        <f>IF(Readings!BT32&gt;0.1,333.5*((Readings!BT32)^-0.07168)+(2.5*(LOG(Readings!BT32/16.325))^2-273+$E43))</f>
        <v>3.8444462208929053E-2</v>
      </c>
      <c r="BY43" s="6">
        <f>IF(Readings!BU32&gt;0.1,333.5*((Readings!BU32)^-0.07168)+(2.5*(LOG(Readings!BU32/16.325))^2-273+$E43))</f>
        <v>0.38148851165294673</v>
      </c>
      <c r="BZ43" s="6">
        <f>IF(Readings!BV32&gt;0.1,333.5*((Readings!BV32)^-0.07168)+(2.5*(LOG(Readings!BV32/16.325))^2-273+$E43))</f>
        <v>0.38148851165294673</v>
      </c>
      <c r="CA43" s="6">
        <f>IF(Readings!BW32&gt;0.1,333.5*((Readings!BW32)^-0.07168)+(2.5*(LOG(Readings!BW32/16.325))^2-273+$E43))</f>
        <v>0.41864466888472407</v>
      </c>
      <c r="CB43" s="6">
        <f>IF(Readings!BX32&gt;0.1,333.5*((Readings!BX32)^-0.07168)+(2.5*(LOG(Readings!BX32/16.325))^2-273+$E43))</f>
        <v>0.40625053523336874</v>
      </c>
      <c r="CC43" s="6">
        <f>IF(Readings!BY32&gt;0.1,333.5*((Readings!BY32)^-0.07168)+(2.5*(LOG(Readings!BY32/16.325))^2-273+$E43))</f>
        <v>0.2827886328987006</v>
      </c>
      <c r="CD43" s="6">
        <f>IF(Readings!BZ32&gt;0.1,333.5*((Readings!BZ32)^-0.07168)+(2.5*(LOG(Readings!BZ32/16.325))^2-273+$E43))</f>
        <v>0.30741155497139516</v>
      </c>
      <c r="CE43" s="6">
        <f>IF(Readings!CA32&gt;0.1,333.5*((Readings!CA32)^-0.07168)+(2.5*(LOG(Readings!CA32/16.325))^2-273+$E43))</f>
        <v>0.27049013209239092</v>
      </c>
      <c r="CG43" s="6">
        <f>IF(Readings!CC32&gt;0.1,333.5*((Readings!CC32)^-0.07168)+(2.5*(LOG(Readings!CC32/16.325))^2-273+$E43))</f>
        <v>0.20912677416174574</v>
      </c>
      <c r="CH43" s="6">
        <f>IF(Readings!CD32&gt;0.1,333.5*((Readings!CD32)^-0.07168)+(2.5*(LOG(Readings!CD32/16.325))^2-273+$E43))</f>
        <v>0.16019038281763187</v>
      </c>
      <c r="CI43" s="6">
        <f>IF(Readings!CE32&gt;0.1,333.5*((Readings!CE32)^-0.07168)+(2.5*(LOG(Readings!CE32/16.325))^2-273+$E43))</f>
        <v>7.4879408723177221E-2</v>
      </c>
      <c r="CJ43" s="6">
        <f>IF(Readings!CF32&gt;0.1,333.5*((Readings!CF32)^-0.07168)+(2.5*(LOG(Readings!CF32/16.325))^2-273+$E43))</f>
        <v>3.8444462208929053E-2</v>
      </c>
      <c r="CK43" s="6">
        <f>IF(Readings!CG32&gt;0.1,333.5*((Readings!CG32)^-0.07168)+(2.5*(LOG(Readings!CG32/16.325))^2-273+$E43))</f>
        <v>-1.0017748612824562E-2</v>
      </c>
      <c r="CL43" s="6">
        <f>IF(Readings!CH32&gt;0.1,333.5*((Readings!CH32)^-0.07168)+(2.5*(LOG(Readings!CH32/16.325))^2-273+$E43))</f>
        <v>-4.6276501801571612E-2</v>
      </c>
      <c r="CM43" s="6">
        <f>IF(Readings!CI32&gt;0.1,333.5*((Readings!CI32)^-0.07168)+(2.5*(LOG(Readings!CI32/16.325))^2-273+$E43))</f>
        <v>-4.6276501801571612E-2</v>
      </c>
      <c r="CN43" s="6">
        <f>IF(Readings!CJ32&gt;0.1,333.5*((Readings!CJ32)^-0.07168)+(2.5*(LOG(Readings!CJ32/16.325))^2-273+$E43))</f>
        <v>-2.2112353383249683E-2</v>
      </c>
      <c r="CO43" s="6">
        <f>IF(Readings!CK32&gt;0.1,333.5*((Readings!CK32)^-0.07168)+(2.5*(LOG(Readings!CK32/16.325))^2-273+$E43))</f>
        <v>-7.0407307838081579E-2</v>
      </c>
      <c r="CP43" s="6">
        <f>IF(Readings!CL32&gt;0.1,333.5*((Readings!CL32)^-0.07168)+(2.5*(LOG(Readings!CL32/16.325))^2-273+$E43))</f>
        <v>-8.2460234553138889E-2</v>
      </c>
      <c r="CQ43" s="6">
        <f>IF(Readings!CM32&gt;0.1,333.5*((Readings!CM32)^-0.07168)+(2.5*(LOG(Readings!CM32/16.325))^2-273+$E43))</f>
        <v>-0.10654118937594603</v>
      </c>
      <c r="CR43" s="6">
        <f>IF(Readings!CN32&gt;0.1,333.5*((Readings!CN32)^-0.07168)+(2.5*(LOG(Readings!CN32/16.325))^2-273+$E43))</f>
        <v>-0.10654118937594603</v>
      </c>
      <c r="CS43" s="6">
        <f>IF(Readings!CO32&gt;0.1,333.5*((Readings!CO32)^-0.07168)+(2.5*(LOG(Readings!CO32/16.325))^2-273+$E43))</f>
        <v>-0.10654118937594603</v>
      </c>
      <c r="CT43" s="6">
        <f>IF(Readings!CP32&gt;0.1,333.5*((Readings!CP32)^-0.07168)+(2.5*(LOG(Readings!CP32/16.325))^2-273+$E43))</f>
        <v>-0.10654118937594603</v>
      </c>
      <c r="CU43" s="6">
        <f>IF(Readings!CQ32&gt;0.1,333.5*((Readings!CQ32)^-0.07168)+(2.5*(LOG(Readings!CQ32/16.325))^2-273+$E43))</f>
        <v>-0.11856923902138305</v>
      </c>
      <c r="CV43" s="6">
        <f>IF(Readings!CR32&gt;0.1,333.5*((Readings!CR32)^-0.07168)+(2.5*(LOG(Readings!CR32/16.325))^2-273+$E43))</f>
        <v>-0.10654118937594603</v>
      </c>
      <c r="CW43" s="6">
        <f>IF(Readings!CS32&gt;0.1,333.5*((Readings!CS32)^-0.07168)+(2.5*(LOG(Readings!CS32/16.325))^2-273+$E43))</f>
        <v>-0.10654118937594603</v>
      </c>
      <c r="CX43" s="6">
        <f>IF(Readings!CT32&gt;0.1,333.5*((Readings!CT32)^-0.07168)+(2.5*(LOG(Readings!CT32/16.325))^2-273+$E43))</f>
        <v>-0.45203534542741863</v>
      </c>
      <c r="CY43" s="6">
        <f>IF(Readings!CU32&gt;0.1,333.5*((Readings!CU32)^-0.07168)+(2.5*(LOG(Readings!CU32/16.325))^2-273+$E43))</f>
        <v>1.4196576569020181E-2</v>
      </c>
      <c r="CZ43" s="6">
        <f>IF(Readings!CV32&gt;0.1,333.5*((Readings!CV32)^-0.07168)+(2.5*(LOG(Readings!CV32/16.325))^2-273+$E43))</f>
        <v>0.11139036175723049</v>
      </c>
      <c r="DA43" s="6">
        <f>IF(Readings!CW32&gt;0.1,333.5*((Readings!CW32)^-0.07168)+(2.5*(LOG(Readings!CW32/16.325))^2-273+$E43))</f>
        <v>0.16019038281763187</v>
      </c>
      <c r="DB43" s="6">
        <f>IF(Readings!CX32&gt;0.1,333.5*((Readings!CX32)^-0.07168)+(2.5*(LOG(Readings!CX32/16.325))^2-273+$E43))</f>
        <v>0.27049013209239092</v>
      </c>
      <c r="DC43" s="6">
        <f>IF(Readings!CY32&gt;0.1,333.5*((Readings!CY32)^-0.07168)+(2.5*(LOG(Readings!CY32/16.325))^2-273+$E43))</f>
        <v>0.33206911406205109</v>
      </c>
      <c r="DD43" s="6">
        <f>IF(Readings!CZ32&gt;0.1,333.5*((Readings!CZ32)^-0.07168)+(2.5*(LOG(Readings!CZ32/16.325))^2-273+$E43))</f>
        <v>0.48074702323629026</v>
      </c>
      <c r="DE43" s="6">
        <f>IF(Readings!DA32&gt;0.1,333.5*((Readings!DA32)^-0.07168)+(2.5*(LOG(Readings!DA32/16.325))^2-273+$E43))</f>
        <v>0.46830895512903226</v>
      </c>
      <c r="DF43" s="6">
        <f>IF(Readings!DB32&gt;0.1,333.5*((Readings!DB32)^-0.07168)+(2.5*(LOG(Readings!DB32/16.325))^2-273+$E43))</f>
        <v>0.36912059845269596</v>
      </c>
      <c r="DG43" s="6">
        <f>IF(Readings!DC32&gt;0.1,333.5*((Readings!DC32)^-0.07168)+(2.5*(LOG(Readings!DC32/16.325))^2-273+$E43))</f>
        <v>0.36912059845269596</v>
      </c>
      <c r="DH43" s="6">
        <f>IF(Readings!DD32&gt;0.1,333.5*((Readings!DD32)^-0.07168)+(2.5*(LOG(Readings!DD32/16.325))^2-273+$E43))</f>
        <v>0.35676140216958174</v>
      </c>
      <c r="DI43" s="6">
        <f>IF(Readings!DE32&gt;0.1,333.5*((Readings!DE32)^-0.07168)+(2.5*(LOG(Readings!DE32/16.325))^2-273+$E43))</f>
        <v>0.30741155497139516</v>
      </c>
      <c r="DJ43" s="6">
        <f>IF(Readings!DF32&gt;0.1,333.5*((Readings!DF32)^-0.07168)+(2.5*(LOG(Readings!DF32/16.325))^2-273+$E43))</f>
        <v>0.29509577004370158</v>
      </c>
      <c r="DK43" s="6">
        <f>IF(Readings!DG32&gt;0.1,333.5*((Readings!DG32)^-0.07168)+(2.5*(LOG(Readings!DG32/16.325))^2-273+$E43))</f>
        <v>0.19687985230956428</v>
      </c>
      <c r="DL43" s="6">
        <f>IF(Readings!DH32&gt;0.1,333.5*((Readings!DH32)^-0.07168)+(2.5*(LOG(Readings!DH32/16.325))^2-273+$E43))</f>
        <v>0.20912677416174574</v>
      </c>
      <c r="DM43" s="6">
        <f>IF(Readings!DI32&gt;0.1,333.5*((Readings!DI32)^-0.07168)+(2.5*(LOG(Readings!DI32/16.325))^2-273+$E43))</f>
        <v>0.1357733708100568</v>
      </c>
      <c r="DN43" s="6">
        <f>IF(Readings!DJ32&gt;0.1,333.5*((Readings!DJ32)^-0.07168)+(2.5*(LOG(Readings!DJ32/16.325))^2-273+$E43))</f>
        <v>9.9211580455516923E-2</v>
      </c>
      <c r="DO43" s="6">
        <f>IF(Readings!DK32&gt;0.1,333.5*((Readings!DK32)^-0.07168)+(2.5*(LOG(Readings!DK32/16.325))^2-273+$E43))</f>
        <v>5.0581017630690894E-2</v>
      </c>
      <c r="DP43" s="6">
        <f>IF(Readings!DL32&gt;0.1,333.5*((Readings!DL32)^-0.07168)+(2.5*(LOG(Readings!DL32/16.325))^2-273+$E43))</f>
        <v>-1.0017748612824562E-2</v>
      </c>
      <c r="DQ43" s="6">
        <f>IF(Readings!DM32&gt;0.1,333.5*((Readings!DM32)^-0.07168)+(2.5*(LOG(Readings!DM32/16.325))^2-273+$E43))</f>
        <v>-4.6276501801571612E-2</v>
      </c>
      <c r="DR43" s="6">
        <f>IF(Readings!DN32&gt;0.1,333.5*((Readings!DN32)^-0.07168)+(2.5*(LOG(Readings!DN32/16.325))^2-273+$E43))</f>
        <v>-7.0407307838081579E-2</v>
      </c>
      <c r="DS43" s="6">
        <f>IF(Readings!DO32&gt;0.1,333.5*((Readings!DO32)^-0.07168)+(2.5*(LOG(Readings!DO32/16.325))^2-273+$E43))</f>
        <v>-0.10654118937594603</v>
      </c>
      <c r="DT43" s="6">
        <f>IF(Readings!DP32&gt;0.1,333.5*((Readings!DP32)^-0.07168)+(2.5*(LOG(Readings!DP32/16.325))^2-273+$E43))</f>
        <v>-0.11856923902138305</v>
      </c>
      <c r="DU43" s="6">
        <f>IF(Readings!DQ32&gt;0.1,333.5*((Readings!DQ32)^-0.07168)+(2.5*(LOG(Readings!DQ32/16.325))^2-273+$E43))</f>
        <v>-0.11856923902138305</v>
      </c>
      <c r="DV43" s="6">
        <f>IF(Readings!DR32&gt;0.1,333.5*((Readings!DR32)^-0.07168)+(2.5*(LOG(Readings!DR32/16.325))^2-273+$E43))</f>
        <v>-0.13058901781374743</v>
      </c>
      <c r="DW43" s="6">
        <f>IF(Readings!DS32&gt;0.1,333.5*((Readings!DS32)^-0.07168)+(2.5*(LOG(Readings!DS32/16.325))^2-273+$E43))</f>
        <v>-0.13058901781374743</v>
      </c>
      <c r="DX43" s="6">
        <f>IF(Readings!DT32&gt;0.1,333.5*((Readings!DT32)^-0.07168)+(2.5*(LOG(Readings!DT32/16.325))^2-273+$E43))</f>
        <v>-0.13058901781374743</v>
      </c>
      <c r="DY43" s="6">
        <f>IF(Readings!DU32&gt;0.1,333.5*((Readings!DU32)^-0.07168)+(2.5*(LOG(Readings!DU32/16.325))^2-273+$E43))</f>
        <v>-7.0407307838081579E-2</v>
      </c>
      <c r="DZ43" s="6">
        <f>IF(Readings!DV32&gt;0.1,333.5*((Readings!DV32)^-0.07168)+(2.5*(LOG(Readings!DV32/16.325))^2-273+$E43))</f>
        <v>0.2827886328987006</v>
      </c>
      <c r="EA43" s="6">
        <f>IF(Readings!DW32&gt;0.1,333.5*((Readings!DW32)^-0.07168)+(2.5*(LOG(Readings!DW32/16.325))^2-273+$E43))</f>
        <v>0.36912059845269596</v>
      </c>
      <c r="EB43" s="6">
        <f>IF(Readings!DX32&gt;0.1,333.5*((Readings!DX32)^-0.07168)+(2.5*(LOG(Readings!DX32/16.325))^2-273+$E43))</f>
        <v>0.58057016047081333</v>
      </c>
      <c r="EC43" s="6">
        <f>IF(Readings!DY32&gt;0.1,333.5*((Readings!DY32)^-0.07168)+(2.5*(LOG(Readings!DY32/16.325))^2-273+$E43))</f>
        <v>0.6306953624168159</v>
      </c>
      <c r="ED43" s="6">
        <f>IF(Readings!DZ32&gt;0.1,333.5*((Readings!DZ32)^-0.07168)+(2.5*(LOG(Readings!DZ32/16.325))^2-273+$E43))</f>
        <v>0.58057016047081333</v>
      </c>
      <c r="EE43" s="6">
        <f>IF(Readings!EA32&gt;0.1,333.5*((Readings!EA32)^-0.07168)+(2.5*(LOG(Readings!EA32/16.325))^2-273+$E43))</f>
        <v>0.48074702323629026</v>
      </c>
      <c r="EF43" s="6">
        <f>IF(Readings!EB32&gt;0.1,333.5*((Readings!EB32)^-0.07168)+(2.5*(LOG(Readings!EB32/16.325))^2-273+$E43))</f>
        <v>0.39386515337173478</v>
      </c>
      <c r="EG43" s="6">
        <f>IF(Readings!EC32&gt;0.1,333.5*((Readings!EC32)^-0.07168)+(2.5*(LOG(Readings!EC32/16.325))^2-273+$E43))</f>
        <v>0.18464148730936358</v>
      </c>
      <c r="EH43" s="6">
        <f>IF(Readings!ED32&gt;0.1,333.5*((Readings!ED32)^-0.07168)+(2.5*(LOG(Readings!ED32/16.325))^2-273+$E43))</f>
        <v>-9.4504858139430326E-2</v>
      </c>
      <c r="EI43" s="6">
        <f>IF(Readings!EE32&gt;0.1,333.5*((Readings!EE32)^-0.07168)+(2.5*(LOG(Readings!EE32/16.325))^2-273+$E43))</f>
        <v>-0.10654118937594603</v>
      </c>
      <c r="EJ43" s="6">
        <f>IF(Readings!EF32&gt;0.1,333.5*((Readings!EF32)^-0.07168)+(2.5*(LOG(Readings!EF32/16.325))^2-273+$E43))</f>
        <v>-0.14260053647041104</v>
      </c>
      <c r="EK43" s="6">
        <f>IF(Readings!EG32&gt;0.1,333.5*((Readings!EG32)^-0.07168)+(2.5*(LOG(Readings!EG32/16.325))^2-273+$E43))</f>
        <v>0.123577621496338</v>
      </c>
      <c r="EL43" s="6">
        <f>IF(Readings!EH32&gt;0.1,333.5*((Readings!EH32)^-0.07168)+(2.5*(LOG(Readings!EH32/16.325))^2-273+$E43))</f>
        <v>0.39386515337173478</v>
      </c>
      <c r="EM43" s="6">
        <f>IF(Readings!EI32&gt;0.1,333.5*((Readings!EI32)^-0.07168)+(2.5*(LOG(Readings!EI32/16.325))^2-273+$E43))</f>
        <v>-0.15460380568868004</v>
      </c>
      <c r="EN43" s="6">
        <f>IF(Readings!EJ32&gt;0.1,333.5*((Readings!EJ32)^-0.07168)+(2.5*(LOG(Readings!EJ32/16.325))^2-273+$E43))</f>
        <v>-0.19056422337820322</v>
      </c>
      <c r="EO43" s="6">
        <f>IF(Readings!EK32&gt;0.1,333.5*((Readings!EK32)^-0.07168)+(2.5*(LOG(Readings!EK32/16.325))^2-273+$E43))</f>
        <v>0.23364633360080234</v>
      </c>
      <c r="EP43" s="6">
        <f>IF(Readings!EL32&gt;0.1,333.5*((Readings!EL32)^-0.07168)+(2.5*(LOG(Readings!EL32/16.325))^2-273+$E43))</f>
        <v>0.68096401129014339</v>
      </c>
      <c r="EQ43" s="6">
        <f>IF(Readings!EM32&gt;0.1,333.5*((Readings!EM32)^-0.07168)+(2.5*(LOG(Readings!EM32/16.325))^2-273+$E43))</f>
        <v>0.87076234143330566</v>
      </c>
      <c r="ER43" s="6">
        <f>IF(Readings!EN32&gt;0.1,333.5*((Readings!EN32)^-0.07168)+(2.5*(LOG(Readings!EN32/16.325))^2-273+$E43))</f>
        <v>-0.14260053647041104</v>
      </c>
      <c r="ES43" s="6">
        <f>IF(Readings!EO32&gt;0.1,333.5*((Readings!EO32)^-0.07168)+(2.5*(LOG(Readings!EO32/16.325))^2-273+$E43))</f>
        <v>0.44345923825898126</v>
      </c>
      <c r="ET43" s="6">
        <f>IF(Readings!EP32&gt;0.1,333.5*((Readings!EP32)^-0.07168)+(2.5*(LOG(Readings!EP32/16.325))^2-273+$E43))</f>
        <v>0.43104756599564098</v>
      </c>
      <c r="EU43" s="6">
        <f>IF(Readings!EQ32&gt;0.1,333.5*((Readings!EQ32)^-0.07168)+(2.5*(LOG(Readings!EQ32/16.325))^2-273+$E43))</f>
        <v>-0.14260053647041104</v>
      </c>
      <c r="EV43" s="6">
        <f>IF(Readings!ER32&gt;0.1,333.5*((Readings!ER32)^-0.07168)+(2.5*(LOG(Readings!ER32/16.325))^2-273+$E43))</f>
        <v>0.84533722360094998</v>
      </c>
      <c r="EW43" s="6">
        <f>(333.5*((16.31)^-0.07168)+(2.5*(LOG(16.31/16.325))^2-273+$E43))</f>
        <v>-0.15460380568868004</v>
      </c>
      <c r="EX43" s="6">
        <f>(333.5*((16.28)^-0.07168)+(2.5*(LOG(16.28/16.325))^2-273+$E43))</f>
        <v>-0.11856923902138305</v>
      </c>
      <c r="EY43" s="6">
        <f>(333.5*((15.37)^-0.07168)+(2.5*(LOG(15.37/16.325))^2-273+$E43))</f>
        <v>1.0112609470717757</v>
      </c>
    </row>
    <row r="44" spans="1:156" x14ac:dyDescent="0.2">
      <c r="A44" t="s">
        <v>25</v>
      </c>
      <c r="B44" s="13">
        <v>3</v>
      </c>
      <c r="C44" s="13">
        <v>1074.8</v>
      </c>
      <c r="D44" s="17">
        <f>C44-$I$40</f>
        <v>-13</v>
      </c>
      <c r="E44" s="17">
        <v>-0.09</v>
      </c>
      <c r="F44" s="43" t="s">
        <v>202</v>
      </c>
      <c r="G44" s="6">
        <f>IF(Readings!C33&gt;0.1,333.5*((Readings!C33)^-0.07168)+(2.5*(LOG(Readings!C33/16.325))^2-273+$E44))</f>
        <v>-0.17033425660116563</v>
      </c>
      <c r="H44" s="6">
        <f>IF(Readings!D33&gt;0.1,333.5*((Readings!D33)^-0.07168)+(2.5*(LOG(Readings!D33/16.325))^2-273+$E44))</f>
        <v>-0.22990043694375117</v>
      </c>
      <c r="I44" s="6">
        <f>IF(Readings!E33&gt;0.1,333.5*((Readings!E33)^-0.07168)+(2.5*(LOG(Readings!E33/16.325))^2-273+$E44))</f>
        <v>-0.31295310278466104</v>
      </c>
      <c r="J44" s="6">
        <f>IF(Readings!F33&gt;0.1,333.5*((Readings!F33)^-0.07168)+(2.5*(LOG(Readings!F33/16.325))^2-273+$E44))</f>
        <v>-0.32478556918670165</v>
      </c>
      <c r="K44" s="6">
        <f>IF(Readings!G33&gt;0.1,333.5*((Readings!G33)^-0.07168)+(2.5*(LOG(Readings!G33/16.325))^2-273+$E44))</f>
        <v>-0.3366100164204795</v>
      </c>
      <c r="L44" s="6">
        <f>IF(Readings!H33&gt;0.1,333.5*((Readings!H33)^-0.07168)+(2.5*(LOG(Readings!H33/16.325))^2-273+$E44))</f>
        <v>-0.3484264547271323</v>
      </c>
      <c r="M44" s="6">
        <f>IF(Readings!I33&gt;0.1,333.5*((Readings!I33)^-0.07168)+(2.5*(LOG(Readings!I33/16.325))^2-273+$E44))</f>
        <v>-0.360234894328471</v>
      </c>
      <c r="N44" s="6">
        <f>IF(Readings!J33&gt;0.1,333.5*((Readings!J33)^-0.07168)+(2.5*(LOG(Readings!J33/16.325))^2-273+$E44))</f>
        <v>-0.360234894328471</v>
      </c>
      <c r="O44" s="6">
        <f>IF(Readings!K33&gt;0.1,333.5*((Readings!K33)^-0.07168)+(2.5*(LOG(Readings!K33/16.325))^2-273+$E44))</f>
        <v>-0.37203534542737771</v>
      </c>
      <c r="P44" s="6">
        <f>IF(Readings!L33&gt;0.1,333.5*((Readings!L33)^-0.07168)+(2.5*(LOG(Readings!L33/16.325))^2-273+$E44))</f>
        <v>-0.38382781820706668</v>
      </c>
      <c r="Q44" s="6">
        <f>IF(Readings!M33&gt;0.1,333.5*((Readings!M33)^-0.07168)+(2.5*(LOG(Readings!M33/16.325))^2-273+$E44))</f>
        <v>-1.3692063435796626</v>
      </c>
      <c r="R44" s="6">
        <f>IF(Readings!N33&gt;0.1,333.5*((Readings!N33)^-0.07168)+(2.5*(LOG(Readings!N33/16.325))^2-273+$E44))</f>
        <v>-0.40738886944819797</v>
      </c>
      <c r="S44" s="6">
        <f>IF(Readings!O33&gt;0.1,333.5*((Readings!O33)^-0.07168)+(2.5*(LOG(Readings!O33/16.325))^2-273+$E44))</f>
        <v>-0.4661525861513951</v>
      </c>
      <c r="T44" s="6">
        <f>IF(Readings!P33&gt;0.1,333.5*((Readings!P33)^-0.07168)+(2.5*(LOG(Readings!P33/16.325))^2-273+$E44))</f>
        <v>-0.39561232283222125</v>
      </c>
      <c r="U44" s="6">
        <f>IF(Readings!Q33&gt;0.1,333.5*((Readings!Q33)^-0.07168)+(2.5*(LOG(Readings!Q33/16.325))^2-273+$E44))</f>
        <v>-1.9712482087497278</v>
      </c>
      <c r="V44" s="6">
        <f>IF(Readings!R33&gt;0.1,333.5*((Readings!R33)^-0.07168)+(2.5*(LOG(Readings!R33/16.325))^2-273+$E44))</f>
        <v>-0.38382781820706668</v>
      </c>
      <c r="W44" s="6">
        <f>IF(Readings!S33&gt;0.1,333.5*((Readings!S33)^-0.07168)+(2.5*(LOG(Readings!S33/16.325))^2-273+$E44))</f>
        <v>-0.38382781820706668</v>
      </c>
      <c r="X44" s="6">
        <f>IF(Readings!T33&gt;0.1,333.5*((Readings!T33)^-0.07168)+(2.5*(LOG(Readings!T33/16.325))^2-273+$E44))</f>
        <v>-0.44267086241006837</v>
      </c>
      <c r="Y44" s="6">
        <f>IF(Readings!U33&gt;0.1,333.5*((Readings!U33)^-0.07168)+(2.5*(LOG(Readings!U33/16.325))^2-273+$E44))</f>
        <v>-0.40738886944819797</v>
      </c>
      <c r="Z44" s="6">
        <f>IF(Readings!V33&gt;0.1,333.5*((Readings!V33)^-0.07168)+(2.5*(LOG(Readings!V33/16.325))^2-273+$E44))</f>
        <v>-0.44267086241006837</v>
      </c>
      <c r="AA44" s="6">
        <f>IF(Readings!W33&gt;0.1,333.5*((Readings!W33)^-0.07168)+(2.5*(LOG(Readings!W33/16.325))^2-273+$E44))</f>
        <v>-1.7547416962236753</v>
      </c>
      <c r="AB44" s="6">
        <f>IF(Readings!X33&gt;0.1,333.5*((Readings!X33)^-0.07168)+(2.5*(LOG(Readings!X33/16.325))^2-273+$E44))</f>
        <v>-0.39561232283222125</v>
      </c>
      <c r="AC44" s="6">
        <f>IF(Readings!Y33&gt;0.1,333.5*((Readings!Y33)^-0.07168)+(2.5*(LOG(Readings!Y33/16.325))^2-273+$E44))</f>
        <v>-0.40738886944819797</v>
      </c>
      <c r="AD44" s="6">
        <f>IF(Readings!Z33&gt;0.1,333.5*((Readings!Z33)^-0.07168)+(2.5*(LOG(Readings!Z33/16.325))^2-273+$E44))</f>
        <v>-0.38382781820706668</v>
      </c>
      <c r="AE44" s="6">
        <f>IF(Readings!AA33&gt;0.1,333.5*((Readings!AA33)^-0.07168)+(2.5*(LOG(Readings!AA33/16.325))^2-273+$E44))</f>
        <v>-0.52471886356323694</v>
      </c>
      <c r="AF44" s="6">
        <f>IF(Readings!AB33&gt;0.1,333.5*((Readings!AB33)^-0.07168)+(2.5*(LOG(Readings!AB33/16.325))^2-273+$E44))</f>
        <v>-0.38382781820706668</v>
      </c>
      <c r="AG44" s="6">
        <f>IF(Readings!AC33&gt;0.1,333.5*((Readings!AC33)^-0.07168)+(2.5*(LOG(Readings!AC33/16.325))^2-273+$E44))</f>
        <v>-0.39561232283222125</v>
      </c>
      <c r="AH44" s="6">
        <f>IF(Readings!AD33&gt;0.1,333.5*((Readings!AD33)^-0.07168)+(2.5*(LOG(Readings!AD33/16.325))^2-273+$E44))</f>
        <v>-0.38382781820706668</v>
      </c>
      <c r="AI44" s="6">
        <f>IF(Readings!AE33&gt;0.1,333.5*((Readings!AE33)^-0.07168)+(2.5*(LOG(Readings!AE33/16.325))^2-273+$E44))</f>
        <v>-0.37203534542737771</v>
      </c>
      <c r="AJ44" s="6">
        <f>IF(Readings!AF33&gt;0.1,333.5*((Readings!AF33)^-0.07168)+(2.5*(LOG(Readings!AF33/16.325))^2-273+$E44))</f>
        <v>-0.38382781820706668</v>
      </c>
      <c r="AK44" s="6">
        <f>IF(Readings!AG33&gt;0.1,333.5*((Readings!AG33)^-0.07168)+(2.5*(LOG(Readings!AG33/16.325))^2-273+$E44))</f>
        <v>-0.37203534542737771</v>
      </c>
      <c r="AL44" s="6">
        <f>IF(Readings!AH33&gt;0.1,333.5*((Readings!AH33)^-0.07168)+(2.5*(LOG(Readings!AH33/16.325))^2-273+$E44))</f>
        <v>-0.39561232283222125</v>
      </c>
      <c r="AM44" s="6">
        <f>IF(Readings!AI33&gt;0.1,333.5*((Readings!AI33)^-0.07168)+(2.5*(LOG(Readings!AI33/16.325))^2-273+$E44))</f>
        <v>-0.39561232283222125</v>
      </c>
      <c r="AN44" s="6">
        <f>IF(Readings!AJ33&gt;0.1,333.5*((Readings!AJ33)^-0.07168)+(2.5*(LOG(Readings!AJ33/16.325))^2-273+$E44))</f>
        <v>-0.37203534542737771</v>
      </c>
      <c r="AO44" s="6">
        <f>IF(Readings!AK33&gt;0.1,333.5*((Readings!AK33)^-0.07168)+(2.5*(LOG(Readings!AK33/16.325))^2-273+$E44))</f>
        <v>-0.38382781820706668</v>
      </c>
      <c r="AP44" s="6">
        <f>IF(Readings!AL33&gt;0.1,333.5*((Readings!AL33)^-0.07168)+(2.5*(LOG(Readings!AL33/16.325))^2-273+$E44))</f>
        <v>-0.37203534542737771</v>
      </c>
      <c r="AQ44" s="6">
        <f>IF(Readings!AM33&gt;0.1,333.5*((Readings!AM33)^-0.07168)+(2.5*(LOG(Readings!AM33/16.325))^2-273+$E44))</f>
        <v>-0.38382781820706668</v>
      </c>
      <c r="AR44" s="6">
        <f>IF(Readings!AN33&gt;0.1,333.5*((Readings!AN33)^-0.07168)+(2.5*(LOG(Readings!AN33/16.325))^2-273+$E44))</f>
        <v>-0.37203534542737771</v>
      </c>
      <c r="AS44" s="6">
        <f>IF(Readings!AO33&gt;0.1,333.5*((Readings!AO33)^-0.07168)+(2.5*(LOG(Readings!AO33/16.325))^2-273+$E44))</f>
        <v>-0.32478556918670165</v>
      </c>
      <c r="AT44" s="6">
        <f>IF(Readings!AP33&gt;0.1,333.5*((Readings!AP33)^-0.07168)+(2.5*(LOG(Readings!AP33/16.325))^2-273+$E44))</f>
        <v>-0.38382781820706668</v>
      </c>
      <c r="AU44" s="6">
        <f>IF(Readings!AQ33&gt;0.1,333.5*((Readings!AQ33)^-0.07168)+(2.5*(LOG(Readings!AQ33/16.325))^2-273+$E44))</f>
        <v>-0.37203534542737771</v>
      </c>
      <c r="AV44" s="6">
        <f>IF(Readings!AR33&gt;0.1,333.5*((Readings!AR33)^-0.07168)+(2.5*(LOG(Readings!AR33/16.325))^2-273+$E44))</f>
        <v>-0.39561232283222125</v>
      </c>
      <c r="AW44" s="6">
        <f>IF(Readings!AS33&gt;0.1,333.5*((Readings!AS33)^-0.07168)+(2.5*(LOG(Readings!AS33/16.325))^2-273+$E44))</f>
        <v>-0.38382781820706668</v>
      </c>
      <c r="AX44" s="6">
        <f>IF(Readings!AT33&gt;0.1,333.5*((Readings!AT33)^-0.07168)+(2.5*(LOG(Readings!AT33/16.325))^2-273+$E44))</f>
        <v>-0.37203534542737771</v>
      </c>
      <c r="AY44" s="6">
        <f>IF(Readings!AU33&gt;0.1,333.5*((Readings!AU33)^-0.07168)+(2.5*(LOG(Readings!AU33/16.325))^2-273+$E44))</f>
        <v>-0.37203534542737771</v>
      </c>
      <c r="AZ44" s="6">
        <f>IF(Readings!AV33&gt;0.1,333.5*((Readings!AV33)^-0.07168)+(2.5*(LOG(Readings!AV33/16.325))^2-273+$E44))</f>
        <v>-0.37203534542737771</v>
      </c>
      <c r="BA44" s="6">
        <f>IF(Readings!AW33&gt;0.1,333.5*((Readings!AW33)^-0.07168)+(2.5*(LOG(Readings!AW33/16.325))^2-273+$E44))</f>
        <v>-0.37203534542737771</v>
      </c>
      <c r="BB44" s="6">
        <f>IF(Readings!AX33&gt;0.1,333.5*((Readings!AX33)^-0.07168)+(2.5*(LOG(Readings!AX33/16.325))^2-273+$E44))</f>
        <v>-0.37203534542737771</v>
      </c>
      <c r="BC44" s="6">
        <f>IF(Readings!AY33&gt;0.1,333.5*((Readings!AY33)^-0.07168)+(2.5*(LOG(Readings!AY33/16.325))^2-273+$E44))</f>
        <v>-0.37203534542737771</v>
      </c>
      <c r="BD44" s="6">
        <f>IF(Readings!AZ33&gt;0.1,333.5*((Readings!AZ33)^-0.07168)+(2.5*(LOG(Readings!AZ33/16.325))^2-273+$E44))</f>
        <v>-0.37203534542737771</v>
      </c>
      <c r="BE44" s="6">
        <f>IF(Readings!BA33&gt;0.1,333.5*((Readings!BA33)^-0.07168)+(2.5*(LOG(Readings!BA33/16.325))^2-273+$E44))</f>
        <v>-0.37203534542737771</v>
      </c>
      <c r="BF44" s="6">
        <f>IF(Readings!BB33&gt;0.1,333.5*((Readings!BB33)^-0.07168)+(2.5*(LOG(Readings!BB33/16.325))^2-273+$E44))</f>
        <v>-0.37203534542737771</v>
      </c>
      <c r="BG44" s="6">
        <f>IF(Readings!BC33&gt;0.1,333.5*((Readings!BC33)^-0.07168)+(2.5*(LOG(Readings!BC33/16.325))^2-273+$E44))</f>
        <v>-0.37203534542737771</v>
      </c>
      <c r="BH44" s="6">
        <f>IF(Readings!BD33&gt;0.1,333.5*((Readings!BD33)^-0.07168)+(2.5*(LOG(Readings!BD33/16.325))^2-273+$E44))</f>
        <v>-0.37203534542737771</v>
      </c>
      <c r="BI44" s="6">
        <f>IF(Readings!BE33&gt;0.1,333.5*((Readings!BE33)^-0.07168)+(2.5*(LOG(Readings!BE33/16.325))^2-273+$E44))</f>
        <v>-0.37203534542737771</v>
      </c>
      <c r="BJ44" s="6">
        <f>IF(Readings!BF33&gt;0.1,333.5*((Readings!BF33)^-0.07168)+(2.5*(LOG(Readings!BF33/16.325))^2-273+$E44))</f>
        <v>-0.37203534542737771</v>
      </c>
      <c r="BK44" s="6">
        <f>IF(Readings!BG33&gt;0.1,333.5*((Readings!BG33)^-0.07168)+(2.5*(LOG(Readings!BG33/16.325))^2-273+$E44))</f>
        <v>-0.37203534542737771</v>
      </c>
      <c r="BL44" s="6">
        <f>IF(Readings!BH33&gt;0.1,333.5*((Readings!BH33)^-0.07168)+(2.5*(LOG(Readings!BH33/16.325))^2-273+$E44))</f>
        <v>-0.38382781820706668</v>
      </c>
      <c r="BM44" s="6">
        <f>IF(Readings!BI33&gt;0.1,333.5*((Readings!BI33)^-0.07168)+(2.5*(LOG(Readings!BI33/16.325))^2-273+$E44))</f>
        <v>-0.37203534542737771</v>
      </c>
      <c r="BN44" s="6">
        <f>IF(Readings!BJ33&gt;0.1,333.5*((Readings!BJ33)^-0.07168)+(2.5*(LOG(Readings!BJ33/16.325))^2-273+$E44))</f>
        <v>-0.38382781820706668</v>
      </c>
      <c r="BO44" s="6">
        <f>IF(Readings!BK33&gt;0.1,333.5*((Readings!BK33)^-0.07168)+(2.5*(LOG(Readings!BK33/16.325))^2-273+$E44))</f>
        <v>-0.38382781820706668</v>
      </c>
      <c r="BP44" s="6">
        <f>IF(Readings!BL33&gt;0.1,333.5*((Readings!BL33)^-0.07168)+(2.5*(LOG(Readings!BL33/16.325))^2-273+$E44))</f>
        <v>-0.38382781820706668</v>
      </c>
      <c r="BQ44" s="6">
        <f>IF(Readings!BM33&gt;0.1,333.5*((Readings!BM33)^-0.07168)+(2.5*(LOG(Readings!BM33/16.325))^2-273+$E44))</f>
        <v>-0.37203534542737771</v>
      </c>
      <c r="BR44" s="6">
        <f>IF(Readings!BN33&gt;0.1,333.5*((Readings!BN33)^-0.07168)+(2.5*(LOG(Readings!BN33/16.325))^2-273+$E44))</f>
        <v>-0.41915746818142452</v>
      </c>
      <c r="BS44" s="6">
        <f>IF(Readings!BO33&gt;0.1,333.5*((Readings!BO33)^-0.07168)+(2.5*(LOG(Readings!BO33/16.325))^2-273+$E44))</f>
        <v>-0.38382781820706668</v>
      </c>
      <c r="BT44" s="6">
        <f>IF(Readings!BP33&gt;0.1,333.5*((Readings!BP33)^-0.07168)+(2.5*(LOG(Readings!BP33/16.325))^2-273+$E44))</f>
        <v>-0.37203534542737771</v>
      </c>
      <c r="BU44" s="6">
        <f>IF(Readings!BQ33&gt;0.1,333.5*((Readings!BQ33)^-0.07168)+(2.5*(LOG(Readings!BQ33/16.325))^2-273+$E44))</f>
        <v>-0.41915746818142452</v>
      </c>
      <c r="BV44" s="6">
        <f>IF(Readings!BR33&gt;0.1,333.5*((Readings!BR33)^-0.07168)+(2.5*(LOG(Readings!BR33/16.325))^2-273+$E44))</f>
        <v>-0.40738886944819797</v>
      </c>
      <c r="BW44" s="6">
        <f>IF(Readings!BS33&gt;0.1,333.5*((Readings!BS33)^-0.07168)+(2.5*(LOG(Readings!BS33/16.325))^2-273+$E44))</f>
        <v>-0.360234894328471</v>
      </c>
      <c r="BX44" s="6">
        <f>IF(Readings!BT33&gt;0.1,333.5*((Readings!BT33)^-0.07168)+(2.5*(LOG(Readings!BT33/16.325))^2-273+$E44))</f>
        <v>-0.37203534542737771</v>
      </c>
      <c r="BY44" s="6">
        <f>IF(Readings!BU33&gt;0.1,333.5*((Readings!BU33)^-0.07168)+(2.5*(LOG(Readings!BU33/16.325))^2-273+$E44))</f>
        <v>-0.37203534542737771</v>
      </c>
      <c r="BZ44" s="6">
        <f>IF(Readings!BV33&gt;0.1,333.5*((Readings!BV33)^-0.07168)+(2.5*(LOG(Readings!BV33/16.325))^2-273+$E44))</f>
        <v>-0.38382781820706668</v>
      </c>
      <c r="CA44" s="6">
        <f>IF(Readings!BW33&gt;0.1,333.5*((Readings!BW33)^-0.07168)+(2.5*(LOG(Readings!BW33/16.325))^2-273+$E44))</f>
        <v>-0.360234894328471</v>
      </c>
      <c r="CB44" s="6">
        <f>IF(Readings!BX33&gt;0.1,333.5*((Readings!BX33)^-0.07168)+(2.5*(LOG(Readings!BX33/16.325))^2-273+$E44))</f>
        <v>-0.360234894328471</v>
      </c>
      <c r="CC44" s="6">
        <f>IF(Readings!BY33&gt;0.1,333.5*((Readings!BY33)^-0.07168)+(2.5*(LOG(Readings!BY33/16.325))^2-273+$E44))</f>
        <v>-0.360234894328471</v>
      </c>
      <c r="CD44" s="6">
        <f>IF(Readings!BZ33&gt;0.1,333.5*((Readings!BZ33)^-0.07168)+(2.5*(LOG(Readings!BZ33/16.325))^2-273+$E44))</f>
        <v>-0.360234894328471</v>
      </c>
      <c r="CE44" s="6">
        <f>IF(Readings!CA33&gt;0.1,333.5*((Readings!CA33)^-0.07168)+(2.5*(LOG(Readings!CA33/16.325))^2-273+$E44))</f>
        <v>-0.360234894328471</v>
      </c>
      <c r="CG44" s="6">
        <f>IF(Readings!CC33&gt;0.1,333.5*((Readings!CC33)^-0.07168)+(2.5*(LOG(Readings!CC33/16.325))^2-273+$E44))</f>
        <v>-0.37203534542737771</v>
      </c>
      <c r="CH44" s="6">
        <f>IF(Readings!CD33&gt;0.1,333.5*((Readings!CD33)^-0.07168)+(2.5*(LOG(Readings!CD33/16.325))^2-273+$E44))</f>
        <v>-0.37203534542737771</v>
      </c>
      <c r="CI44" s="6">
        <f>IF(Readings!CE33&gt;0.1,333.5*((Readings!CE33)^-0.07168)+(2.5*(LOG(Readings!CE33/16.325))^2-273+$E44))</f>
        <v>-0.360234894328471</v>
      </c>
      <c r="CJ44" s="6">
        <f>IF(Readings!CF33&gt;0.1,333.5*((Readings!CF33)^-0.07168)+(2.5*(LOG(Readings!CF33/16.325))^2-273+$E44))</f>
        <v>-0.360234894328471</v>
      </c>
      <c r="CK44" s="6">
        <f>IF(Readings!CG33&gt;0.1,333.5*((Readings!CG33)^-0.07168)+(2.5*(LOG(Readings!CG33/16.325))^2-273+$E44))</f>
        <v>-0.37203534542737771</v>
      </c>
      <c r="CL44" s="6">
        <f>IF(Readings!CH33&gt;0.1,333.5*((Readings!CH33)^-0.07168)+(2.5*(LOG(Readings!CH33/16.325))^2-273+$E44))</f>
        <v>-0.58308894870901895</v>
      </c>
      <c r="CM44" s="6">
        <f>IF(Readings!CI33&gt;0.1,333.5*((Readings!CI33)^-0.07168)+(2.5*(LOG(Readings!CI33/16.325))^2-273+$E44))</f>
        <v>-0.37203534542737771</v>
      </c>
      <c r="CN44" s="6">
        <f>IF(Readings!CJ33&gt;0.1,333.5*((Readings!CJ33)^-0.07168)+(2.5*(LOG(Readings!CJ33/16.325))^2-273+$E44))</f>
        <v>-0.360234894328471</v>
      </c>
      <c r="CO44" s="6">
        <f>IF(Readings!CK33&gt;0.1,333.5*((Readings!CK33)^-0.07168)+(2.5*(LOG(Readings!CK33/16.325))^2-273+$E44))</f>
        <v>-0.360234894328471</v>
      </c>
      <c r="CP44" s="6">
        <f>IF(Readings!CL33&gt;0.1,333.5*((Readings!CL33)^-0.07168)+(2.5*(LOG(Readings!CL33/16.325))^2-273+$E44))</f>
        <v>-0.360234894328471</v>
      </c>
      <c r="CQ44" s="6">
        <f>IF(Readings!CM33&gt;0.1,333.5*((Readings!CM33)^-0.07168)+(2.5*(LOG(Readings!CM33/16.325))^2-273+$E44))</f>
        <v>-0.39561232283222125</v>
      </c>
      <c r="CR44" s="6">
        <f>IF(Readings!CN33&gt;0.1,333.5*((Readings!CN33)^-0.07168)+(2.5*(LOG(Readings!CN33/16.325))^2-273+$E44))</f>
        <v>-0.37203534542737771</v>
      </c>
      <c r="CS44" s="6">
        <f>IF(Readings!CO33&gt;0.1,333.5*((Readings!CO33)^-0.07168)+(2.5*(LOG(Readings!CO33/16.325))^2-273+$E44))</f>
        <v>-0.360234894328471</v>
      </c>
      <c r="CT44" s="6">
        <f>IF(Readings!CP33&gt;0.1,333.5*((Readings!CP33)^-0.07168)+(2.5*(LOG(Readings!CP33/16.325))^2-273+$E44))</f>
        <v>-0.360234894328471</v>
      </c>
      <c r="CU44" s="6">
        <f>IF(Readings!CQ33&gt;0.1,333.5*((Readings!CQ33)^-0.07168)+(2.5*(LOG(Readings!CQ33/16.325))^2-273+$E44))</f>
        <v>-0.38382781820706668</v>
      </c>
      <c r="CV44" s="6">
        <f>IF(Readings!CR33&gt;0.1,333.5*((Readings!CR33)^-0.07168)+(2.5*(LOG(Readings!CR33/16.325))^2-273+$E44))</f>
        <v>-0.37203534542737771</v>
      </c>
      <c r="CW44" s="6">
        <f>IF(Readings!CS33&gt;0.1,333.5*((Readings!CS33)^-0.07168)+(2.5*(LOG(Readings!CS33/16.325))^2-273+$E44))</f>
        <v>-0.37203534542737771</v>
      </c>
      <c r="CX44" s="6">
        <f>IF(Readings!CT33&gt;0.1,333.5*((Readings!CT33)^-0.07168)+(2.5*(LOG(Readings!CT33/16.325))^2-273+$E44))</f>
        <v>0.93804518912713775</v>
      </c>
      <c r="CY44" s="6">
        <f>IF(Readings!CU33&gt;0.1,333.5*((Readings!CU33)^-0.07168)+(2.5*(LOG(Readings!CU33/16.325))^2-273+$E44))</f>
        <v>-0.360234894328471</v>
      </c>
      <c r="CZ44" s="6">
        <f>IF(Readings!CV33&gt;0.1,333.5*((Readings!CV33)^-0.07168)+(2.5*(LOG(Readings!CV33/16.325))^2-273+$E44))</f>
        <v>-0.37203534542737771</v>
      </c>
      <c r="DA44" s="6">
        <f>IF(Readings!CW33&gt;0.1,333.5*((Readings!CW33)^-0.07168)+(2.5*(LOG(Readings!CW33/16.325))^2-273+$E44))</f>
        <v>-0.360234894328471</v>
      </c>
      <c r="DB44" s="6">
        <f>IF(Readings!CX33&gt;0.1,333.5*((Readings!CX33)^-0.07168)+(2.5*(LOG(Readings!CX33/16.325))^2-273+$E44))</f>
        <v>-0.3484264547271323</v>
      </c>
      <c r="DC44" s="6">
        <f>IF(Readings!CY33&gt;0.1,333.5*((Readings!CY33)^-0.07168)+(2.5*(LOG(Readings!CY33/16.325))^2-273+$E44))</f>
        <v>-0.3484264547271323</v>
      </c>
      <c r="DD44" s="6">
        <f>IF(Readings!CZ33&gt;0.1,333.5*((Readings!CZ33)^-0.07168)+(2.5*(LOG(Readings!CZ33/16.325))^2-273+$E44))</f>
        <v>-0.3484264547271323</v>
      </c>
      <c r="DE44" s="6">
        <f>IF(Readings!DA33&gt;0.1,333.5*((Readings!DA33)^-0.07168)+(2.5*(LOG(Readings!DA33/16.325))^2-273+$E44))</f>
        <v>-0.3484264547271323</v>
      </c>
      <c r="DF44" s="6">
        <f>IF(Readings!DB33&gt;0.1,333.5*((Readings!DB33)^-0.07168)+(2.5*(LOG(Readings!DB33/16.325))^2-273+$E44))</f>
        <v>-0.3484264547271323</v>
      </c>
      <c r="DG44" s="6">
        <f>IF(Readings!DC33&gt;0.1,333.5*((Readings!DC33)^-0.07168)+(2.5*(LOG(Readings!DC33/16.325))^2-273+$E44))</f>
        <v>-0.3484264547271323</v>
      </c>
      <c r="DH44" s="6">
        <f>IF(Readings!DD33&gt;0.1,333.5*((Readings!DD33)^-0.07168)+(2.5*(LOG(Readings!DD33/16.325))^2-273+$E44))</f>
        <v>-0.3484264547271323</v>
      </c>
      <c r="DI44" s="6">
        <f>IF(Readings!DE33&gt;0.1,333.5*((Readings!DE33)^-0.07168)+(2.5*(LOG(Readings!DE33/16.325))^2-273+$E44))</f>
        <v>-0.360234894328471</v>
      </c>
      <c r="DJ44" s="6">
        <f>IF(Readings!DF33&gt;0.1,333.5*((Readings!DF33)^-0.07168)+(2.5*(LOG(Readings!DF33/16.325))^2-273+$E44))</f>
        <v>-0.3484264547271323</v>
      </c>
      <c r="DK44" s="6">
        <f>IF(Readings!DG33&gt;0.1,333.5*((Readings!DG33)^-0.07168)+(2.5*(LOG(Readings!DG33/16.325))^2-273+$E44))</f>
        <v>-0.38382781820706668</v>
      </c>
      <c r="DL44" s="6">
        <f>IF(Readings!DH33&gt;0.1,333.5*((Readings!DH33)^-0.07168)+(2.5*(LOG(Readings!DH33/16.325))^2-273+$E44))</f>
        <v>-0.32478556918670165</v>
      </c>
      <c r="DM44" s="6">
        <f>IF(Readings!DI33&gt;0.1,333.5*((Readings!DI33)^-0.07168)+(2.5*(LOG(Readings!DI33/16.325))^2-273+$E44))</f>
        <v>-0.3484264547271323</v>
      </c>
      <c r="DN44" s="6">
        <f>IF(Readings!DJ33&gt;0.1,333.5*((Readings!DJ33)^-0.07168)+(2.5*(LOG(Readings!DJ33/16.325))^2-273+$E44))</f>
        <v>-0.360234894328471</v>
      </c>
      <c r="DO44" s="6">
        <f>IF(Readings!DK33&gt;0.1,333.5*((Readings!DK33)^-0.07168)+(2.5*(LOG(Readings!DK33/16.325))^2-273+$E44))</f>
        <v>-0.3366100164204795</v>
      </c>
      <c r="DP44" s="6">
        <f>IF(Readings!DL33&gt;0.1,333.5*((Readings!DL33)^-0.07168)+(2.5*(LOG(Readings!DL33/16.325))^2-273+$E44))</f>
        <v>-0.360234894328471</v>
      </c>
      <c r="DQ44" s="6">
        <f>IF(Readings!DM33&gt;0.1,333.5*((Readings!DM33)^-0.07168)+(2.5*(LOG(Readings!DM33/16.325))^2-273+$E44))</f>
        <v>-0.360234894328471</v>
      </c>
      <c r="DR44" s="6">
        <f>IF(Readings!DN33&gt;0.1,333.5*((Readings!DN33)^-0.07168)+(2.5*(LOG(Readings!DN33/16.325))^2-273+$E44))</f>
        <v>-0.360234894328471</v>
      </c>
      <c r="DS44" s="6">
        <f>IF(Readings!DO33&gt;0.1,333.5*((Readings!DO33)^-0.07168)+(2.5*(LOG(Readings!DO33/16.325))^2-273+$E44))</f>
        <v>-0.360234894328471</v>
      </c>
      <c r="DT44" s="6">
        <f>IF(Readings!DP33&gt;0.1,333.5*((Readings!DP33)^-0.07168)+(2.5*(LOG(Readings!DP33/16.325))^2-273+$E44))</f>
        <v>-0.360234894328471</v>
      </c>
      <c r="DU44" s="6">
        <f>IF(Readings!DQ33&gt;0.1,333.5*((Readings!DQ33)^-0.07168)+(2.5*(LOG(Readings!DQ33/16.325))^2-273+$E44))</f>
        <v>-0.360234894328471</v>
      </c>
      <c r="DV44" s="6">
        <f>IF(Readings!DR33&gt;0.1,333.5*((Readings!DR33)^-0.07168)+(2.5*(LOG(Readings!DR33/16.325))^2-273+$E44))</f>
        <v>-0.360234894328471</v>
      </c>
      <c r="DW44" s="6">
        <f>IF(Readings!DS33&gt;0.1,333.5*((Readings!DS33)^-0.07168)+(2.5*(LOG(Readings!DS33/16.325))^2-273+$E44))</f>
        <v>-0.3484264547271323</v>
      </c>
      <c r="DX44" s="6">
        <f>IF(Readings!DT33&gt;0.1,333.5*((Readings!DT33)^-0.07168)+(2.5*(LOG(Readings!DT33/16.325))^2-273+$E44))</f>
        <v>-0.3484264547271323</v>
      </c>
      <c r="DY44" s="6">
        <f>IF(Readings!DU33&gt;0.1,333.5*((Readings!DU33)^-0.07168)+(2.5*(LOG(Readings!DU33/16.325))^2-273+$E44))</f>
        <v>-0.3484264547271323</v>
      </c>
      <c r="DZ44" s="6">
        <f>IF(Readings!DV33&gt;0.1,333.5*((Readings!DV33)^-0.07168)+(2.5*(LOG(Readings!DV33/16.325))^2-273+$E44))</f>
        <v>-0.3484264547271323</v>
      </c>
      <c r="EA44" s="6">
        <f>IF(Readings!DW33&gt;0.1,333.5*((Readings!DW33)^-0.07168)+(2.5*(LOG(Readings!DW33/16.325))^2-273+$E44))</f>
        <v>-0.3366100164204795</v>
      </c>
      <c r="EB44" s="6">
        <f>IF(Readings!DX33&gt;0.1,333.5*((Readings!DX33)^-0.07168)+(2.5*(LOG(Readings!DX33/16.325))^2-273+$E44))</f>
        <v>-0.3366100164204795</v>
      </c>
      <c r="EC44" s="6">
        <f>IF(Readings!DY33&gt;0.1,333.5*((Readings!DY33)^-0.07168)+(2.5*(LOG(Readings!DY33/16.325))^2-273+$E44))</f>
        <v>-0.3366100164204795</v>
      </c>
      <c r="ED44" s="6">
        <f>IF(Readings!DZ33&gt;0.1,333.5*((Readings!DZ33)^-0.07168)+(2.5*(LOG(Readings!DZ33/16.325))^2-273+$E44))</f>
        <v>-0.3366100164204795</v>
      </c>
      <c r="EE44" s="6">
        <f>IF(Readings!EA33&gt;0.1,333.5*((Readings!EA33)^-0.07168)+(2.5*(LOG(Readings!EA33/16.325))^2-273+$E44))</f>
        <v>-0.3484264547271323</v>
      </c>
      <c r="EF44" s="6">
        <f>IF(Readings!EB33&gt;0.1,333.5*((Readings!EB33)^-0.07168)+(2.5*(LOG(Readings!EB33/16.325))^2-273+$E44))</f>
        <v>-0.3484264547271323</v>
      </c>
      <c r="EG44" s="6">
        <f>IF(Readings!EC33&gt;0.1,333.5*((Readings!EC33)^-0.07168)+(2.5*(LOG(Readings!EC33/16.325))^2-273+$E44))</f>
        <v>-0.360234894328471</v>
      </c>
      <c r="EH44" s="6">
        <f>IF(Readings!ED33&gt;0.1,333.5*((Readings!ED33)^-0.07168)+(2.5*(LOG(Readings!ED33/16.325))^2-273+$E44))</f>
        <v>-0.3484264547271323</v>
      </c>
      <c r="EI44" s="6">
        <f>IF(Readings!EE33&gt;0.1,333.5*((Readings!EE33)^-0.07168)+(2.5*(LOG(Readings!EE33/16.325))^2-273+$E44))</f>
        <v>-0.3484264547271323</v>
      </c>
      <c r="EJ44" s="6">
        <f>IF(Readings!EF33&gt;0.1,333.5*((Readings!EF33)^-0.07168)+(2.5*(LOG(Readings!EF33/16.325))^2-273+$E44))</f>
        <v>-0.3484264547271323</v>
      </c>
      <c r="EK44" s="6">
        <f>IF(Readings!EG33&gt;0.1,333.5*((Readings!EG33)^-0.07168)+(2.5*(LOG(Readings!EG33/16.325))^2-273+$E44))</f>
        <v>-0.3366100164204795</v>
      </c>
      <c r="EL44" s="6">
        <f>IF(Readings!EH33&gt;0.1,333.5*((Readings!EH33)^-0.07168)+(2.5*(LOG(Readings!EH33/16.325))^2-273+$E44))</f>
        <v>-0.360234894328471</v>
      </c>
      <c r="EM44" s="6">
        <f>IF(Readings!EI33&gt;0.1,333.5*((Readings!EI33)^-0.07168)+(2.5*(LOG(Readings!EI33/16.325))^2-273+$E44))</f>
        <v>-0.37203534542737771</v>
      </c>
      <c r="EN44" s="6">
        <f>IF(Readings!EJ33&gt;0.1,333.5*((Readings!EJ33)^-0.07168)+(2.5*(LOG(Readings!EJ33/16.325))^2-273+$E44))</f>
        <v>-0.39561232283222125</v>
      </c>
      <c r="EO44" s="6">
        <f>IF(Readings!EK33&gt;0.1,333.5*((Readings!EK33)^-0.07168)+(2.5*(LOG(Readings!EK33/16.325))^2-273+$E44))</f>
        <v>-0.360234894328471</v>
      </c>
      <c r="EP44" s="6">
        <f>IF(Readings!EL33&gt;0.1,333.5*((Readings!EL33)^-0.07168)+(2.5*(LOG(Readings!EL33/16.325))^2-273+$E44))</f>
        <v>-0.3366100164204795</v>
      </c>
      <c r="EQ44" s="6">
        <f>IF(Readings!EM33&gt;0.1,333.5*((Readings!EM33)^-0.07168)+(2.5*(LOG(Readings!EM33/16.325))^2-273+$E44))</f>
        <v>-0.3366100164204795</v>
      </c>
      <c r="ER44" s="6">
        <f>IF(Readings!EN33&gt;0.1,333.5*((Readings!EN33)^-0.07168)+(2.5*(LOG(Readings!EN33/16.325))^2-273+$E44))</f>
        <v>-0.38382781820706668</v>
      </c>
      <c r="ES44" s="6">
        <f>IF(Readings!EO33&gt;0.1,333.5*((Readings!EO33)^-0.07168)+(2.5*(LOG(Readings!EO33/16.325))^2-273+$E44))</f>
        <v>-0.3366100164204795</v>
      </c>
      <c r="ET44" s="6">
        <f>IF(Readings!EP33&gt;0.1,333.5*((Readings!EP33)^-0.07168)+(2.5*(LOG(Readings!EP33/16.325))^2-273+$E44))</f>
        <v>-0.51302134319962533</v>
      </c>
      <c r="EU44" s="6">
        <f>IF(Readings!EQ33&gt;0.1,333.5*((Readings!EQ33)^-0.07168)+(2.5*(LOG(Readings!EQ33/16.325))^2-273+$E44))</f>
        <v>-0.26554283999570316</v>
      </c>
      <c r="EV44" s="6">
        <f>IF(Readings!ER33&gt;0.1,333.5*((Readings!ER33)^-0.07168)+(2.5*(LOG(Readings!ER33/16.325))^2-273+$E44))</f>
        <v>-1.4504858139389398E-2</v>
      </c>
      <c r="EW44" s="6">
        <f>(333.5*((16.36)^-0.07168)+(2.5*(LOG(16.36/16.325))^2-273+$E44))</f>
        <v>-0.13449678317783764</v>
      </c>
      <c r="EX44" s="6">
        <f>(333.5*((16.39)^-0.07168)+(2.5*(LOG(16.39/16.325))^2-273+$E44))</f>
        <v>-0.17033425660116563</v>
      </c>
      <c r="EY44" s="6">
        <f>(333.5*((16.4)^-0.07168)+(2.5*(LOG(16.4/16.325))^2-273+$E44))</f>
        <v>-0.18226375889753399</v>
      </c>
    </row>
    <row r="45" spans="1:156" x14ac:dyDescent="0.2">
      <c r="D45" s="17"/>
      <c r="E45" s="17"/>
      <c r="F45" s="17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</row>
    <row r="46" spans="1:156" x14ac:dyDescent="0.2">
      <c r="C46" s="13" t="s">
        <v>7</v>
      </c>
      <c r="D46" s="17"/>
      <c r="E46" s="17"/>
      <c r="F46" s="17"/>
      <c r="G46" s="6">
        <f t="shared" ref="G46:N46" si="56">($C$44-($C$43))/(G44-(G43))</f>
        <v>7.5887553491305493</v>
      </c>
      <c r="H46" s="6">
        <f t="shared" si="56"/>
        <v>7.277537909318351</v>
      </c>
      <c r="I46" s="6">
        <f t="shared" si="56"/>
        <v>6.8558511966342595</v>
      </c>
      <c r="J46" s="6">
        <f t="shared" si="56"/>
        <v>6.8612302834715191</v>
      </c>
      <c r="K46" s="6">
        <f t="shared" si="56"/>
        <v>7.1685579518658367</v>
      </c>
      <c r="L46" s="6">
        <f t="shared" si="56"/>
        <v>7.3353268582877744</v>
      </c>
      <c r="M46" s="6">
        <f t="shared" si="56"/>
        <v>7.8707231334906016</v>
      </c>
      <c r="N46" s="6">
        <f t="shared" si="56"/>
        <v>8.4813099985322644</v>
      </c>
      <c r="O46" s="6"/>
      <c r="P46" s="6"/>
      <c r="Q46" s="6">
        <f>($C$43-($C$42))/(Q43-(Q42))</f>
        <v>1.5530247723911255</v>
      </c>
      <c r="R46" s="6">
        <f>($C$44-($C$43))/(R44-(R43))</f>
        <v>7.5334320869936677</v>
      </c>
      <c r="S46" s="6">
        <f>($C$44-($C$43))/(S44-(S43))</f>
        <v>5.0897799953111562</v>
      </c>
      <c r="T46" s="6">
        <f>($C$44-($C$43))/(T44-(T43))</f>
        <v>4.2053319161459752</v>
      </c>
      <c r="U46" s="6">
        <f>($C$43-($C$42))/(U43-(U42))</f>
        <v>2.4165087400871927</v>
      </c>
      <c r="V46" s="6">
        <f>($C$44-($C$43))/(V44-(V43))</f>
        <v>3.7566028299529517</v>
      </c>
      <c r="W46" s="6">
        <f>($C$44-($C$43))/(W44-(W43))</f>
        <v>3.6697914704586285</v>
      </c>
      <c r="X46" s="6">
        <f>($C$44-($C$43))/(X44-(X43))</f>
        <v>3.6835129073713553</v>
      </c>
      <c r="Y46" s="6">
        <f>($C$43-($C$42))/(Y43-(Y42))</f>
        <v>0.95653333198019286</v>
      </c>
      <c r="Z46" s="6">
        <f>($C$43-($C$42))/(Z43-(Z42))</f>
        <v>0.94694163074545956</v>
      </c>
      <c r="AA46" s="6">
        <f t="shared" ref="AA46:BC46" si="57">($C$44-($C$43))/(AA44-(AA43))</f>
        <v>1.4945087457168034</v>
      </c>
      <c r="AB46" s="6">
        <f t="shared" si="57"/>
        <v>2.9506075315463103</v>
      </c>
      <c r="AC46" s="6">
        <f t="shared" si="57"/>
        <v>2.8714569404167802</v>
      </c>
      <c r="AD46" s="6">
        <f t="shared" si="57"/>
        <v>3.0638407415721973</v>
      </c>
      <c r="AE46" s="6">
        <f t="shared" si="57"/>
        <v>2.9195885025987565</v>
      </c>
      <c r="AF46" s="6">
        <f t="shared" si="57"/>
        <v>3.1248728695420871</v>
      </c>
      <c r="AG46" s="6">
        <f t="shared" si="57"/>
        <v>3.1586228885271672</v>
      </c>
      <c r="AH46" s="6">
        <f t="shared" si="57"/>
        <v>3.1882921839165372</v>
      </c>
      <c r="AI46" s="6">
        <f t="shared" si="57"/>
        <v>3.2518196066315026</v>
      </c>
      <c r="AJ46" s="6">
        <f t="shared" si="57"/>
        <v>3.4312303999328728</v>
      </c>
      <c r="AK46" s="6">
        <f t="shared" si="57"/>
        <v>3.5841071164118339</v>
      </c>
      <c r="AL46" s="6">
        <f t="shared" si="57"/>
        <v>3.7594137550345823</v>
      </c>
      <c r="AM46" s="6">
        <f t="shared" si="57"/>
        <v>3.8043642566135749</v>
      </c>
      <c r="AN46" s="6">
        <f t="shared" si="57"/>
        <v>4.0396451200583261</v>
      </c>
      <c r="AO46" s="6">
        <f t="shared" si="57"/>
        <v>4.3743792651415188</v>
      </c>
      <c r="AP46" s="6">
        <f t="shared" si="57"/>
        <v>4.3122200083293478</v>
      </c>
      <c r="AQ46" s="6">
        <f t="shared" si="57"/>
        <v>4.6265514658305751</v>
      </c>
      <c r="AR46" s="6">
        <f t="shared" si="57"/>
        <v>4.7599537443777677</v>
      </c>
      <c r="AS46" s="6">
        <f t="shared" si="57"/>
        <v>6.8612302834715191</v>
      </c>
      <c r="AT46" s="6">
        <f t="shared" si="57"/>
        <v>5.1434179633635679</v>
      </c>
      <c r="AU46" s="6">
        <f t="shared" si="57"/>
        <v>5.4884986975985894</v>
      </c>
      <c r="AV46" s="6">
        <f t="shared" si="57"/>
        <v>5.6897071725312935</v>
      </c>
      <c r="AW46" s="6">
        <f t="shared" si="57"/>
        <v>6.000451974092293</v>
      </c>
      <c r="AX46" s="6">
        <f t="shared" si="57"/>
        <v>6.2254340721873271</v>
      </c>
      <c r="AY46" s="6">
        <f t="shared" si="57"/>
        <v>6.7406156059544493</v>
      </c>
      <c r="AZ46" s="6">
        <f t="shared" si="57"/>
        <v>7.1854975180755272</v>
      </c>
      <c r="BA46" s="6">
        <f t="shared" si="57"/>
        <v>7.3469041102808559</v>
      </c>
      <c r="BB46" s="6">
        <f t="shared" si="57"/>
        <v>7.6921158881493552</v>
      </c>
      <c r="BC46" s="6">
        <f t="shared" si="57"/>
        <v>8.2742807023965312</v>
      </c>
      <c r="BD46" s="6"/>
      <c r="BE46" s="6"/>
      <c r="BF46" s="6">
        <f>($C$44-($C$43))/(BF44-(BF43))</f>
        <v>11.049186656108976</v>
      </c>
      <c r="BG46" s="6">
        <f>($C$44-($C$43))/(BG44-(BG43))</f>
        <v>11.431086527448214</v>
      </c>
      <c r="BH46" s="6">
        <f>($C$42-($C$43))/(BH42-(BH43))</f>
        <v>-20.314494789203881</v>
      </c>
      <c r="BI46" s="6">
        <f>($C$42-($C$43))/(BI42-(BI43))</f>
        <v>9.3807007953186119</v>
      </c>
      <c r="BJ46" s="6">
        <f>($C$42-($C$43))/(BJ42-(BJ43))</f>
        <v>9.9391178085026652</v>
      </c>
      <c r="BK46" s="6">
        <f>($C$42-($C$43))/(BK42-(BK43))</f>
        <v>14.119256699872434</v>
      </c>
      <c r="BL46" s="6"/>
      <c r="BM46" s="6"/>
      <c r="BN46" s="6"/>
      <c r="BO46" s="6"/>
      <c r="BP46" s="6"/>
      <c r="BQ46" s="6"/>
      <c r="BR46" s="6"/>
      <c r="BS46" s="6">
        <f>($C$43-($C$42))/(BS43-(BS42))</f>
        <v>24.406369678246822</v>
      </c>
      <c r="BT46" s="6"/>
      <c r="BU46" s="6"/>
      <c r="BV46" s="6"/>
      <c r="BW46" s="6">
        <f>($C$43-($C$42))/(BW43-(BW42))</f>
        <v>18.817538754913492</v>
      </c>
      <c r="BX46" s="6">
        <f t="shared" ref="BX46:CE46" si="58">($C$44-($C$43))/(BX44-(BX43))</f>
        <v>9.7446937110828102</v>
      </c>
      <c r="BY46" s="6">
        <f t="shared" si="58"/>
        <v>5.30839198044609</v>
      </c>
      <c r="BZ46" s="6">
        <f t="shared" si="58"/>
        <v>5.2265969559693746</v>
      </c>
      <c r="CA46" s="6">
        <f t="shared" si="58"/>
        <v>5.1355821733187765</v>
      </c>
      <c r="CB46" s="6">
        <f t="shared" si="58"/>
        <v>5.2186249675830032</v>
      </c>
      <c r="CC46" s="6">
        <f t="shared" si="58"/>
        <v>6.2206122025560875</v>
      </c>
      <c r="CD46" s="6">
        <f t="shared" si="58"/>
        <v>5.991194896931809</v>
      </c>
      <c r="CE46" s="6">
        <f t="shared" si="58"/>
        <v>6.3419078559456628</v>
      </c>
      <c r="CG46" s="6">
        <f>($C$44-($C$43))/(CG44-(CG43))</f>
        <v>6.8827610492369411</v>
      </c>
      <c r="CH46" s="6">
        <f>($C$44-($C$43))/(CH44-(CH43))</f>
        <v>7.5156081108476664</v>
      </c>
      <c r="CI46" s="6">
        <f>($C$44-($C$43))/(CI44-(CI43))</f>
        <v>9.1929866978544226</v>
      </c>
      <c r="CJ46" s="6">
        <f>($C$44-($C$43))/(CJ44-(CJ43))</f>
        <v>10.033125453850181</v>
      </c>
      <c r="CK46" s="6">
        <v>0</v>
      </c>
      <c r="CL46" s="6">
        <v>0</v>
      </c>
      <c r="CM46" s="6">
        <v>0</v>
      </c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</row>
    <row r="47" spans="1:156" x14ac:dyDescent="0.2">
      <c r="C47" s="13" t="s">
        <v>8</v>
      </c>
      <c r="D47" s="17"/>
      <c r="E47" s="17"/>
      <c r="F47" s="17"/>
      <c r="G47" s="6">
        <f t="shared" ref="G47:N47" si="59">(-(G46*G43))+$C$43</f>
        <v>1076.0926250009222</v>
      </c>
      <c r="H47" s="6">
        <f t="shared" si="59"/>
        <v>1076.473109145227</v>
      </c>
      <c r="I47" s="6">
        <f t="shared" si="59"/>
        <v>1076.9455599042167</v>
      </c>
      <c r="J47" s="6">
        <f t="shared" si="59"/>
        <v>1077.0284285829382</v>
      </c>
      <c r="K47" s="6">
        <f t="shared" si="59"/>
        <v>1077.2130084098887</v>
      </c>
      <c r="L47" s="6">
        <f t="shared" si="59"/>
        <v>1077.355821931498</v>
      </c>
      <c r="M47" s="6">
        <f t="shared" si="59"/>
        <v>1077.6353091162816</v>
      </c>
      <c r="N47" s="6">
        <f t="shared" si="59"/>
        <v>1077.8552638110882</v>
      </c>
      <c r="O47" s="6"/>
      <c r="P47" s="6"/>
      <c r="Q47" s="6">
        <f>(-(Q46*Q42))+$C$42</f>
        <v>1079.8478872074697</v>
      </c>
      <c r="R47" s="6">
        <f>(-(R46*R43))+$C$43</f>
        <v>1077.8690363809851</v>
      </c>
      <c r="S47" s="6">
        <f>(-(S46*S43))+$C$43</f>
        <v>1077.1726141077559</v>
      </c>
      <c r="T47" s="6">
        <f>(-(T46*T43))+$C$43</f>
        <v>1076.4636811276268</v>
      </c>
      <c r="U47" s="6">
        <f>(-(U46*U42))+$C$42</f>
        <v>1081.95062688605</v>
      </c>
      <c r="V47" s="6">
        <f>(-(V46*V43))+$C$43</f>
        <v>1076.2418886680912</v>
      </c>
      <c r="W47" s="6">
        <f>(-(W46*W43))+$C$43</f>
        <v>1076.208568053381</v>
      </c>
      <c r="X47" s="6">
        <f>(-(X46*X43))+$C$43</f>
        <v>1076.4305838354046</v>
      </c>
      <c r="Y47" s="6">
        <f>(-(Y46*Y42))+$C$42</f>
        <v>1078.83271210159</v>
      </c>
      <c r="Z47" s="6">
        <f>(-(Z46*Z42))+$C$42</f>
        <v>1078.8780850289793</v>
      </c>
      <c r="AA47" s="6">
        <f t="shared" ref="AA47:BC47" si="60">(-(AA46*AA43))+$C$43</f>
        <v>1077.4224768114802</v>
      </c>
      <c r="AB47" s="6">
        <f t="shared" si="60"/>
        <v>1075.9672966993212</v>
      </c>
      <c r="AC47" s="6">
        <f t="shared" si="60"/>
        <v>1075.9697995966255</v>
      </c>
      <c r="AD47" s="6">
        <f t="shared" si="60"/>
        <v>1075.9759873071716</v>
      </c>
      <c r="AE47" s="6">
        <f t="shared" si="60"/>
        <v>1076.331963161156</v>
      </c>
      <c r="AF47" s="6">
        <f t="shared" si="60"/>
        <v>1075.9994131356907</v>
      </c>
      <c r="AG47" s="6">
        <f t="shared" si="60"/>
        <v>1076.0495901378813</v>
      </c>
      <c r="AH47" s="6">
        <f t="shared" si="60"/>
        <v>1076.0237552327592</v>
      </c>
      <c r="AI47" s="6">
        <f t="shared" si="60"/>
        <v>1076.0097918306205</v>
      </c>
      <c r="AJ47" s="6">
        <f t="shared" si="60"/>
        <v>1076.1170016781718</v>
      </c>
      <c r="AK47" s="6">
        <f t="shared" si="60"/>
        <v>1076.133414529103</v>
      </c>
      <c r="AL47" s="6">
        <f t="shared" si="60"/>
        <v>1076.2872704081167</v>
      </c>
      <c r="AM47" s="6">
        <f t="shared" si="60"/>
        <v>1076.3050533804587</v>
      </c>
      <c r="AN47" s="6">
        <f t="shared" si="60"/>
        <v>1076.3028907676448</v>
      </c>
      <c r="AO47" s="6">
        <f t="shared" si="60"/>
        <v>1076.4790084493495</v>
      </c>
      <c r="AP47" s="6">
        <f t="shared" si="60"/>
        <v>1076.4042982603576</v>
      </c>
      <c r="AQ47" s="6">
        <f t="shared" si="60"/>
        <v>1076.5757991549524</v>
      </c>
      <c r="AR47" s="6">
        <f t="shared" si="60"/>
        <v>1076.5708710355079</v>
      </c>
      <c r="AS47" s="6">
        <f t="shared" si="60"/>
        <v>1077.0284285829382</v>
      </c>
      <c r="AT47" s="6">
        <f t="shared" si="60"/>
        <v>1076.7741868950047</v>
      </c>
      <c r="AU47" s="6">
        <f t="shared" si="60"/>
        <v>1076.8419155088388</v>
      </c>
      <c r="AV47" s="6">
        <f t="shared" si="60"/>
        <v>1077.0509182707601</v>
      </c>
      <c r="AW47" s="6">
        <f t="shared" si="60"/>
        <v>1077.1031403894722</v>
      </c>
      <c r="AX47" s="6">
        <f t="shared" si="60"/>
        <v>1077.1160815154815</v>
      </c>
      <c r="AY47" s="6">
        <f t="shared" si="60"/>
        <v>1077.3077472553543</v>
      </c>
      <c r="AZ47" s="6">
        <f t="shared" si="60"/>
        <v>1077.4732590512046</v>
      </c>
      <c r="BA47" s="6">
        <f t="shared" si="60"/>
        <v>1077.5333080084902</v>
      </c>
      <c r="BB47" s="6">
        <f t="shared" si="60"/>
        <v>1077.661738991515</v>
      </c>
      <c r="BC47" s="6">
        <f t="shared" si="60"/>
        <v>1077.878324879279</v>
      </c>
      <c r="BD47" s="6"/>
      <c r="BE47" s="6"/>
      <c r="BF47" s="6">
        <f>(-(BF46*BF43))+$C$43</f>
        <v>1078.9106879742969</v>
      </c>
      <c r="BG47" s="6">
        <f>(-(BG46*BG43))+$C$43</f>
        <v>1079.0527682248494</v>
      </c>
      <c r="BH47" s="6">
        <f>(-(BH46*BH42))+$C$42</f>
        <v>1078.350798712419</v>
      </c>
      <c r="BI47" s="6">
        <f>(-(BI46*BI42))+$C$42</f>
        <v>1081.8186093854026</v>
      </c>
      <c r="BJ47" s="6">
        <f>(-(BJ46*BJ42))+$C$42</f>
        <v>1081.9983020196466</v>
      </c>
      <c r="BK47" s="6">
        <f>(-(BK46*BK42))+$C$42</f>
        <v>1082.6712900588786</v>
      </c>
      <c r="BL47" s="6"/>
      <c r="BM47" s="6"/>
      <c r="BN47" s="6"/>
      <c r="BO47" s="6"/>
      <c r="BP47" s="6"/>
      <c r="BQ47" s="6"/>
      <c r="BR47" s="6"/>
      <c r="BS47" s="6">
        <f>(-(BS46*BS42))+$C$42</f>
        <v>1084.618395555239</v>
      </c>
      <c r="BT47" s="6"/>
      <c r="BU47" s="6"/>
      <c r="BV47" s="6"/>
      <c r="BW47" s="6">
        <f>(-(BW46*BW42))+$C$42</f>
        <v>1079.4435334962661</v>
      </c>
      <c r="BX47" s="6">
        <f t="shared" ref="BX47:CE47" si="61">(-(BX46*BX43))+$C$43</f>
        <v>1078.4253704908867</v>
      </c>
      <c r="BY47" s="6">
        <f t="shared" si="61"/>
        <v>1076.7749094441092</v>
      </c>
      <c r="BZ47" s="6">
        <f t="shared" si="61"/>
        <v>1076.8061133062574</v>
      </c>
      <c r="CA47" s="6">
        <f t="shared" si="61"/>
        <v>1076.6500159015206</v>
      </c>
      <c r="CB47" s="6">
        <f t="shared" si="61"/>
        <v>1076.6799308137372</v>
      </c>
      <c r="CC47" s="6">
        <f t="shared" si="61"/>
        <v>1077.0408815794462</v>
      </c>
      <c r="CD47" s="6">
        <f t="shared" si="61"/>
        <v>1076.9582374605975</v>
      </c>
      <c r="CE47" s="6">
        <f t="shared" si="61"/>
        <v>1077.0845765063275</v>
      </c>
      <c r="CG47" s="6">
        <f t="shared" ref="CG47:CM47" si="62">(-(CG46*CG43))+$C$43</f>
        <v>1077.3606303844469</v>
      </c>
      <c r="CH47" s="6">
        <f t="shared" si="62"/>
        <v>1077.5960718596159</v>
      </c>
      <c r="CI47" s="6">
        <f t="shared" si="62"/>
        <v>1078.1116345916646</v>
      </c>
      <c r="CJ47" s="6">
        <f t="shared" si="62"/>
        <v>1078.4142818876519</v>
      </c>
      <c r="CK47" s="6">
        <f t="shared" si="62"/>
        <v>1078.8</v>
      </c>
      <c r="CL47" s="6">
        <f t="shared" si="62"/>
        <v>1078.8</v>
      </c>
      <c r="CM47" s="6">
        <f t="shared" si="62"/>
        <v>1078.8</v>
      </c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</row>
    <row r="48" spans="1:156" x14ac:dyDescent="0.2">
      <c r="C48" s="13" t="s">
        <v>9</v>
      </c>
      <c r="D48" s="17"/>
      <c r="E48" s="17"/>
      <c r="F48" s="17"/>
      <c r="G48" s="6">
        <f t="shared" ref="G48:N48" si="63">(-(G46*G43))+$D$43</f>
        <v>-11.707374999077729</v>
      </c>
      <c r="H48" s="6">
        <f t="shared" si="63"/>
        <v>-11.326890854772998</v>
      </c>
      <c r="I48" s="6">
        <f t="shared" si="63"/>
        <v>-10.854440095783378</v>
      </c>
      <c r="J48" s="6">
        <f t="shared" si="63"/>
        <v>-10.771571417061669</v>
      </c>
      <c r="K48" s="6">
        <f t="shared" si="63"/>
        <v>-10.586991590111282</v>
      </c>
      <c r="L48" s="6">
        <f t="shared" si="63"/>
        <v>-10.444178068502078</v>
      </c>
      <c r="M48" s="6">
        <f t="shared" si="63"/>
        <v>-10.164690883718361</v>
      </c>
      <c r="N48" s="6">
        <f t="shared" si="63"/>
        <v>-9.9447361889117243</v>
      </c>
      <c r="O48" s="6"/>
      <c r="P48" s="6"/>
      <c r="Q48" s="6">
        <f>(-(Q46*Q42))+$D$42</f>
        <v>-7.9521127925303272</v>
      </c>
      <c r="R48" s="6">
        <f>(-(R46*R43))+$D$43</f>
        <v>-9.9309636190148716</v>
      </c>
      <c r="S48" s="6">
        <f>(-(S46*S43))+$D$43</f>
        <v>-10.627385892244069</v>
      </c>
      <c r="T48" s="6">
        <f>(-(T46*T43))+$D$43</f>
        <v>-11.336318872373015</v>
      </c>
      <c r="U48" s="6">
        <f>(-(U46*U42))+$D$42</f>
        <v>-5.8493731139499179</v>
      </c>
      <c r="V48" s="6">
        <f>(-(V46*V43))+$D$43</f>
        <v>-11.558111331908666</v>
      </c>
      <c r="W48" s="6">
        <f>(-(W46*W43))+$D$43</f>
        <v>-11.591431946618961</v>
      </c>
      <c r="X48" s="6">
        <f>(-(X46*X43))+$D$43</f>
        <v>-11.369416164595304</v>
      </c>
      <c r="Y48" s="6">
        <f>(-(Y46*Y42))+$D$42</f>
        <v>-8.9672878984100066</v>
      </c>
      <c r="Z48" s="6">
        <f>(-(Z46*Z42))+$D$42</f>
        <v>-8.9219149710205983</v>
      </c>
      <c r="AA48" s="6">
        <f t="shared" ref="AA48:BC48" si="64">(-(AA46*AA43))+$D$43</f>
        <v>-10.377523188519779</v>
      </c>
      <c r="AB48" s="6">
        <f t="shared" si="64"/>
        <v>-11.832703300678718</v>
      </c>
      <c r="AC48" s="6">
        <f t="shared" si="64"/>
        <v>-11.830200403374427</v>
      </c>
      <c r="AD48" s="6">
        <f t="shared" si="64"/>
        <v>-11.824012692828422</v>
      </c>
      <c r="AE48" s="6">
        <f t="shared" si="64"/>
        <v>-11.468036838844087</v>
      </c>
      <c r="AF48" s="6">
        <f t="shared" si="64"/>
        <v>-11.800586864309205</v>
      </c>
      <c r="AG48" s="6">
        <f t="shared" si="64"/>
        <v>-11.750409862118747</v>
      </c>
      <c r="AH48" s="6">
        <f t="shared" si="64"/>
        <v>-11.776244767240671</v>
      </c>
      <c r="AI48" s="6">
        <f t="shared" si="64"/>
        <v>-11.79020816937933</v>
      </c>
      <c r="AJ48" s="6">
        <f t="shared" si="64"/>
        <v>-11.682998321828006</v>
      </c>
      <c r="AK48" s="6">
        <f t="shared" si="64"/>
        <v>-11.666585470897001</v>
      </c>
      <c r="AL48" s="6">
        <f t="shared" si="64"/>
        <v>-11.512729591883366</v>
      </c>
      <c r="AM48" s="6">
        <f t="shared" si="64"/>
        <v>-11.494946619541228</v>
      </c>
      <c r="AN48" s="6">
        <f t="shared" si="64"/>
        <v>-11.497109232355079</v>
      </c>
      <c r="AO48" s="6">
        <f t="shared" si="64"/>
        <v>-11.320991550650499</v>
      </c>
      <c r="AP48" s="6">
        <f t="shared" si="64"/>
        <v>-11.395701739642341</v>
      </c>
      <c r="AQ48" s="6">
        <f t="shared" si="64"/>
        <v>-11.224200845047545</v>
      </c>
      <c r="AR48" s="6">
        <f t="shared" si="64"/>
        <v>-11.229128964492077</v>
      </c>
      <c r="AS48" s="6">
        <f t="shared" si="64"/>
        <v>-10.771571417061669</v>
      </c>
      <c r="AT48" s="6">
        <f t="shared" si="64"/>
        <v>-11.025813104995127</v>
      </c>
      <c r="AU48" s="6">
        <f t="shared" si="64"/>
        <v>-10.958084491161197</v>
      </c>
      <c r="AV48" s="6">
        <f t="shared" si="64"/>
        <v>-10.749081729239744</v>
      </c>
      <c r="AW48" s="6">
        <f t="shared" si="64"/>
        <v>-10.696859610527868</v>
      </c>
      <c r="AX48" s="6">
        <f t="shared" si="64"/>
        <v>-10.683918484518422</v>
      </c>
      <c r="AY48" s="6">
        <f t="shared" si="64"/>
        <v>-10.492252744645564</v>
      </c>
      <c r="AZ48" s="6">
        <f t="shared" si="64"/>
        <v>-10.326740948795205</v>
      </c>
      <c r="BA48" s="6">
        <f t="shared" si="64"/>
        <v>-10.266691991509841</v>
      </c>
      <c r="BB48" s="6">
        <f t="shared" si="64"/>
        <v>-10.138261008484935</v>
      </c>
      <c r="BC48" s="6">
        <f t="shared" si="64"/>
        <v>-9.9216751207208205</v>
      </c>
      <c r="BD48" s="6"/>
      <c r="BE48" s="6"/>
      <c r="BF48" s="6">
        <f>(-(BF46*BF43))+$D$43</f>
        <v>-8.8893120257029246</v>
      </c>
      <c r="BG48" s="6">
        <f>(-(BG46*BG43))+$D$43</f>
        <v>-8.7472317751505599</v>
      </c>
      <c r="BH48" s="6">
        <f>(-(BH46*BH42))+$D$42</f>
        <v>-9.4492012875810616</v>
      </c>
      <c r="BI48" s="6">
        <f>(-(BI46*BI42))+$D$42</f>
        <v>-5.9813906145973714</v>
      </c>
      <c r="BJ48" s="6">
        <f>(-(BJ46*BJ42))+$D$42</f>
        <v>-5.8016979803533388</v>
      </c>
      <c r="BK48" s="6">
        <f>(-(BK46*BK42))+$D$42</f>
        <v>-5.1287099411212687</v>
      </c>
      <c r="BL48" s="6"/>
      <c r="BM48" s="6"/>
      <c r="BN48" s="6"/>
      <c r="BO48" s="6"/>
      <c r="BP48" s="6"/>
      <c r="BQ48" s="6"/>
      <c r="BR48" s="6"/>
      <c r="BS48" s="6">
        <f>(-(BS46*BS42))+$D$42</f>
        <v>-3.1816044447610885</v>
      </c>
      <c r="BT48" s="6"/>
      <c r="BU48" s="6"/>
      <c r="BV48" s="6"/>
      <c r="BW48" s="6">
        <f>(-(BW46*BW42))+$D$42</f>
        <v>-8.3564665037338131</v>
      </c>
      <c r="BX48" s="6">
        <f t="shared" ref="BX48:CE48" si="65">(-(BX46*BX43))+$D$43</f>
        <v>-9.3746295091133121</v>
      </c>
      <c r="BY48" s="6">
        <f t="shared" si="65"/>
        <v>-11.025090555890817</v>
      </c>
      <c r="BZ48" s="6">
        <f t="shared" si="65"/>
        <v>-10.993886693742578</v>
      </c>
      <c r="CA48" s="6">
        <f t="shared" si="65"/>
        <v>-11.149984098479331</v>
      </c>
      <c r="CB48" s="6">
        <f t="shared" si="65"/>
        <v>-11.120069186262818</v>
      </c>
      <c r="CC48" s="6">
        <f t="shared" si="65"/>
        <v>-10.759118420553811</v>
      </c>
      <c r="CD48" s="6">
        <f t="shared" si="65"/>
        <v>-10.841762539402495</v>
      </c>
      <c r="CE48" s="6">
        <f t="shared" si="65"/>
        <v>-10.715423493672514</v>
      </c>
      <c r="CG48" s="6">
        <f t="shared" ref="CG48:CM48" si="66">(-(CG46*CG43))+$D$43</f>
        <v>-10.439369615553034</v>
      </c>
      <c r="CH48" s="6">
        <f t="shared" si="66"/>
        <v>-10.203928140383987</v>
      </c>
      <c r="CI48" s="6">
        <f t="shared" si="66"/>
        <v>-9.6883654083353719</v>
      </c>
      <c r="CJ48" s="6">
        <f t="shared" si="66"/>
        <v>-9.3857181123479876</v>
      </c>
      <c r="CK48" s="6">
        <f t="shared" si="66"/>
        <v>-9</v>
      </c>
      <c r="CL48" s="6">
        <f t="shared" si="66"/>
        <v>-9</v>
      </c>
      <c r="CM48" s="6">
        <f t="shared" si="66"/>
        <v>-9</v>
      </c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</row>
    <row r="49" spans="1:156" x14ac:dyDescent="0.2">
      <c r="D49" s="17"/>
      <c r="E49" s="17"/>
      <c r="F49" s="17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</row>
    <row r="50" spans="1:156" x14ac:dyDescent="0.2">
      <c r="B50" s="4" t="s">
        <v>53</v>
      </c>
      <c r="D50" s="17"/>
      <c r="E50" s="17"/>
      <c r="F50" s="17"/>
      <c r="G50" s="6"/>
      <c r="H50" s="6" t="s">
        <v>1</v>
      </c>
      <c r="I50" s="6">
        <v>1088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</row>
    <row r="51" spans="1:156" s="5" customFormat="1" x14ac:dyDescent="0.2">
      <c r="B51" s="16" t="s">
        <v>49</v>
      </c>
      <c r="C51" s="18" t="s">
        <v>2</v>
      </c>
      <c r="D51" s="16" t="s">
        <v>3</v>
      </c>
      <c r="E51" s="16" t="s">
        <v>58</v>
      </c>
      <c r="F51" s="16"/>
      <c r="G51" s="5">
        <f t="shared" ref="G51:AL51" si="67">G41</f>
        <v>35894</v>
      </c>
      <c r="H51" s="5">
        <f t="shared" si="67"/>
        <v>35899</v>
      </c>
      <c r="I51" s="5">
        <f t="shared" si="67"/>
        <v>35908</v>
      </c>
      <c r="J51" s="5">
        <f t="shared" si="67"/>
        <v>35913</v>
      </c>
      <c r="K51" s="5">
        <f t="shared" si="67"/>
        <v>35920</v>
      </c>
      <c r="L51" s="5">
        <f t="shared" si="67"/>
        <v>35927</v>
      </c>
      <c r="M51" s="5">
        <f t="shared" si="67"/>
        <v>35943</v>
      </c>
      <c r="N51" s="5">
        <f t="shared" si="67"/>
        <v>35950</v>
      </c>
      <c r="O51" s="5">
        <f t="shared" si="67"/>
        <v>35957</v>
      </c>
      <c r="P51" s="5">
        <f t="shared" si="67"/>
        <v>35964</v>
      </c>
      <c r="Q51" s="5">
        <f t="shared" si="67"/>
        <v>35972</v>
      </c>
      <c r="R51" s="5">
        <f t="shared" si="67"/>
        <v>35978</v>
      </c>
      <c r="S51" s="5">
        <f t="shared" si="67"/>
        <v>35986</v>
      </c>
      <c r="T51" s="5">
        <f t="shared" si="67"/>
        <v>35992</v>
      </c>
      <c r="U51" s="5">
        <f t="shared" si="67"/>
        <v>35998</v>
      </c>
      <c r="V51" s="5">
        <f t="shared" si="67"/>
        <v>36006</v>
      </c>
      <c r="W51" s="5">
        <f t="shared" si="67"/>
        <v>36012</v>
      </c>
      <c r="X51" s="5">
        <f t="shared" si="67"/>
        <v>36019</v>
      </c>
      <c r="Y51" s="5">
        <f t="shared" si="67"/>
        <v>36026</v>
      </c>
      <c r="Z51" s="5">
        <f t="shared" si="67"/>
        <v>36034</v>
      </c>
      <c r="AA51" s="5">
        <f t="shared" si="67"/>
        <v>36040</v>
      </c>
      <c r="AB51" s="5">
        <f t="shared" si="67"/>
        <v>36048</v>
      </c>
      <c r="AC51" s="5">
        <f t="shared" si="67"/>
        <v>36056</v>
      </c>
      <c r="AD51" s="5">
        <f t="shared" si="67"/>
        <v>36061</v>
      </c>
      <c r="AE51" s="5">
        <f t="shared" si="67"/>
        <v>36067</v>
      </c>
      <c r="AF51" s="5">
        <f t="shared" si="67"/>
        <v>36075</v>
      </c>
      <c r="AG51" s="5">
        <f t="shared" si="67"/>
        <v>36083</v>
      </c>
      <c r="AH51" s="5">
        <f t="shared" si="67"/>
        <v>36090</v>
      </c>
      <c r="AI51" s="5">
        <f t="shared" si="67"/>
        <v>36096</v>
      </c>
      <c r="AJ51" s="5">
        <f t="shared" si="67"/>
        <v>36103</v>
      </c>
      <c r="AK51" s="5">
        <f t="shared" si="67"/>
        <v>36111</v>
      </c>
      <c r="AL51" s="5">
        <f t="shared" si="67"/>
        <v>36118</v>
      </c>
      <c r="AM51" s="5">
        <f t="shared" ref="AM51:BR51" si="68">AM41</f>
        <v>36124</v>
      </c>
      <c r="AN51" s="5">
        <f t="shared" si="68"/>
        <v>36131</v>
      </c>
      <c r="AO51" s="5">
        <f t="shared" si="68"/>
        <v>36138</v>
      </c>
      <c r="AP51" s="5">
        <f t="shared" si="68"/>
        <v>36145</v>
      </c>
      <c r="AQ51" s="5">
        <f t="shared" si="68"/>
        <v>36159</v>
      </c>
      <c r="AR51" s="5">
        <f t="shared" si="68"/>
        <v>36166</v>
      </c>
      <c r="AS51" s="5">
        <f t="shared" si="68"/>
        <v>36173</v>
      </c>
      <c r="AT51" s="5">
        <f t="shared" si="68"/>
        <v>36181</v>
      </c>
      <c r="AU51" s="5">
        <f t="shared" si="68"/>
        <v>36187</v>
      </c>
      <c r="AV51" s="5">
        <f t="shared" si="68"/>
        <v>36194</v>
      </c>
      <c r="AW51" s="5">
        <f t="shared" si="68"/>
        <v>36200</v>
      </c>
      <c r="AX51" s="5">
        <f t="shared" si="68"/>
        <v>36206</v>
      </c>
      <c r="AY51" s="5">
        <f t="shared" si="68"/>
        <v>36214</v>
      </c>
      <c r="AZ51" s="5">
        <f t="shared" si="68"/>
        <v>36224</v>
      </c>
      <c r="BA51" s="5">
        <f t="shared" si="68"/>
        <v>36227</v>
      </c>
      <c r="BB51" s="5">
        <f t="shared" si="68"/>
        <v>36234</v>
      </c>
      <c r="BC51" s="5">
        <f t="shared" si="68"/>
        <v>36241</v>
      </c>
      <c r="BD51" s="5">
        <f t="shared" si="68"/>
        <v>36251</v>
      </c>
      <c r="BE51" s="5">
        <f t="shared" si="68"/>
        <v>36271</v>
      </c>
      <c r="BF51" s="5">
        <f t="shared" si="68"/>
        <v>36280</v>
      </c>
      <c r="BG51" s="5">
        <f t="shared" si="68"/>
        <v>36285</v>
      </c>
      <c r="BH51" s="5">
        <f t="shared" si="68"/>
        <v>36296</v>
      </c>
      <c r="BI51" s="5">
        <f t="shared" si="68"/>
        <v>36302</v>
      </c>
      <c r="BJ51" s="5">
        <f t="shared" si="68"/>
        <v>36308</v>
      </c>
      <c r="BK51" s="5">
        <f t="shared" si="68"/>
        <v>36315</v>
      </c>
      <c r="BL51" s="5">
        <f t="shared" si="68"/>
        <v>36321</v>
      </c>
      <c r="BM51" s="5">
        <f t="shared" si="68"/>
        <v>36327</v>
      </c>
      <c r="BN51" s="5">
        <f t="shared" si="68"/>
        <v>36334</v>
      </c>
      <c r="BO51" s="5">
        <f t="shared" si="68"/>
        <v>36345</v>
      </c>
      <c r="BP51" s="5">
        <f t="shared" si="68"/>
        <v>36350</v>
      </c>
      <c r="BQ51" s="5">
        <f t="shared" si="68"/>
        <v>36356</v>
      </c>
      <c r="BR51" s="5">
        <f t="shared" si="68"/>
        <v>36376</v>
      </c>
      <c r="BS51" s="5">
        <f t="shared" ref="BS51:CE51" si="69">BS41</f>
        <v>36382</v>
      </c>
      <c r="BT51" s="5">
        <f t="shared" si="69"/>
        <v>36390</v>
      </c>
      <c r="BU51" s="5">
        <f t="shared" si="69"/>
        <v>36399</v>
      </c>
      <c r="BV51" s="5">
        <f t="shared" si="69"/>
        <v>36407</v>
      </c>
      <c r="BW51" s="5">
        <f t="shared" si="69"/>
        <v>36414</v>
      </c>
      <c r="BX51" s="5">
        <f t="shared" si="69"/>
        <v>36421</v>
      </c>
      <c r="BY51" s="5">
        <f t="shared" si="69"/>
        <v>36434</v>
      </c>
      <c r="BZ51" s="5">
        <f t="shared" si="69"/>
        <v>36443</v>
      </c>
      <c r="CA51" s="5">
        <f t="shared" si="69"/>
        <v>36449</v>
      </c>
      <c r="CB51" s="5">
        <f t="shared" si="69"/>
        <v>36455</v>
      </c>
      <c r="CC51" s="5">
        <f t="shared" si="69"/>
        <v>36467</v>
      </c>
      <c r="CD51" s="5">
        <f t="shared" si="69"/>
        <v>36477</v>
      </c>
      <c r="CE51" s="5">
        <f t="shared" si="69"/>
        <v>36489</v>
      </c>
      <c r="CG51" s="5">
        <f t="shared" ref="CG51:DM51" si="70">CG41</f>
        <v>36504</v>
      </c>
      <c r="CH51" s="5">
        <f t="shared" si="70"/>
        <v>36524</v>
      </c>
      <c r="CI51" s="5">
        <f t="shared" si="70"/>
        <v>36568</v>
      </c>
      <c r="CJ51" s="5">
        <f t="shared" si="70"/>
        <v>36590</v>
      </c>
      <c r="CK51" s="5">
        <f t="shared" si="70"/>
        <v>36615</v>
      </c>
      <c r="CL51" s="5">
        <f t="shared" si="70"/>
        <v>36626</v>
      </c>
      <c r="CM51" s="5">
        <f t="shared" si="70"/>
        <v>36641</v>
      </c>
      <c r="CN51" s="5">
        <f t="shared" si="70"/>
        <v>36659</v>
      </c>
      <c r="CO51" s="5">
        <f t="shared" si="70"/>
        <v>36671</v>
      </c>
      <c r="CP51" s="5">
        <f t="shared" si="70"/>
        <v>36674</v>
      </c>
      <c r="CQ51" s="5">
        <f t="shared" si="70"/>
        <v>36678</v>
      </c>
      <c r="CR51" s="5">
        <f t="shared" si="70"/>
        <v>36684</v>
      </c>
      <c r="CS51" s="5">
        <f t="shared" si="70"/>
        <v>36693</v>
      </c>
      <c r="CT51" s="5">
        <f t="shared" si="70"/>
        <v>36698</v>
      </c>
      <c r="CU51" s="5">
        <f t="shared" si="70"/>
        <v>36707</v>
      </c>
      <c r="CV51" s="5">
        <f t="shared" si="70"/>
        <v>36713</v>
      </c>
      <c r="CW51" s="5">
        <f t="shared" si="70"/>
        <v>36718</v>
      </c>
      <c r="CX51" s="5">
        <f t="shared" si="70"/>
        <v>36735</v>
      </c>
      <c r="CY51" s="5">
        <f t="shared" si="70"/>
        <v>36740</v>
      </c>
      <c r="CZ51" s="5">
        <f t="shared" si="70"/>
        <v>36748</v>
      </c>
      <c r="DA51" s="5">
        <f t="shared" si="70"/>
        <v>36753</v>
      </c>
      <c r="DB51" s="5">
        <f t="shared" si="70"/>
        <v>36762</v>
      </c>
      <c r="DC51" s="5">
        <f t="shared" si="70"/>
        <v>36767</v>
      </c>
      <c r="DD51" s="5">
        <f t="shared" si="70"/>
        <v>36779</v>
      </c>
      <c r="DE51" s="5">
        <f t="shared" si="70"/>
        <v>36798</v>
      </c>
      <c r="DF51" s="5">
        <f t="shared" si="70"/>
        <v>36809</v>
      </c>
      <c r="DG51" s="5">
        <f t="shared" si="70"/>
        <v>36816</v>
      </c>
      <c r="DH51" s="5">
        <f t="shared" si="70"/>
        <v>36823</v>
      </c>
      <c r="DI51" s="5">
        <f t="shared" si="70"/>
        <v>36837</v>
      </c>
      <c r="DJ51" s="5">
        <f t="shared" si="70"/>
        <v>36849</v>
      </c>
      <c r="DK51" s="5">
        <f t="shared" si="70"/>
        <v>36867</v>
      </c>
      <c r="DL51" s="5">
        <f t="shared" si="70"/>
        <v>36881</v>
      </c>
      <c r="DM51" s="5">
        <f t="shared" si="70"/>
        <v>36901</v>
      </c>
      <c r="DN51" s="5">
        <f t="shared" ref="DN51:DT51" si="71">DN41</f>
        <v>36914</v>
      </c>
      <c r="DO51" s="5">
        <f t="shared" si="71"/>
        <v>36951</v>
      </c>
      <c r="DP51" s="5">
        <f t="shared" si="71"/>
        <v>36971</v>
      </c>
      <c r="DQ51" s="5">
        <f t="shared" si="71"/>
        <v>36991</v>
      </c>
      <c r="DR51" s="5">
        <f t="shared" si="71"/>
        <v>37013</v>
      </c>
      <c r="DS51" s="5">
        <f t="shared" si="71"/>
        <v>37028</v>
      </c>
      <c r="DT51" s="5">
        <f t="shared" si="71"/>
        <v>37046</v>
      </c>
      <c r="DU51" s="5">
        <f t="shared" ref="DU51:ED51" si="72">DU41</f>
        <v>37060</v>
      </c>
      <c r="DV51" s="5">
        <f t="shared" si="72"/>
        <v>37075</v>
      </c>
      <c r="DW51" s="5">
        <f t="shared" si="72"/>
        <v>37088</v>
      </c>
      <c r="DX51" s="5">
        <f t="shared" si="72"/>
        <v>37102</v>
      </c>
      <c r="DY51" s="5">
        <f t="shared" si="72"/>
        <v>37116</v>
      </c>
      <c r="DZ51" s="5">
        <f t="shared" si="72"/>
        <v>37134</v>
      </c>
      <c r="EA51" s="5">
        <f t="shared" si="72"/>
        <v>37143</v>
      </c>
      <c r="EB51" s="5">
        <f t="shared" si="72"/>
        <v>37157</v>
      </c>
      <c r="EC51" s="5">
        <f t="shared" si="72"/>
        <v>37181</v>
      </c>
      <c r="ED51" s="5">
        <f t="shared" si="72"/>
        <v>37196</v>
      </c>
      <c r="EE51" s="5">
        <f t="shared" ref="EE51:EL51" si="73">EE41</f>
        <v>37210</v>
      </c>
      <c r="EF51" s="5">
        <f t="shared" si="73"/>
        <v>37224</v>
      </c>
      <c r="EG51" s="5">
        <f t="shared" si="73"/>
        <v>37271</v>
      </c>
      <c r="EH51" s="5">
        <f t="shared" si="73"/>
        <v>37463</v>
      </c>
      <c r="EI51" s="5">
        <f t="shared" si="73"/>
        <v>37750</v>
      </c>
      <c r="EJ51" s="5">
        <f t="shared" si="73"/>
        <v>37812</v>
      </c>
      <c r="EK51" s="5">
        <f t="shared" si="73"/>
        <v>37852</v>
      </c>
      <c r="EL51" s="5">
        <f t="shared" si="73"/>
        <v>37971</v>
      </c>
      <c r="EM51" s="5">
        <f t="shared" ref="EM51:ET51" si="74">EM41</f>
        <v>38138</v>
      </c>
      <c r="EN51" s="5">
        <f t="shared" si="74"/>
        <v>38170</v>
      </c>
      <c r="EO51" s="5">
        <f t="shared" si="74"/>
        <v>38213</v>
      </c>
      <c r="EP51" s="5">
        <f t="shared" si="74"/>
        <v>38238</v>
      </c>
      <c r="EQ51" s="5">
        <f t="shared" si="74"/>
        <v>38266</v>
      </c>
      <c r="ER51" s="5">
        <f t="shared" si="74"/>
        <v>38502</v>
      </c>
      <c r="ES51" s="5">
        <f t="shared" si="74"/>
        <v>38586</v>
      </c>
      <c r="ET51" s="5">
        <f t="shared" si="74"/>
        <v>38674</v>
      </c>
      <c r="EU51" s="5">
        <f>EU41</f>
        <v>39592</v>
      </c>
      <c r="EV51" s="5">
        <f>EV41</f>
        <v>39701</v>
      </c>
      <c r="EW51" s="5">
        <v>40365</v>
      </c>
      <c r="EX51" s="5">
        <v>40750</v>
      </c>
      <c r="EY51" s="5">
        <v>40786</v>
      </c>
      <c r="EZ51" s="5">
        <v>40815</v>
      </c>
    </row>
    <row r="52" spans="1:156" x14ac:dyDescent="0.2">
      <c r="A52" t="s">
        <v>26</v>
      </c>
      <c r="B52" s="13">
        <v>1</v>
      </c>
      <c r="C52" s="13">
        <v>1083.5</v>
      </c>
      <c r="D52" s="17">
        <f t="shared" ref="D52:D60" si="75">C52-$I$50</f>
        <v>-4.5</v>
      </c>
      <c r="E52" s="17">
        <v>-0.11</v>
      </c>
      <c r="F52" s="43" t="s">
        <v>203</v>
      </c>
      <c r="G52" s="6">
        <f>IF(Readings!C37&gt;0.1,333.5*((Readings!C37)^-0.07168)+(2.5*(LOG(Readings!C37/16.325))^2-273+$E52))</f>
        <v>1.4864722764264116</v>
      </c>
      <c r="H52" s="6">
        <f>IF(Readings!D37&gt;0.1,333.5*((Readings!D37)^-0.07168)+(2.5*(LOG(Readings!D37/16.325))^2-273+$E52))</f>
        <v>1.3948058490623225</v>
      </c>
      <c r="I52" s="6">
        <f>IF(Readings!E37&gt;0.1,333.5*((Readings!E37)^-0.07168)+(2.5*(LOG(Readings!E37/16.325))^2-273+$E52))</f>
        <v>1.2906240261352195</v>
      </c>
      <c r="J52" s="6">
        <f>IF(Readings!F37&gt;0.1,333.5*((Readings!F37)^-0.07168)+(2.5*(LOG(Readings!F37/16.325))^2-273+$E52))</f>
        <v>1.251713961676046</v>
      </c>
      <c r="K52" s="6">
        <f>IF(Readings!G37&gt;0.1,333.5*((Readings!G37)^-0.07168)+(2.5*(LOG(Readings!G37/16.325))^2-273+$E52))</f>
        <v>1.1870540995549277</v>
      </c>
      <c r="L52" s="6">
        <f>IF(Readings!H37&gt;0.1,333.5*((Readings!H37)^-0.07168)+(2.5*(LOG(Readings!H37/16.325))^2-273+$E52))</f>
        <v>1.1354964857132472</v>
      </c>
      <c r="M52" s="6">
        <f>IF(Readings!I37&gt;0.1,333.5*((Readings!I37)^-0.07168)+(2.5*(LOG(Readings!I37/16.325))^2-273+$E52))</f>
        <v>1.0072588813174548</v>
      </c>
      <c r="N52" s="6">
        <f>IF(Readings!J37&gt;0.1,333.5*((Readings!J37)^-0.07168)+(2.5*(LOG(Readings!J37/16.325))^2-273+$E52))</f>
        <v>0.98172306951545352</v>
      </c>
      <c r="O52" s="6">
        <f>IF(Readings!K37&gt;0.1,333.5*((Readings!K37)^-0.07168)+(2.5*(LOG(Readings!K37/16.325))^2-273+$E52))</f>
        <v>0.93076234143330794</v>
      </c>
      <c r="P52" s="6">
        <f>IF(Readings!L37&gt;0.1,333.5*((Readings!L37)^-0.07168)+(2.5*(LOG(Readings!L37/16.325))^2-273+$E52))</f>
        <v>2.3473585533727714</v>
      </c>
      <c r="Q52" s="6">
        <f>IF(Readings!M37&gt;0.1,333.5*((Readings!M37)^-0.07168)+(2.5*(LOG(Readings!M37/16.325))^2-273+$E52))</f>
        <v>0.18357762149634027</v>
      </c>
      <c r="R52" s="6">
        <f>IF(Readings!N37&gt;0.1,333.5*((Readings!N37)^-0.07168)+(2.5*(LOG(Readings!N37/16.325))^2-273+$E52))</f>
        <v>1.3948058490623225</v>
      </c>
      <c r="S52" s="6">
        <f>IF(Readings!O37&gt;0.1,333.5*((Readings!O37)^-0.07168)+(2.5*(LOG(Readings!O37/16.325))^2-273+$E52))</f>
        <v>1.7777032938487309</v>
      </c>
      <c r="T52" s="6">
        <f>IF(Readings!P37&gt;0.1,333.5*((Readings!P37)^-0.07168)+(2.5*(LOG(Readings!P37/16.325))^2-273+$E52))</f>
        <v>1.7110918156091657</v>
      </c>
      <c r="U52" s="6">
        <f>IF(Readings!Q37&gt;0.1,333.5*((Readings!Q37)^-0.07168)+(2.5*(LOG(Readings!Q37/16.325))^2-273+$E52))</f>
        <v>1.6845173237019253</v>
      </c>
      <c r="V52" s="6">
        <f>IF(Readings!R37&gt;0.1,333.5*((Readings!R37)^-0.07168)+(2.5*(LOG(Readings!R37/16.325))^2-273+$E52))</f>
        <v>1.6845173237019253</v>
      </c>
      <c r="W52" s="6">
        <f>IF(Readings!S37&gt;0.1,333.5*((Readings!S37)^-0.07168)+(2.5*(LOG(Readings!S37/16.325))^2-273+$E52))</f>
        <v>2.8932088013900739</v>
      </c>
      <c r="X52" s="6">
        <f>IF(Readings!T37&gt;0.1,333.5*((Readings!T37)^-0.07168)+(2.5*(LOG(Readings!T37/16.325))^2-273+$E52))</f>
        <v>3.0789426648861422</v>
      </c>
      <c r="Y52" s="6">
        <f>IF(Readings!U37&gt;0.1,333.5*((Readings!U37)^-0.07168)+(2.5*(LOG(Readings!U37/16.325))^2-273+$E52))</f>
        <v>3.16532282311573</v>
      </c>
      <c r="Z52" s="6">
        <f>IF(Readings!V37&gt;0.1,333.5*((Readings!V37)^-0.07168)+(2.5*(LOG(Readings!V37/16.325))^2-273+$E52))</f>
        <v>3.1364829456355778</v>
      </c>
      <c r="AA52" s="6">
        <f>IF(Readings!W37&gt;0.1,333.5*((Readings!W37)^-0.07168)+(2.5*(LOG(Readings!W37/16.325))^2-273+$E52))</f>
        <v>3.4416502095273813</v>
      </c>
      <c r="AB52" s="6">
        <f>IF(Readings!X37&gt;0.1,333.5*((Readings!X37)^-0.07168)+(2.5*(LOG(Readings!X37/16.325))^2-273+$E52))</f>
        <v>3.4856741377226967</v>
      </c>
      <c r="AC52" s="6">
        <f>IF(Readings!Y37&gt;0.1,333.5*((Readings!Y37)^-0.07168)+(2.5*(LOG(Readings!Y37/16.325))^2-273+$E52))</f>
        <v>3.4709874480588496</v>
      </c>
      <c r="AD52" s="6">
        <f>IF(Readings!Z37&gt;0.1,333.5*((Readings!Z37)^-0.07168)+(2.5*(LOG(Readings!Z37/16.325))^2-273+$E52))</f>
        <v>3.426999623394579</v>
      </c>
      <c r="AE52" s="6">
        <f>IF(Readings!AA37&gt;0.1,333.5*((Readings!AA37)^-0.07168)+(2.5*(LOG(Readings!AA37/16.325))^2-273+$E52))</f>
        <v>3.3685170669610329</v>
      </c>
      <c r="AF52" s="6">
        <f>IF(Readings!AB37&gt;0.1,333.5*((Readings!AB37)^-0.07168)+(2.5*(LOG(Readings!AB37/16.325))^2-273+$E52))</f>
        <v>3.2231427630221106</v>
      </c>
      <c r="AG52" s="6">
        <f>IF(Readings!AC37&gt;0.1,333.5*((Readings!AC37)^-0.07168)+(2.5*(LOG(Readings!AC37/16.325))^2-273+$E52))</f>
        <v>3.0645865488148161</v>
      </c>
      <c r="AH52" s="6">
        <f>IF(Readings!AD37&gt;0.1,333.5*((Readings!AD37)^-0.07168)+(2.5*(LOG(Readings!AD37/16.325))^2-273+$E52))</f>
        <v>2.9644160600141731</v>
      </c>
      <c r="AI52" s="6">
        <f>IF(Readings!AE37&gt;0.1,333.5*((Readings!AE37)^-0.07168)+(2.5*(LOG(Readings!AE37/16.325))^2-273+$E52))</f>
        <v>2.836447198282201</v>
      </c>
      <c r="AJ52" s="6">
        <f>IF(Readings!AF37&gt;0.1,333.5*((Readings!AF37)^-0.07168)+(2.5*(LOG(Readings!AF37/16.325))^2-273+$E52))</f>
        <v>2.6532118623049996</v>
      </c>
      <c r="AK52" s="6">
        <f>IF(Readings!AG37&gt;0.1,333.5*((Readings!AG37)^-0.07168)+(2.5*(LOG(Readings!AG37/16.325))^2-273+$E52))</f>
        <v>2.4996272248276341</v>
      </c>
      <c r="AL52" s="6">
        <f>IF(Readings!AH37&gt;0.1,333.5*((Readings!AH37)^-0.07168)+(2.5*(LOG(Readings!AH37/16.325))^2-273+$E52))</f>
        <v>2.3198130674107915</v>
      </c>
      <c r="AM52" s="6">
        <f>IF(Readings!AI37&gt;0.1,333.5*((Readings!AI37)^-0.07168)+(2.5*(LOG(Readings!AI37/16.325))^2-273+$E52))</f>
        <v>2.1418021587972476</v>
      </c>
      <c r="AN52" s="6">
        <f>IF(Readings!AJ37&gt;0.1,333.5*((Readings!AJ37)^-0.07168)+(2.5*(LOG(Readings!AJ37/16.325))^2-273+$E52))</f>
        <v>1.9655606821753508</v>
      </c>
      <c r="AO52" s="6">
        <f>IF(Readings!AK37&gt;0.1,333.5*((Readings!AK37)^-0.07168)+(2.5*(LOG(Readings!AK37/16.325))^2-273+$E52))</f>
        <v>1.7643609128505204</v>
      </c>
      <c r="AP52" s="6">
        <f>IF(Readings!AL37&gt;0.1,333.5*((Readings!AL37)^-0.07168)+(2.5*(LOG(Readings!AL37/16.325))^2-273+$E52))</f>
        <v>1.5918199703697837</v>
      </c>
      <c r="AQ52" s="6">
        <f>IF(Readings!AM37&gt;0.1,333.5*((Readings!AM37)^-0.07168)+(2.5*(LOG(Readings!AM37/16.325))^2-273+$E52))</f>
        <v>1.4733478926343651</v>
      </c>
      <c r="AR52" s="6">
        <f>IF(Readings!AN37&gt;0.1,333.5*((Readings!AN37)^-0.07168)+(2.5*(LOG(Readings!AN37/16.325))^2-273+$E52))</f>
        <v>1.1870540995549277</v>
      </c>
      <c r="AS52" s="6">
        <f>IF(Readings!AO37&gt;0.1,333.5*((Readings!AO37)^-0.07168)+(2.5*(LOG(Readings!AO37/16.325))^2-273+$E52))</f>
        <v>1.2387629998606826</v>
      </c>
      <c r="AT52" s="6">
        <f>IF(Readings!AP37&gt;0.1,333.5*((Readings!AP37)^-0.07168)+(2.5*(LOG(Readings!AP37/16.325))^2-273+$E52))</f>
        <v>-2.2460234553136615E-2</v>
      </c>
      <c r="AU52" s="6" t="b">
        <f>IF(Readings!AQ37&gt;0.1,333.5*((Readings!AQ37)^-0.07168)+(2.5*(LOG(Readings!AQ37/16.325))^2-273+$E52))</f>
        <v>0</v>
      </c>
      <c r="AV52" s="6">
        <f>IF(Readings!AR37&gt;0.1,333.5*((Readings!AR37)^-0.07168)+(2.5*(LOG(Readings!AR37/16.325))^2-273+$E52))</f>
        <v>0.81663764717950471</v>
      </c>
      <c r="AW52" s="6">
        <f>IF(Readings!AS37&gt;0.1,333.5*((Readings!AS37)^-0.07168)+(2.5*(LOG(Readings!AS37/16.325))^2-273+$E52))</f>
        <v>0.76615237064004305</v>
      </c>
      <c r="AX52" s="6">
        <f>IF(Readings!AT37&gt;0.1,333.5*((Readings!AT37)^-0.07168)+(2.5*(LOG(Readings!AT37/16.325))^2-273+$E52))</f>
        <v>0.70324904627148044</v>
      </c>
      <c r="AY52" s="6">
        <f>IF(Readings!AU37&gt;0.1,333.5*((Readings!AU37)^-0.07168)+(2.5*(LOG(Readings!AU37/16.325))^2-273+$E52))</f>
        <v>0.62806118319286952</v>
      </c>
      <c r="AZ52" s="6">
        <f>IF(Readings!AV37&gt;0.1,333.5*((Readings!AV37)^-0.07168)+(2.5*(LOG(Readings!AV37/16.325))^2-273+$E52))</f>
        <v>0.57811420773799682</v>
      </c>
      <c r="BA52" s="6">
        <f>IF(Readings!AW37&gt;0.1,333.5*((Readings!AW37)^-0.07168)+(2.5*(LOG(Readings!AW37/16.325))^2-273+$E52))</f>
        <v>0.52830895512903453</v>
      </c>
      <c r="BB52" s="6">
        <f>IF(Readings!AX37&gt;0.1,333.5*((Readings!AX37)^-0.07168)+(2.5*(LOG(Readings!AX37/16.325))^2-273+$E52))</f>
        <v>0.50345923825898353</v>
      </c>
      <c r="BC52" s="6">
        <f>IF(Readings!AY37&gt;0.1,333.5*((Readings!AY37)^-0.07168)+(2.5*(LOG(Readings!AY37/16.325))^2-273+$E52))</f>
        <v>0.42912059845269823</v>
      </c>
      <c r="BD52" s="6">
        <f>IF(Readings!AZ37&gt;0.1,333.5*((Readings!AZ37)^-0.07168)+(2.5*(LOG(Readings!AZ37/16.325))^2-273+$E52))</f>
        <v>0.36741155497139744</v>
      </c>
      <c r="BE52" s="6">
        <f>IF(Readings!BA37&gt;0.1,333.5*((Readings!BA37)^-0.07168)+(2.5*(LOG(Readings!BA37/16.325))^2-273+$E52))</f>
        <v>0.26912677416174802</v>
      </c>
      <c r="BF52" s="6">
        <f>IF(Readings!BB37&gt;0.1,333.5*((Readings!BB37)^-0.07168)+(2.5*(LOG(Readings!BB37/16.325))^2-273+$E52))</f>
        <v>0.2324116678938708</v>
      </c>
      <c r="BG52" s="6">
        <f>IF(Readings!BC37&gt;0.1,333.5*((Readings!BC37)^-0.07168)+(2.5*(LOG(Readings!BC37/16.325))^2-273+$E52))</f>
        <v>0.20797762085703653</v>
      </c>
      <c r="BH52" s="6">
        <f>IF(Readings!BD37&gt;0.1,333.5*((Readings!BD37)^-0.07168)+(2.5*(LOG(Readings!BD37/16.325))^2-273+$E52))</f>
        <v>0.1592115804555192</v>
      </c>
      <c r="BI52" s="6">
        <f>IF(Readings!BE37&gt;0.1,333.5*((Readings!BE37)^-0.07168)+(2.5*(LOG(Readings!BE37/16.325))^2-273+$E52))</f>
        <v>0.13487940872317949</v>
      </c>
      <c r="BJ52" s="6">
        <f>IF(Readings!BF37&gt;0.1,333.5*((Readings!BF37)^-0.07168)+(2.5*(LOG(Readings!BF37/16.325))^2-273+$E52))</f>
        <v>0.1592115804555192</v>
      </c>
      <c r="BK52" s="6">
        <f>IF(Readings!BG37&gt;0.1,333.5*((Readings!BG37)^-0.07168)+(2.5*(LOG(Readings!BG37/16.325))^2-273+$E52))</f>
        <v>0.14704126647558269</v>
      </c>
      <c r="BL52" s="6">
        <f>IF(Readings!BH37&gt;0.1,333.5*((Readings!BH37)^-0.07168)+(2.5*(LOG(Readings!BH37/16.325))^2-273+$E52))</f>
        <v>0.122725996125439</v>
      </c>
      <c r="BM52" s="6">
        <f>IF(Readings!BI37&gt;0.1,333.5*((Readings!BI37)^-0.07168)+(2.5*(LOG(Readings!BI37/16.325))^2-273+$E52))</f>
        <v>0.122725996125439</v>
      </c>
      <c r="BN52" s="6">
        <f>IF(Readings!BJ37&gt;0.1,333.5*((Readings!BJ37)^-0.07168)+(2.5*(LOG(Readings!BJ37/16.325))^2-273+$E52))</f>
        <v>9.8444462208931327E-2</v>
      </c>
      <c r="BO52" s="6">
        <f>IF(Readings!BK37&gt;0.1,333.5*((Readings!BK37)^-0.07168)+(2.5*(LOG(Readings!BK37/16.325))^2-273+$E52))</f>
        <v>9.8444462208931327E-2</v>
      </c>
      <c r="BP52" s="6">
        <f>IF(Readings!BL37&gt;0.1,333.5*((Readings!BL37)^-0.07168)+(2.5*(LOG(Readings!BL37/16.325))^2-273+$E52))</f>
        <v>9.8444462208931327E-2</v>
      </c>
      <c r="BQ52" s="6">
        <f>IF(Readings!BM37&gt;0.1,333.5*((Readings!BM37)^-0.07168)+(2.5*(LOG(Readings!BM37/16.325))^2-273+$E52))</f>
        <v>9.8444462208931327E-2</v>
      </c>
      <c r="BR52" s="6">
        <f>IF(Readings!BN37&gt;0.1,333.5*((Readings!BN37)^-0.07168)+(2.5*(LOG(Readings!BN37/16.325))^2-273+$E52))</f>
        <v>-0.14253460140685092</v>
      </c>
      <c r="BS52" s="6">
        <f>IF(Readings!BO37&gt;0.1,333.5*((Readings!BO37)^-0.07168)+(2.5*(LOG(Readings!BO37/16.325))^2-273+$E52))</f>
        <v>0.11058101763069317</v>
      </c>
      <c r="BT52" s="6">
        <f>IF(Readings!BP37&gt;0.1,333.5*((Readings!BP37)^-0.07168)+(2.5*(LOG(Readings!BP37/16.325))^2-273+$E52))</f>
        <v>0.22019038281763414</v>
      </c>
      <c r="BU52" s="6">
        <f>IF(Readings!BQ37&gt;0.1,333.5*((Readings!BQ37)^-0.07168)+(2.5*(LOG(Readings!BQ37/16.325))^2-273+$E52))</f>
        <v>0.66561487884894177</v>
      </c>
      <c r="BV52" s="6">
        <f>IF(Readings!BR37&gt;0.1,333.5*((Readings!BR37)^-0.07168)+(2.5*(LOG(Readings!BR37/16.325))^2-273+$E52))</f>
        <v>1.2906240261352195</v>
      </c>
      <c r="BW52" s="6">
        <f>IF(Readings!BS37&gt;0.1,333.5*((Readings!BS37)^-0.07168)+(2.5*(LOG(Readings!BS37/16.325))^2-273+$E52))</f>
        <v>1.7510285888030808</v>
      </c>
      <c r="BX52" s="6">
        <f>IF(Readings!BT37&gt;0.1,333.5*((Readings!BT37)^-0.07168)+(2.5*(LOG(Readings!BT37/16.325))^2-273+$E52))</f>
        <v>1.9116834015703148</v>
      </c>
      <c r="BY52" s="6">
        <f>IF(Readings!BU37&gt;0.1,333.5*((Readings!BU37)^-0.07168)+(2.5*(LOG(Readings!BU37/16.325))^2-273+$E52))</f>
        <v>2.0331385812273197</v>
      </c>
      <c r="BZ52" s="6">
        <f>IF(Readings!BV37&gt;0.1,333.5*((Readings!BV37)^-0.07168)+(2.5*(LOG(Readings!BV37/16.325))^2-273+$E52))</f>
        <v>2.0331385812273197</v>
      </c>
      <c r="CA52" s="6">
        <f>IF(Readings!BW37&gt;0.1,333.5*((Readings!BW37)^-0.07168)+(2.5*(LOG(Readings!BW37/16.325))^2-273+$E52))</f>
        <v>1.9925609132961313</v>
      </c>
      <c r="CB52" s="6">
        <f>IF(Readings!BX37&gt;0.1,333.5*((Readings!BX37)^-0.07168)+(2.5*(LOG(Readings!BX37/16.325))^2-273+$E52))</f>
        <v>1.9386015508885066</v>
      </c>
      <c r="CC52" s="6">
        <f>IF(Readings!BY37&gt;0.1,333.5*((Readings!BY37)^-0.07168)+(2.5*(LOG(Readings!BY37/16.325))^2-273+$E52))</f>
        <v>1.7377063074158627</v>
      </c>
      <c r="CD52" s="6">
        <f>IF(Readings!BZ37&gt;0.1,333.5*((Readings!BZ37)^-0.07168)+(2.5*(LOG(Readings!BZ37/16.325))^2-273+$E52))</f>
        <v>1.6712450423000291</v>
      </c>
      <c r="CE52" s="6">
        <f>IF(Readings!CA37&gt;0.1,333.5*((Readings!CA37)^-0.07168)+(2.5*(LOG(Readings!CA37/16.325))^2-273+$E52))</f>
        <v>1.4996064232327058</v>
      </c>
      <c r="CG52" s="6">
        <f>IF(Readings!CC37&gt;0.1,333.5*((Readings!CC37)^-0.07168)+(2.5*(LOG(Readings!CC37/16.325))^2-273+$E52))</f>
        <v>1.316611850734148</v>
      </c>
      <c r="CH52" s="6">
        <f>IF(Readings!CD37&gt;0.1,333.5*((Readings!CD37)^-0.07168)+(2.5*(LOG(Readings!CD37/16.325))^2-273+$E52))</f>
        <v>1.084089325632533</v>
      </c>
      <c r="CI52" s="6">
        <f>IF(Readings!CE37&gt;0.1,333.5*((Readings!CE37)^-0.07168)+(2.5*(LOG(Readings!CE37/16.325))^2-273+$E52))</f>
        <v>0.74096401129014566</v>
      </c>
      <c r="CJ52" s="6">
        <f>IF(Readings!CF37&gt;0.1,333.5*((Readings!CF37)^-0.07168)+(2.5*(LOG(Readings!CF37/16.325))^2-273+$E52))</f>
        <v>0.57811420773799682</v>
      </c>
      <c r="CK52" s="6">
        <f>IF(Readings!CG37&gt;0.1,333.5*((Readings!CG37)^-0.07168)+(2.5*(LOG(Readings!CG37/16.325))^2-273+$E52))</f>
        <v>0.2813822641551269</v>
      </c>
      <c r="CL52" s="6">
        <f>IF(Readings!CH37&gt;0.1,333.5*((Readings!CH37)^-0.07168)+(2.5*(LOG(Readings!CH37/16.325))^2-273+$E52))</f>
        <v>0.19577337081005908</v>
      </c>
      <c r="CM52" s="6">
        <f>IF(Readings!CI37&gt;0.1,333.5*((Readings!CI37)^-0.07168)+(2.5*(LOG(Readings!CI37/16.325))^2-273+$E52))</f>
        <v>0.35509577004370385</v>
      </c>
      <c r="CN52" s="6">
        <f>IF(Readings!CJ37&gt;0.1,333.5*((Readings!CJ37)^-0.07168)+(2.5*(LOG(Readings!CJ37/16.325))^2-273+$E52))</f>
        <v>0.37973599914795386</v>
      </c>
      <c r="CO52" s="6">
        <f>IF(Readings!CK37&gt;0.1,333.5*((Readings!CK37)^-0.07168)+(2.5*(LOG(Readings!CK37/16.325))^2-273+$E52))</f>
        <v>0.26912677416174802</v>
      </c>
      <c r="CP52" s="6">
        <f>IF(Readings!CL37&gt;0.1,333.5*((Readings!CL37)^-0.07168)+(2.5*(LOG(Readings!CL37/16.325))^2-273+$E52))</f>
        <v>0.2813822641551269</v>
      </c>
      <c r="CQ52" s="6">
        <f>IF(Readings!CM37&gt;0.1,333.5*((Readings!CM37)^-0.07168)+(2.5*(LOG(Readings!CM37/16.325))^2-273+$E52))</f>
        <v>0.25687985230956656</v>
      </c>
      <c r="CR52" s="6">
        <f>IF(Readings!CN37&gt;0.1,333.5*((Readings!CN37)^-0.07168)+(2.5*(LOG(Readings!CN37/16.325))^2-273+$E52))</f>
        <v>0.24464148730936586</v>
      </c>
      <c r="CS52" s="6">
        <f>IF(Readings!CO37&gt;0.1,333.5*((Readings!CO37)^-0.07168)+(2.5*(LOG(Readings!CO37/16.325))^2-273+$E52))</f>
        <v>0.18357762149634027</v>
      </c>
      <c r="CT52" s="6">
        <f>IF(Readings!CP37&gt;0.1,333.5*((Readings!CP37)^-0.07168)+(2.5*(LOG(Readings!CP37/16.325))^2-273+$E52))</f>
        <v>0.20797762085703653</v>
      </c>
      <c r="CU52" s="6">
        <f>IF(Readings!CQ37&gt;0.1,333.5*((Readings!CQ37)^-0.07168)+(2.5*(LOG(Readings!CQ37/16.325))^2-273+$E52))</f>
        <v>0.2324116678938708</v>
      </c>
      <c r="CV52" s="6">
        <f>IF(Readings!CR37&gt;0.1,333.5*((Readings!CR37)^-0.07168)+(2.5*(LOG(Readings!CR37/16.325))^2-273+$E52))</f>
        <v>0.2324116678938708</v>
      </c>
      <c r="CW52" s="6">
        <f>IF(Readings!CS37&gt;0.1,333.5*((Readings!CS37)^-0.07168)+(2.5*(LOG(Readings!CS37/16.325))^2-273+$E52))</f>
        <v>0.24464148730936586</v>
      </c>
      <c r="CX52" s="6">
        <f>IF(Readings!CT37&gt;0.1,333.5*((Readings!CT37)^-0.07168)+(2.5*(LOG(Readings!CT37/16.325))^2-273+$E52))</f>
        <v>0.3059189938317104</v>
      </c>
      <c r="CY52" s="6">
        <f>IF(Readings!CU37&gt;0.1,333.5*((Readings!CU37)^-0.07168)+(2.5*(LOG(Readings!CU37/16.325))^2-273+$E52))</f>
        <v>1.1354964857132472</v>
      </c>
      <c r="CZ52" s="6">
        <f>IF(Readings!CV37&gt;0.1,333.5*((Readings!CV37)^-0.07168)+(2.5*(LOG(Readings!CV37/16.325))^2-273+$E52))</f>
        <v>1.4602332581765154</v>
      </c>
      <c r="DA52" s="6">
        <f>IF(Readings!CW37&gt;0.1,333.5*((Readings!CW37)^-0.07168)+(2.5*(LOG(Readings!CW37/16.325))^2-273+$E52))</f>
        <v>1.5786170970334297</v>
      </c>
      <c r="DB52" s="6">
        <f>IF(Readings!CX37&gt;0.1,333.5*((Readings!CX37)^-0.07168)+(2.5*(LOG(Readings!CX37/16.325))^2-273+$E52))</f>
        <v>1.8713827621758128</v>
      </c>
      <c r="DC52" s="6">
        <f>IF(Readings!CY37&gt;0.1,333.5*((Readings!CY37)^-0.07168)+(2.5*(LOG(Readings!CY37/16.325))^2-273+$E52))</f>
        <v>1.9790556528704428</v>
      </c>
      <c r="DD52" s="6">
        <f>IF(Readings!CZ37&gt;0.1,333.5*((Readings!CZ37)^-0.07168)+(2.5*(LOG(Readings!CZ37/16.325))^2-273+$E52))</f>
        <v>2.1145737492731769</v>
      </c>
      <c r="DE52" s="6">
        <f>IF(Readings!DA37&gt;0.1,333.5*((Readings!DA37)^-0.07168)+(2.5*(LOG(Readings!DA37/16.325))^2-273+$E52))</f>
        <v>2.1418021587972476</v>
      </c>
      <c r="DF52" s="6">
        <f>IF(Readings!DB37&gt;0.1,333.5*((Readings!DB37)^-0.07168)+(2.5*(LOG(Readings!DB37/16.325))^2-273+$E52))</f>
        <v>2.0873870968504775</v>
      </c>
      <c r="DG52" s="6">
        <f>IF(Readings!DC37&gt;0.1,333.5*((Readings!DC37)^-0.07168)+(2.5*(LOG(Readings!DC37/16.325))^2-273+$E52))</f>
        <v>2.0196023626161832</v>
      </c>
      <c r="DH52" s="6">
        <f>IF(Readings!DD37&gt;0.1,333.5*((Readings!DD37)^-0.07168)+(2.5*(LOG(Readings!DD37/16.325))^2-273+$E52))</f>
        <v>1.9251373608304334</v>
      </c>
      <c r="DI52" s="6">
        <f>IF(Readings!DE37&gt;0.1,333.5*((Readings!DE37)^-0.07168)+(2.5*(LOG(Readings!DE37/16.325))^2-273+$E52))</f>
        <v>1.7243940544282168</v>
      </c>
      <c r="DJ52" s="6">
        <f>IF(Readings!DF37&gt;0.1,333.5*((Readings!DF37)^-0.07168)+(2.5*(LOG(Readings!DF37/16.325))^2-273+$E52))</f>
        <v>1.5390675789637385</v>
      </c>
      <c r="DK52" s="6">
        <f>IF(Readings!DG37&gt;0.1,333.5*((Readings!DG37)^-0.07168)+(2.5*(LOG(Readings!DG37/16.325))^2-273+$E52))</f>
        <v>1.2646744445150944</v>
      </c>
      <c r="DL52" s="6">
        <f>IF(Readings!DH37&gt;0.1,333.5*((Readings!DH37)^-0.07168)+(2.5*(LOG(Readings!DH37/16.325))^2-273+$E52))</f>
        <v>1.1354964857132472</v>
      </c>
      <c r="DM52" s="6">
        <f>IF(Readings!DI37&gt;0.1,333.5*((Readings!DI37)^-0.07168)+(2.5*(LOG(Readings!DI37/16.325))^2-273+$E52))</f>
        <v>0.90533722360095226</v>
      </c>
      <c r="DN52" s="6">
        <f>IF(Readings!DJ37&gt;0.1,333.5*((Readings!DJ37)^-0.07168)+(2.5*(LOG(Readings!DJ37/16.325))^2-273+$E52))</f>
        <v>0.76615237064004305</v>
      </c>
      <c r="DO52" s="6">
        <f>IF(Readings!DK37&gt;0.1,333.5*((Readings!DK37)^-0.07168)+(2.5*(LOG(Readings!DK37/16.325))^2-273+$E52))</f>
        <v>0.51587969739051687</v>
      </c>
      <c r="DP52" s="6">
        <f>IF(Readings!DL37&gt;0.1,333.5*((Readings!DL37)^-0.07168)+(2.5*(LOG(Readings!DL37/16.325))^2-273+$E52))</f>
        <v>0.39206911406205336</v>
      </c>
      <c r="DQ52" s="6">
        <f>IF(Readings!DM37&gt;0.1,333.5*((Readings!DM37)^-0.07168)+(2.5*(LOG(Readings!DM37/16.325))^2-273+$E52))</f>
        <v>0.3059189938317104</v>
      </c>
      <c r="DR52" s="6">
        <f>IF(Readings!DN37&gt;0.1,333.5*((Readings!DN37)^-0.07168)+(2.5*(LOG(Readings!DN37/16.325))^2-273+$E52))</f>
        <v>0.22019038281763414</v>
      </c>
      <c r="DS52" s="6">
        <f>IF(Readings!DO37&gt;0.1,333.5*((Readings!DO37)^-0.07168)+(2.5*(LOG(Readings!DO37/16.325))^2-273+$E52))</f>
        <v>0.17139036175723277</v>
      </c>
      <c r="DT52" s="6">
        <f>IF(Readings!DP37&gt;0.1,333.5*((Readings!DP37)^-0.07168)+(2.5*(LOG(Readings!DP37/16.325))^2-273+$E52))</f>
        <v>0.122725996125439</v>
      </c>
      <c r="DU52" s="6">
        <f>IF(Readings!DQ37&gt;0.1,333.5*((Readings!DQ37)^-0.07168)+(2.5*(LOG(Readings!DQ37/16.325))^2-273+$E52))</f>
        <v>0.122725996125439</v>
      </c>
      <c r="DV52" s="6">
        <f>IF(Readings!DR37&gt;0.1,333.5*((Readings!DR37)^-0.07168)+(2.5*(LOG(Readings!DR37/16.325))^2-273+$E52))</f>
        <v>0.11058101763069317</v>
      </c>
      <c r="DW52" s="6">
        <f>IF(Readings!DS37&gt;0.1,333.5*((Readings!DS37)^-0.07168)+(2.5*(LOG(Readings!DS37/16.325))^2-273+$E52))</f>
        <v>9.8444462208931327E-2</v>
      </c>
      <c r="DX52" s="6">
        <f>IF(Readings!DT37&gt;0.1,333.5*((Readings!DT37)^-0.07168)+(2.5*(LOG(Readings!DT37/16.325))^2-273+$E52))</f>
        <v>0.42912059845269823</v>
      </c>
      <c r="DY52" s="6">
        <f>IF(Readings!DU37&gt;0.1,333.5*((Readings!DU37)^-0.07168)+(2.5*(LOG(Readings!DU37/16.325))^2-273+$E52))</f>
        <v>1.1870540995549277</v>
      </c>
      <c r="DZ52" s="6">
        <f>IF(Readings!DV37&gt;0.1,333.5*((Readings!DV37)^-0.07168)+(2.5*(LOG(Readings!DV37/16.325))^2-273+$E52))</f>
        <v>1.8982396584524963</v>
      </c>
      <c r="EA52" s="6">
        <f>IF(Readings!DW37&gt;0.1,333.5*((Readings!DW37)^-0.07168)+(2.5*(LOG(Readings!DW37/16.325))^2-273+$E52))</f>
        <v>2.1554320603158885</v>
      </c>
      <c r="EB52" s="6">
        <f>IF(Readings!DX37&gt;0.1,333.5*((Readings!DX37)^-0.07168)+(2.5*(LOG(Readings!DX37/16.325))^2-273+$E52))</f>
        <v>2.3198130674107915</v>
      </c>
      <c r="EC52" s="6">
        <f>IF(Readings!DY37&gt;0.1,333.5*((Readings!DY37)^-0.07168)+(2.5*(LOG(Readings!DY37/16.325))^2-273+$E52))</f>
        <v>2.2785748218823869</v>
      </c>
      <c r="ED52" s="6">
        <f>IF(Readings!DZ37&gt;0.1,333.5*((Readings!DZ37)^-0.07168)+(2.5*(LOG(Readings!DZ37/16.325))^2-273+$E52))</f>
        <v>2.0873870968504775</v>
      </c>
      <c r="EE52" s="6">
        <f>IF(Readings!EA37&gt;0.1,333.5*((Readings!EA37)^-0.07168)+(2.5*(LOG(Readings!EA37/16.325))^2-273+$E52))</f>
        <v>1.831173674210504</v>
      </c>
      <c r="EF52" s="6">
        <f>IF(Readings!EB37&gt;0.1,333.5*((Readings!EB37)^-0.07168)+(2.5*(LOG(Readings!EB37/16.325))^2-273+$E52))</f>
        <v>1.5918199703697837</v>
      </c>
      <c r="EG52" s="6">
        <f>IF(Readings!EC37&gt;0.1,333.5*((Readings!EC37)^-0.07168)+(2.5*(LOG(Readings!EC37/16.325))^2-273+$E52))</f>
        <v>0.98172306951545352</v>
      </c>
      <c r="EH52" s="6">
        <f>IF(Readings!ED37&gt;0.1,333.5*((Readings!ED37)^-0.07168)+(2.5*(LOG(Readings!ED37/16.325))^2-273+$E52))</f>
        <v>0.31820025620322667</v>
      </c>
      <c r="EI52" s="6">
        <f>IF(Readings!EE37&gt;0.1,333.5*((Readings!EE37)^-0.07168)+(2.5*(LOG(Readings!EE37/16.325))^2-273+$E52))</f>
        <v>0.1592115804555192</v>
      </c>
      <c r="EJ52" s="6">
        <f>IF(Readings!EF37&gt;0.1,333.5*((Readings!EF37)^-0.07168)+(2.5*(LOG(Readings!EF37/16.325))^2-273+$E52))</f>
        <v>4.9982251387177712E-2</v>
      </c>
      <c r="EK52" s="6">
        <f>IF(Readings!EG37&gt;0.1,333.5*((Readings!EG37)^-0.07168)+(2.5*(LOG(Readings!EG37/16.325))^2-273+$E52))</f>
        <v>1.3687026550940118</v>
      </c>
      <c r="EL52" s="6">
        <f>IF(Readings!EH37&gt;0.1,333.5*((Readings!EH37)^-0.07168)+(2.5*(LOG(Readings!EH37/16.325))^2-273+$E52))</f>
        <v>1.3948058490623225</v>
      </c>
      <c r="EM52" s="6">
        <f>IF(Readings!EI37&gt;0.1,333.5*((Readings!EI37)^-0.07168)+(2.5*(LOG(Readings!EI37/16.325))^2-273+$E52))</f>
        <v>6.2085224396298599E-2</v>
      </c>
      <c r="EN52" s="6">
        <f>IF(Readings!EJ37&gt;0.1,333.5*((Readings!EJ37)^-0.07168)+(2.5*(LOG(Readings!EJ37/16.325))^2-273+$E52))</f>
        <v>3.788764661675259E-2</v>
      </c>
      <c r="EO52" s="6">
        <f>IF(Readings!EK37&gt;0.1,333.5*((Readings!EK37)^-0.07168)+(2.5*(LOG(Readings!EK37/16.325))^2-273+$E52))</f>
        <v>1.7643609128505204</v>
      </c>
      <c r="EP52" s="6">
        <f>IF(Readings!EL37&gt;0.1,333.5*((Readings!EL37)^-0.07168)+(2.5*(LOG(Readings!EL37/16.325))^2-273+$E52))</f>
        <v>2.7234639208107865</v>
      </c>
      <c r="EQ52" s="6">
        <f>IF(Readings!EM37&gt;0.1,333.5*((Readings!EM37)^-0.07168)+(2.5*(LOG(Readings!EM37/16.325))^2-273+$E52))</f>
        <v>2.8648053901377466</v>
      </c>
      <c r="ER52" s="6">
        <f>IF(Readings!EN37&gt;0.1,333.5*((Readings!EN37)^-0.07168)+(2.5*(LOG(Readings!EN37/16.325))^2-273+$E52))</f>
        <v>0.14704126647558269</v>
      </c>
      <c r="ES52" s="6">
        <f>IF(Readings!EO37&gt;0.1,333.5*((Readings!EO37)^-0.07168)+(2.5*(LOG(Readings!EO37/16.325))^2-273+$E52))</f>
        <v>1.7243940544282168</v>
      </c>
      <c r="ET52" s="6">
        <f>IF(Readings!EP37&gt;0.1,333.5*((Readings!EP37)^-0.07168)+(2.5*(LOG(Readings!EP37/16.325))^2-273+$E52))</f>
        <v>1.7110918156091657</v>
      </c>
      <c r="EU52" s="6">
        <f>IF(Readings!EQ37&gt;0.1,333.5*((Readings!EQ37)^-0.07168)+(2.5*(LOG(Readings!EQ37/16.325))^2-273+$E52))</f>
        <v>3.788764661675259E-2</v>
      </c>
      <c r="EV52" s="6">
        <f>IF(Readings!ER37&gt;0.1,333.5*((Readings!ER37)^-0.07168)+(2.5*(LOG(Readings!ER37/16.325))^2-273+$E52))</f>
        <v>1.6845173237019253</v>
      </c>
      <c r="EW52" s="6">
        <f>(333.5*((16)^-0.07168)+(2.5*(LOG(16/16.325))^2-273+$E52))</f>
        <v>0.2813822641551269</v>
      </c>
      <c r="EX52" s="6">
        <f>(333.5*((16.03)^-0.07168)+(2.5*(LOG(16.03/16.325))^2-273+$E52))</f>
        <v>0.24464148730936586</v>
      </c>
      <c r="EY52" s="6">
        <f>(333.5*((14.28)^-0.07168)+(2.5*(LOG(14.28/16.325))^2-273+$E52))</f>
        <v>2.5274531958735338</v>
      </c>
    </row>
    <row r="53" spans="1:156" x14ac:dyDescent="0.2">
      <c r="A53" t="s">
        <v>27</v>
      </c>
      <c r="B53" s="13">
        <v>2</v>
      </c>
      <c r="C53" s="13">
        <v>1081.1999999999998</v>
      </c>
      <c r="D53" s="17">
        <f t="shared" si="75"/>
        <v>-6.8000000000001819</v>
      </c>
      <c r="E53" s="17">
        <v>-0.1</v>
      </c>
      <c r="F53" s="43" t="s">
        <v>204</v>
      </c>
      <c r="G53" s="6">
        <f>IF(Readings!C38&gt;0.1,333.5*((Readings!C38)^-0.07168)+(2.5*(LOG(Readings!C38/16.325))^2-273+$E53))</f>
        <v>1.5359040607503402</v>
      </c>
      <c r="H53" s="6">
        <f>IF(Readings!D38&gt;0.1,333.5*((Readings!D38)^-0.07168)+(2.5*(LOG(Readings!D38/16.325))^2-273+$E53))</f>
        <v>1.483347892634356</v>
      </c>
      <c r="I53" s="6">
        <f>IF(Readings!E38&gt;0.1,333.5*((Readings!E38)^-0.07168)+(2.5*(LOG(Readings!E38/16.325))^2-273+$E53))</f>
        <v>1.4178719410680287</v>
      </c>
      <c r="J53" s="6">
        <f>IF(Readings!F38&gt;0.1,333.5*((Readings!F38)^-0.07168)+(2.5*(LOG(Readings!F38/16.325))^2-273+$E53))</f>
        <v>1.3787026550940027</v>
      </c>
      <c r="K53" s="6">
        <f>IF(Readings!G38&gt;0.1,333.5*((Readings!G38)^-0.07168)+(2.5*(LOG(Readings!G38/16.325))^2-273+$E53))</f>
        <v>1.3266118507341389</v>
      </c>
      <c r="L53" s="6">
        <f>IF(Readings!H38&gt;0.1,333.5*((Readings!H38)^-0.07168)+(2.5*(LOG(Readings!H38/16.325))^2-273+$E53))</f>
        <v>1.2746744445150853</v>
      </c>
      <c r="M53" s="6">
        <f>IF(Readings!I38&gt;0.1,333.5*((Readings!I38)^-0.07168)+(2.5*(LOG(Readings!I38/16.325))^2-273+$E53))</f>
        <v>1.1583717517217451</v>
      </c>
      <c r="N53" s="6">
        <f>IF(Readings!J38&gt;0.1,333.5*((Readings!J38)^-0.07168)+(2.5*(LOG(Readings!J38/16.325))^2-273+$E53))</f>
        <v>1.1069270558974154</v>
      </c>
      <c r="O53" s="6">
        <f>IF(Readings!K38&gt;0.1,333.5*((Readings!K38)^-0.07168)+(2.5*(LOG(Readings!K38/16.325))^2-273+$E53))</f>
        <v>1.0428317933386779</v>
      </c>
      <c r="P53" s="6">
        <f>IF(Readings!L38&gt;0.1,333.5*((Readings!L38)^-0.07168)+(2.5*(LOG(Readings!L38/16.325))^2-273+$E53))</f>
        <v>0.41441091122464968</v>
      </c>
      <c r="Q53" s="6">
        <f>IF(Readings!M38&gt;0.1,333.5*((Readings!M38)^-0.07168)+(2.5*(LOG(Readings!M38/16.325))^2-273+$E53))</f>
        <v>0.3159189938317013</v>
      </c>
      <c r="R53" s="6">
        <f>IF(Readings!N38&gt;0.1,333.5*((Readings!N38)^-0.07168)+(2.5*(LOG(Readings!N38/16.325))^2-273+$E53))</f>
        <v>0.95348869305354356</v>
      </c>
      <c r="S53" s="6">
        <f>IF(Readings!O38&gt;0.1,333.5*((Readings!O38)^-0.07168)+(2.5*(LOG(Readings!O38/16.325))^2-273+$E53))</f>
        <v>0.95348869305354356</v>
      </c>
      <c r="T53" s="6">
        <f>IF(Readings!P38&gt;0.1,333.5*((Readings!P38)^-0.07168)+(2.5*(LOG(Readings!P38/16.325))^2-273+$E53))</f>
        <v>0.62556111121762115</v>
      </c>
      <c r="U53" s="6">
        <f>IF(Readings!Q38&gt;0.1,333.5*((Readings!Q38)^-0.07168)+(2.5*(LOG(Readings!Q38/16.325))^2-273+$E53))</f>
        <v>0.61306993259637466</v>
      </c>
      <c r="V53" s="6">
        <f>IF(Readings!R38&gt;0.1,333.5*((Readings!R38)^-0.07168)+(2.5*(LOG(Readings!R38/16.325))^2-273+$E53))</f>
        <v>0.60058763540371274</v>
      </c>
      <c r="W53" s="6">
        <f>IF(Readings!S38&gt;0.1,333.5*((Readings!S38)^-0.07168)+(2.5*(LOG(Readings!S38/16.325))^2-273+$E53))</f>
        <v>1.0940893256325239</v>
      </c>
      <c r="X53" s="6">
        <f>IF(Readings!T38&gt;0.1,333.5*((Readings!T38)^-0.07168)+(2.5*(LOG(Readings!T38/16.325))^2-273+$E53))</f>
        <v>1.1583717517217451</v>
      </c>
      <c r="Y53" s="6">
        <f>IF(Readings!U38&gt;0.1,333.5*((Readings!U38)^-0.07168)+(2.5*(LOG(Readings!U38/16.325))^2-273+$E53))</f>
        <v>1.2099671088490709</v>
      </c>
      <c r="Z53" s="6">
        <f>IF(Readings!V38&gt;0.1,333.5*((Readings!V38)^-0.07168)+(2.5*(LOG(Readings!V38/16.325))^2-273+$E53))</f>
        <v>1.1712564340286349</v>
      </c>
      <c r="AA53" s="6">
        <f>IF(Readings!W38&gt;0.1,333.5*((Readings!W38)^-0.07168)+(2.5*(LOG(Readings!W38/16.325))^2-273+$E53))</f>
        <v>1.2876444615887408</v>
      </c>
      <c r="AB53" s="6">
        <f>IF(Readings!X38&gt;0.1,333.5*((Readings!X38)^-0.07168)+(2.5*(LOG(Readings!X38/16.325))^2-273+$E53))</f>
        <v>1.3526380247590168</v>
      </c>
      <c r="AC53" s="6">
        <f>IF(Readings!Y38&gt;0.1,333.5*((Readings!Y38)^-0.07168)+(2.5*(LOG(Readings!Y38/16.325))^2-273+$E53))</f>
        <v>1.3787026550940027</v>
      </c>
      <c r="AD53" s="6">
        <f>IF(Readings!Z38&gt;0.1,333.5*((Readings!Z38)^-0.07168)+(2.5*(LOG(Readings!Z38/16.325))^2-273+$E53))</f>
        <v>1.4048058490623134</v>
      </c>
      <c r="AE53" s="6">
        <f>IF(Readings!AA38&gt;0.1,333.5*((Readings!AA38)^-0.07168)+(2.5*(LOG(Readings!AA38/16.325))^2-273+$E53))</f>
        <v>1.3136131514195881</v>
      </c>
      <c r="AF53" s="6">
        <f>IF(Readings!AB38&gt;0.1,333.5*((Readings!AB38)^-0.07168)+(2.5*(LOG(Readings!AB38/16.325))^2-273+$E53))</f>
        <v>1.4178719410680287</v>
      </c>
      <c r="AG53" s="6">
        <f>IF(Readings!AC38&gt;0.1,333.5*((Readings!AC38)^-0.07168)+(2.5*(LOG(Readings!AC38/16.325))^2-273+$E53))</f>
        <v>1.4178719410680287</v>
      </c>
      <c r="AH53" s="6">
        <f>IF(Readings!AD38&gt;0.1,333.5*((Readings!AD38)^-0.07168)+(2.5*(LOG(Readings!AD38/16.325))^2-273+$E53))</f>
        <v>1.4440331826833699</v>
      </c>
      <c r="AI53" s="6">
        <f>IF(Readings!AE38&gt;0.1,333.5*((Readings!AE38)^-0.07168)+(2.5*(LOG(Readings!AE38/16.325))^2-273+$E53))</f>
        <v>1.4440331826833699</v>
      </c>
      <c r="AJ53" s="6">
        <f>IF(Readings!AF38&gt;0.1,333.5*((Readings!AF38)^-0.07168)+(2.5*(LOG(Readings!AF38/16.325))^2-273+$E53))</f>
        <v>1.4309477144283278</v>
      </c>
      <c r="AK53" s="6">
        <f>IF(Readings!AG38&gt;0.1,333.5*((Readings!AG38)^-0.07168)+(2.5*(LOG(Readings!AG38/16.325))^2-273+$E53))</f>
        <v>1.3656655261903552</v>
      </c>
      <c r="AL53" s="6">
        <f>IF(Readings!AH38&gt;0.1,333.5*((Readings!AH38)^-0.07168)+(2.5*(LOG(Readings!AH38/16.325))^2-273+$E53))</f>
        <v>1.0428317933386779</v>
      </c>
      <c r="AM53" s="6">
        <f>IF(Readings!AI38&gt;0.1,333.5*((Readings!AI38)^-0.07168)+(2.5*(LOG(Readings!AI38/16.325))^2-273+$E53))</f>
        <v>1.3656655261903552</v>
      </c>
      <c r="AN53" s="6">
        <f>IF(Readings!AJ38&gt;0.1,333.5*((Readings!AJ38)^-0.07168)+(2.5*(LOG(Readings!AJ38/16.325))^2-273+$E53))</f>
        <v>1.3526380247590168</v>
      </c>
      <c r="AO53" s="6">
        <f>IF(Readings!AK38&gt;0.1,333.5*((Readings!AK38)^-0.07168)+(2.5*(LOG(Readings!AK38/16.325))^2-273+$E53))</f>
        <v>1.3266118507341389</v>
      </c>
      <c r="AP53" s="6">
        <f>IF(Readings!AL38&gt;0.1,333.5*((Readings!AL38)^-0.07168)+(2.5*(LOG(Readings!AL38/16.325))^2-273+$E53))</f>
        <v>1.1841505456316668</v>
      </c>
      <c r="AQ53" s="6">
        <f>IF(Readings!AM38&gt;0.1,333.5*((Readings!AM38)^-0.07168)+(2.5*(LOG(Readings!AM38/16.325))^2-273+$E53))</f>
        <v>1.1583717517217451</v>
      </c>
      <c r="AR53" s="6">
        <f>IF(Readings!AN38&gt;0.1,333.5*((Readings!AN38)^-0.07168)+(2.5*(LOG(Readings!AN38/16.325))^2-273+$E53))</f>
        <v>1.1712564340286349</v>
      </c>
      <c r="AS53" s="6">
        <f>IF(Readings!AO38&gt;0.1,333.5*((Readings!AO38)^-0.07168)+(2.5*(LOG(Readings!AO38/16.325))^2-273+$E53))</f>
        <v>1.1326306230320711</v>
      </c>
      <c r="AT53" s="6">
        <f>IF(Readings!AP38&gt;0.1,333.5*((Readings!AP38)^-0.07168)+(2.5*(LOG(Readings!AP38/16.325))^2-273+$E53))</f>
        <v>-0.13253460140686002</v>
      </c>
      <c r="AU53" s="6" t="b">
        <f>IF(Readings!AQ38&gt;0.1,333.5*((Readings!AQ38)^-0.07168)+(2.5*(LOG(Readings!AQ38/16.325))^2-273+$E53))</f>
        <v>0</v>
      </c>
      <c r="AV53" s="6">
        <f>IF(Readings!AR38&gt;0.1,333.5*((Readings!AR38)^-0.07168)+(2.5*(LOG(Readings!AR38/16.325))^2-273+$E53))</f>
        <v>0.99172306951544442</v>
      </c>
      <c r="AW53" s="6">
        <f>IF(Readings!AS38&gt;0.1,333.5*((Readings!AS38)^-0.07168)+(2.5*(LOG(Readings!AS38/16.325))^2-273+$E53))</f>
        <v>0.96622425654697963</v>
      </c>
      <c r="AX53" s="6">
        <f>IF(Readings!AT38&gt;0.1,333.5*((Readings!AT38)^-0.07168)+(2.5*(LOG(Readings!AT38/16.325))^2-273+$E53))</f>
        <v>0.94076234143329884</v>
      </c>
      <c r="AY53" s="6">
        <f>IF(Readings!AU38&gt;0.1,333.5*((Readings!AU38)^-0.07168)+(2.5*(LOG(Readings!AU38/16.325))^2-273+$E53))</f>
        <v>0.88994880287964406</v>
      </c>
      <c r="AZ53" s="6">
        <f>IF(Readings!AV38&gt;0.1,333.5*((Readings!AV38)^-0.07168)+(2.5*(LOG(Readings!AV38/16.325))^2-273+$E53))</f>
        <v>0.83928165409014355</v>
      </c>
      <c r="BA53" s="6">
        <f>IF(Readings!AW38&gt;0.1,333.5*((Readings!AW38)^-0.07168)+(2.5*(LOG(Readings!AW38/16.325))^2-273+$E53))</f>
        <v>0.81400272767700699</v>
      </c>
      <c r="BB53" s="6">
        <f>IF(Readings!AX38&gt;0.1,333.5*((Readings!AX38)^-0.07168)+(2.5*(LOG(Readings!AX38/16.325))^2-273+$E53))</f>
        <v>0.81400272767700699</v>
      </c>
      <c r="BC53" s="6">
        <f>IF(Readings!AY38&gt;0.1,333.5*((Readings!AY38)^-0.07168)+(2.5*(LOG(Readings!AY38/16.325))^2-273+$E53))</f>
        <v>0.75096401129013657</v>
      </c>
      <c r="BD53" s="6">
        <f>IF(Readings!AZ38&gt;0.1,333.5*((Readings!AZ38)^-0.07168)+(2.5*(LOG(Readings!AZ38/16.325))^2-273+$E53))</f>
        <v>0.70069536241680908</v>
      </c>
      <c r="BE53" s="6">
        <f>IF(Readings!BA38&gt;0.1,333.5*((Readings!BA38)^-0.07168)+(2.5*(LOG(Readings!BA38/16.325))^2-273+$E53))</f>
        <v>0.62556111121762115</v>
      </c>
      <c r="BF53" s="6">
        <f>IF(Readings!BB38&gt;0.1,333.5*((Readings!BB38)^-0.07168)+(2.5*(LOG(Readings!BB38/16.325))^2-273+$E53))</f>
        <v>0.58811420773798773</v>
      </c>
      <c r="BG53" s="6">
        <f>IF(Readings!BC38&gt;0.1,333.5*((Readings!BC38)^-0.07168)+(2.5*(LOG(Readings!BC38/16.325))^2-273+$E53))</f>
        <v>0.58811420773798773</v>
      </c>
      <c r="BH53" s="6">
        <f>IF(Readings!BD38&gt;0.1,333.5*((Readings!BD38)^-0.07168)+(2.5*(LOG(Readings!BD38/16.325))^2-273+$E53))</f>
        <v>0.81400272767700699</v>
      </c>
      <c r="BI53" s="6">
        <f>IF(Readings!BE38&gt;0.1,333.5*((Readings!BE38)^-0.07168)+(2.5*(LOG(Readings!BE38/16.325))^2-273+$E53))</f>
        <v>0.26687985230955746</v>
      </c>
      <c r="BJ53" s="6">
        <f>IF(Readings!BF38&gt;0.1,333.5*((Readings!BF38)^-0.07168)+(2.5*(LOG(Readings!BF38/16.325))^2-273+$E53))</f>
        <v>0.26687985230955746</v>
      </c>
      <c r="BK53" s="6">
        <f>IF(Readings!BG38&gt;0.1,333.5*((Readings!BG38)^-0.07168)+(2.5*(LOG(Readings!BG38/16.325))^2-273+$E53))</f>
        <v>0.25464148730935676</v>
      </c>
      <c r="BL53" s="6">
        <f>IF(Readings!BH38&gt;0.1,333.5*((Readings!BH38)^-0.07168)+(2.5*(LOG(Readings!BH38/16.325))^2-273+$E53))</f>
        <v>0.23019038281762505</v>
      </c>
      <c r="BM53" s="6">
        <f>IF(Readings!BI38&gt;0.1,333.5*((Readings!BI38)^-0.07168)+(2.5*(LOG(Readings!BI38/16.325))^2-273+$E53))</f>
        <v>0.25464148730935676</v>
      </c>
      <c r="BN53" s="6">
        <f>IF(Readings!BJ38&gt;0.1,333.5*((Readings!BJ38)^-0.07168)+(2.5*(LOG(Readings!BJ38/16.325))^2-273+$E53))</f>
        <v>0.25464148730935676</v>
      </c>
      <c r="BO53" s="6">
        <f>IF(Readings!BK38&gt;0.1,333.5*((Readings!BK38)^-0.07168)+(2.5*(LOG(Readings!BK38/16.325))^2-273+$E53))</f>
        <v>0.40206911406204426</v>
      </c>
      <c r="BP53" s="6">
        <f>IF(Readings!BL38&gt;0.1,333.5*((Readings!BL38)^-0.07168)+(2.5*(LOG(Readings!BL38/16.325))^2-273+$E53))</f>
        <v>0.40206911406204426</v>
      </c>
      <c r="BQ53" s="6">
        <f>IF(Readings!BM38&gt;0.1,333.5*((Readings!BM38)^-0.07168)+(2.5*(LOG(Readings!BM38/16.325))^2-273+$E53))</f>
        <v>0.38973599914794477</v>
      </c>
      <c r="BR53" s="6">
        <f>IF(Readings!BN38&gt;0.1,333.5*((Readings!BN38)^-0.07168)+(2.5*(LOG(Readings!BN38/16.325))^2-273+$E53))</f>
        <v>0.32820025620321758</v>
      </c>
      <c r="BS53" s="6">
        <f>IF(Readings!BO38&gt;0.1,333.5*((Readings!BO38)^-0.07168)+(2.5*(LOG(Readings!BO38/16.325))^2-273+$E53))</f>
        <v>0.36509577004369476</v>
      </c>
      <c r="BT53" s="6">
        <f>IF(Readings!BP38&gt;0.1,333.5*((Readings!BP38)^-0.07168)+(2.5*(LOG(Readings!BP38/16.325))^2-273+$E53))</f>
        <v>0.36509577004369476</v>
      </c>
      <c r="BU53" s="6">
        <f>IF(Readings!BQ38&gt;0.1,333.5*((Readings!BQ38)^-0.07168)+(2.5*(LOG(Readings!BQ38/16.325))^2-273+$E53))</f>
        <v>0.41441091122464968</v>
      </c>
      <c r="BV53" s="6">
        <f>IF(Readings!BR38&gt;0.1,333.5*((Readings!BR38)^-0.07168)+(2.5*(LOG(Readings!BR38/16.325))^2-273+$E53))</f>
        <v>0.38973599914794477</v>
      </c>
      <c r="BW53" s="6">
        <f>IF(Readings!BS38&gt;0.1,333.5*((Readings!BS38)^-0.07168)+(2.5*(LOG(Readings!BS38/16.325))^2-273+$E53))</f>
        <v>0.53830895512902543</v>
      </c>
      <c r="BX53" s="6">
        <f>IF(Readings!BT38&gt;0.1,333.5*((Readings!BT38)^-0.07168)+(2.5*(LOG(Readings!BT38/16.325))^2-273+$E53))</f>
        <v>0.61306993259637466</v>
      </c>
      <c r="BY53" s="6">
        <f>IF(Readings!BU38&gt;0.1,333.5*((Readings!BU38)^-0.07168)+(2.5*(LOG(Readings!BU38/16.325))^2-273+$E53))</f>
        <v>0.71324904627147134</v>
      </c>
      <c r="BZ53" s="6">
        <f>IF(Readings!BV38&gt;0.1,333.5*((Readings!BV38)^-0.07168)+(2.5*(LOG(Readings!BV38/16.325))^2-273+$E53))</f>
        <v>0.7635536779140466</v>
      </c>
      <c r="CA53" s="6">
        <f>IF(Readings!BW38&gt;0.1,333.5*((Readings!BW38)^-0.07168)+(2.5*(LOG(Readings!BW38/16.325))^2-273+$E53))</f>
        <v>0.78876010168067978</v>
      </c>
      <c r="CB53" s="6">
        <f>IF(Readings!BX38&gt;0.1,333.5*((Readings!BX38)^-0.07168)+(2.5*(LOG(Readings!BX38/16.325))^2-273+$E53))</f>
        <v>0.81400272767700699</v>
      </c>
      <c r="CC53" s="6">
        <f>IF(Readings!BY38&gt;0.1,333.5*((Readings!BY38)^-0.07168)+(2.5*(LOG(Readings!BY38/16.325))^2-273+$E53))</f>
        <v>0.85193476074368846</v>
      </c>
      <c r="CD53" s="6">
        <f>IF(Readings!BZ38&gt;0.1,333.5*((Readings!BZ38)^-0.07168)+(2.5*(LOG(Readings!BZ38/16.325))^2-273+$E53))</f>
        <v>0.86459697949965175</v>
      </c>
      <c r="CE53" s="6">
        <f>IF(Readings!CA38&gt;0.1,333.5*((Readings!CA38)^-0.07168)+(2.5*(LOG(Readings!CA38/16.325))^2-273+$E53))</f>
        <v>0.86459697949965175</v>
      </c>
      <c r="CG53" s="6">
        <f>IF(Readings!CC38&gt;0.1,333.5*((Readings!CC38)^-0.07168)+(2.5*(LOG(Readings!CC38/16.325))^2-273+$E53))</f>
        <v>0.85193476074368846</v>
      </c>
      <c r="CH53" s="6">
        <f>IF(Readings!CD38&gt;0.1,333.5*((Readings!CD38)^-0.07168)+(2.5*(LOG(Readings!CD38/16.325))^2-273+$E53))</f>
        <v>0.82663764717949562</v>
      </c>
      <c r="CI53" s="6">
        <f>IF(Readings!CE38&gt;0.1,333.5*((Readings!CE38)^-0.07168)+(2.5*(LOG(Readings!CE38/16.325))^2-273+$E53))</f>
        <v>0.71324904627147134</v>
      </c>
      <c r="CJ53" s="6">
        <f>IF(Readings!CF38&gt;0.1,333.5*((Readings!CF38)^-0.07168)+(2.5*(LOG(Readings!CF38/16.325))^2-273+$E53))</f>
        <v>0.62556111121762115</v>
      </c>
      <c r="CK53" s="6">
        <f>IF(Readings!CG38&gt;0.1,333.5*((Readings!CG38)^-0.07168)+(2.5*(LOG(Readings!CG38/16.325))^2-273+$E53))</f>
        <v>0.38973599914794477</v>
      </c>
      <c r="CL53" s="6">
        <f>IF(Readings!CH38&gt;0.1,333.5*((Readings!CH38)^-0.07168)+(2.5*(LOG(Readings!CH38/16.325))^2-273+$E53))</f>
        <v>0.86459697949965175</v>
      </c>
      <c r="CM53" s="6">
        <f>IF(Readings!CI38&gt;0.1,333.5*((Readings!CI38)^-0.07168)+(2.5*(LOG(Readings!CI38/16.325))^2-273+$E53))</f>
        <v>0.46386515337172796</v>
      </c>
      <c r="CN53" s="6">
        <f>IF(Readings!CJ38&gt;0.1,333.5*((Readings!CJ38)^-0.07168)+(2.5*(LOG(Readings!CJ38/16.325))^2-273+$E53))</f>
        <v>0.45148851165293991</v>
      </c>
      <c r="CO53" s="6">
        <f>IF(Readings!CK38&gt;0.1,333.5*((Readings!CK38)^-0.07168)+(2.5*(LOG(Readings!CK38/16.325))^2-273+$E53))</f>
        <v>0.38973599914794477</v>
      </c>
      <c r="CP53" s="6">
        <f>IF(Readings!CL38&gt;0.1,333.5*((Readings!CL38)^-0.07168)+(2.5*(LOG(Readings!CL38/16.325))^2-273+$E53))</f>
        <v>0.38973599914794477</v>
      </c>
      <c r="CQ53" s="6">
        <f>IF(Readings!CM38&gt;0.1,333.5*((Readings!CM38)^-0.07168)+(2.5*(LOG(Readings!CM38/16.325))^2-273+$E53))</f>
        <v>0.36509577004369476</v>
      </c>
      <c r="CR53" s="6">
        <f>IF(Readings!CN38&gt;0.1,333.5*((Readings!CN38)^-0.07168)+(2.5*(LOG(Readings!CN38/16.325))^2-273+$E53))</f>
        <v>0.36509577004369476</v>
      </c>
      <c r="CS53" s="6">
        <f>IF(Readings!CO38&gt;0.1,333.5*((Readings!CO38)^-0.07168)+(2.5*(LOG(Readings!CO38/16.325))^2-273+$E53))</f>
        <v>0.30364633360079551</v>
      </c>
      <c r="CT53" s="6">
        <f>IF(Readings!CP38&gt;0.1,333.5*((Readings!CP38)^-0.07168)+(2.5*(LOG(Readings!CP38/16.325))^2-273+$E53))</f>
        <v>0.3404901320923841</v>
      </c>
      <c r="CU53" s="6">
        <f>IF(Readings!CQ38&gt;0.1,333.5*((Readings!CQ38)^-0.07168)+(2.5*(LOG(Readings!CQ38/16.325))^2-273+$E53))</f>
        <v>0.32820025620321758</v>
      </c>
      <c r="CV53" s="6">
        <f>IF(Readings!CR38&gt;0.1,333.5*((Readings!CR38)^-0.07168)+(2.5*(LOG(Readings!CR38/16.325))^2-273+$E53))</f>
        <v>0.32820025620321758</v>
      </c>
      <c r="CW53" s="6">
        <f>IF(Readings!CS38&gt;0.1,333.5*((Readings!CS38)^-0.07168)+(2.5*(LOG(Readings!CS38/16.325))^2-273+$E53))</f>
        <v>0.3159189938317013</v>
      </c>
      <c r="CX53" s="6">
        <f>IF(Readings!CT38&gt;0.1,333.5*((Readings!CT38)^-0.07168)+(2.5*(LOG(Readings!CT38/16.325))^2-273+$E53))</f>
        <v>0.1448794087231704</v>
      </c>
      <c r="CY53" s="6">
        <f>IF(Readings!CU38&gt;0.1,333.5*((Readings!CU38)^-0.07168)+(2.5*(LOG(Readings!CU38/16.325))^2-273+$E53))</f>
        <v>0.3159189938317013</v>
      </c>
      <c r="CZ53" s="6">
        <f>IF(Readings!CV38&gt;0.1,333.5*((Readings!CV38)^-0.07168)+(2.5*(LOG(Readings!CV38/16.325))^2-273+$E53))</f>
        <v>0.38973599914794477</v>
      </c>
      <c r="DA53" s="6">
        <f>IF(Readings!CW38&gt;0.1,333.5*((Readings!CW38)^-0.07168)+(2.5*(LOG(Readings!CW38/16.325))^2-273+$E53))</f>
        <v>0.40206911406204426</v>
      </c>
      <c r="DB53" s="6">
        <f>IF(Readings!CX38&gt;0.1,333.5*((Readings!CX38)^-0.07168)+(2.5*(LOG(Readings!CX38/16.325))^2-273+$E53))</f>
        <v>0.50104756599563416</v>
      </c>
      <c r="DC53" s="6">
        <f>IF(Readings!CY38&gt;0.1,333.5*((Readings!CY38)^-0.07168)+(2.5*(LOG(Readings!CY38/16.325))^2-273+$E53))</f>
        <v>0.53830895512902543</v>
      </c>
      <c r="DD53" s="6">
        <f>IF(Readings!CZ38&gt;0.1,333.5*((Readings!CZ38)^-0.07168)+(2.5*(LOG(Readings!CZ38/16.325))^2-273+$E53))</f>
        <v>0.61306993259637466</v>
      </c>
      <c r="DE53" s="6">
        <f>IF(Readings!DA38&gt;0.1,333.5*((Readings!DA38)^-0.07168)+(2.5*(LOG(Readings!DA38/16.325))^2-273+$E53))</f>
        <v>0.72581170762077818</v>
      </c>
      <c r="DF53" s="6">
        <f>IF(Readings!DB38&gt;0.1,333.5*((Readings!DB38)^-0.07168)+(2.5*(LOG(Readings!DB38/16.325))^2-273+$E53))</f>
        <v>0.77615237064003395</v>
      </c>
      <c r="DG53" s="6">
        <f>IF(Readings!DC38&gt;0.1,333.5*((Readings!DC38)^-0.07168)+(2.5*(LOG(Readings!DC38/16.325))^2-273+$E53))</f>
        <v>0.80137688327261003</v>
      </c>
      <c r="DH53" s="6">
        <f>IF(Readings!DD38&gt;0.1,333.5*((Readings!DD38)^-0.07168)+(2.5*(LOG(Readings!DD38/16.325))^2-273+$E53))</f>
        <v>0.81400272767700699</v>
      </c>
      <c r="DI53" s="6">
        <f>IF(Readings!DE38&gt;0.1,333.5*((Readings!DE38)^-0.07168)+(2.5*(LOG(Readings!DE38/16.325))^2-273+$E53))</f>
        <v>0.83928165409014355</v>
      </c>
      <c r="DJ53" s="6">
        <f>IF(Readings!DF38&gt;0.1,333.5*((Readings!DF38)^-0.07168)+(2.5*(LOG(Readings!DF38/16.325))^2-273+$E53))</f>
        <v>0.83928165409014355</v>
      </c>
      <c r="DK53" s="6">
        <f>IF(Readings!DG38&gt;0.1,333.5*((Readings!DG38)^-0.07168)+(2.5*(LOG(Readings!DG38/16.325))^2-273+$E53))</f>
        <v>0.78876010168067978</v>
      </c>
      <c r="DL53" s="6">
        <f>IF(Readings!DH38&gt;0.1,333.5*((Readings!DH38)^-0.07168)+(2.5*(LOG(Readings!DH38/16.325))^2-273+$E53))</f>
        <v>0.80137688327261003</v>
      </c>
      <c r="DM53" s="6">
        <f>IF(Readings!DI38&gt;0.1,333.5*((Readings!DI38)^-0.07168)+(2.5*(LOG(Readings!DI38/16.325))^2-273+$E53))</f>
        <v>0.73838335858039272</v>
      </c>
      <c r="DN53" s="6">
        <f>IF(Readings!DJ38&gt;0.1,333.5*((Readings!DJ38)^-0.07168)+(2.5*(LOG(Readings!DJ38/16.325))^2-273+$E53))</f>
        <v>0.68815064396522985</v>
      </c>
      <c r="DO53" s="6">
        <f>IF(Readings!DK38&gt;0.1,333.5*((Readings!DK38)^-0.07168)+(2.5*(LOG(Readings!DK38/16.325))^2-273+$E53))</f>
        <v>0.5756496377209146</v>
      </c>
      <c r="DP53" s="6">
        <f>IF(Readings!DL38&gt;0.1,333.5*((Readings!DL38)^-0.07168)+(2.5*(LOG(Readings!DL38/16.325))^2-273+$E53))</f>
        <v>0.48864466888471725</v>
      </c>
      <c r="DQ53" s="6">
        <f>IF(Readings!DM38&gt;0.1,333.5*((Readings!DM38)^-0.07168)+(2.5*(LOG(Readings!DM38/16.325))^2-273+$E53))</f>
        <v>0.41441091122464968</v>
      </c>
      <c r="DR53" s="6">
        <f>IF(Readings!DN38&gt;0.1,333.5*((Readings!DN38)^-0.07168)+(2.5*(LOG(Readings!DN38/16.325))^2-273+$E53))</f>
        <v>0.35278863289869378</v>
      </c>
      <c r="DS53" s="6">
        <f>IF(Readings!DO38&gt;0.1,333.5*((Readings!DO38)^-0.07168)+(2.5*(LOG(Readings!DO38/16.325))^2-273+$E53))</f>
        <v>0.3159189938317013</v>
      </c>
      <c r="DT53" s="6">
        <f>IF(Readings!DP38&gt;0.1,333.5*((Readings!DP38)^-0.07168)+(2.5*(LOG(Readings!DP38/16.325))^2-273+$E53))</f>
        <v>0.25464148730935676</v>
      </c>
      <c r="DU53" s="6">
        <f>IF(Readings!DQ38&gt;0.1,333.5*((Readings!DQ38)^-0.07168)+(2.5*(LOG(Readings!DQ38/16.325))^2-273+$E53))</f>
        <v>0.25464148730935676</v>
      </c>
      <c r="DV53" s="6">
        <f>IF(Readings!DR38&gt;0.1,333.5*((Readings!DR38)^-0.07168)+(2.5*(LOG(Readings!DR38/16.325))^2-273+$E53))</f>
        <v>0.23019038281762505</v>
      </c>
      <c r="DW53" s="6">
        <f>IF(Readings!DS38&gt;0.1,333.5*((Readings!DS38)^-0.07168)+(2.5*(LOG(Readings!DS38/16.325))^2-273+$E53))</f>
        <v>0.21797762085702743</v>
      </c>
      <c r="DX53" s="6">
        <f>IF(Readings!DT38&gt;0.1,333.5*((Readings!DT38)^-0.07168)+(2.5*(LOG(Readings!DT38/16.325))^2-273+$E53))</f>
        <v>0.20577337081004998</v>
      </c>
      <c r="DY53" s="6">
        <f>IF(Readings!DU38&gt;0.1,333.5*((Readings!DU38)^-0.07168)+(2.5*(LOG(Readings!DU38/16.325))^2-273+$E53))</f>
        <v>0.26687985230955746</v>
      </c>
      <c r="DZ53" s="6">
        <f>IF(Readings!DV38&gt;0.1,333.5*((Readings!DV38)^-0.07168)+(2.5*(LOG(Readings!DV38/16.325))^2-273+$E53))</f>
        <v>0.43912059845268914</v>
      </c>
      <c r="EA53" s="6">
        <f>IF(Readings!DW38&gt;0.1,333.5*((Readings!DW38)^-0.07168)+(2.5*(LOG(Readings!DW38/16.325))^2-273+$E53))</f>
        <v>0.51345923825897444</v>
      </c>
      <c r="EB53" s="6">
        <f>IF(Readings!DX38&gt;0.1,333.5*((Readings!DX38)^-0.07168)+(2.5*(LOG(Readings!DX38/16.325))^2-273+$E53))</f>
        <v>0.63806118319286043</v>
      </c>
      <c r="EC53" s="6">
        <f>IF(Readings!DY38&gt;0.1,333.5*((Readings!DY38)^-0.07168)+(2.5*(LOG(Readings!DY38/16.325))^2-273+$E53))</f>
        <v>0.81400272767700699</v>
      </c>
      <c r="ED53" s="6">
        <f>IF(Readings!DZ38&gt;0.1,333.5*((Readings!DZ38)^-0.07168)+(2.5*(LOG(Readings!DZ38/16.325))^2-273+$E53))</f>
        <v>0.87726832274194066</v>
      </c>
      <c r="EE53" s="6">
        <f>IF(Readings!EA38&gt;0.1,333.5*((Readings!EA38)^-0.07168)+(2.5*(LOG(Readings!EA38/16.325))^2-273+$E53))</f>
        <v>0.87726832274194066</v>
      </c>
      <c r="EF53" s="6">
        <f>IF(Readings!EB38&gt;0.1,333.5*((Readings!EB38)^-0.07168)+(2.5*(LOG(Readings!EB38/16.325))^2-273+$E53))</f>
        <v>0.85193476074368846</v>
      </c>
      <c r="EG53" s="6">
        <f>IF(Readings!EC38&gt;0.1,333.5*((Readings!EC38)^-0.07168)+(2.5*(LOG(Readings!EC38/16.325))^2-273+$E53))</f>
        <v>0.72581170762077818</v>
      </c>
      <c r="EH53" s="6">
        <f>IF(Readings!ED38&gt;0.1,333.5*((Readings!ED38)^-0.07168)+(2.5*(LOG(Readings!ED38/16.325))^2-273+$E53))</f>
        <v>0.19357762149633118</v>
      </c>
      <c r="EI53" s="6">
        <f>IF(Readings!EE38&gt;0.1,333.5*((Readings!EE38)^-0.07168)+(2.5*(LOG(Readings!EE38/16.325))^2-273+$E53))</f>
        <v>0.27912677416173892</v>
      </c>
      <c r="EJ53" s="6">
        <f>IF(Readings!EF38&gt;0.1,333.5*((Readings!EF38)^-0.07168)+(2.5*(LOG(Readings!EF38/16.325))^2-273+$E53))</f>
        <v>-2.1312029567074546</v>
      </c>
      <c r="EK53" s="6">
        <f>IF(Readings!EG38&gt;0.1,333.5*((Readings!EG38)^-0.07168)+(2.5*(LOG(Readings!EG38/16.325))^2-273+$E53))</f>
        <v>0.21797762085702743</v>
      </c>
      <c r="EL53" s="6">
        <f>IF(Readings!EH38&gt;0.1,333.5*((Readings!EH38)^-0.07168)+(2.5*(LOG(Readings!EH38/16.325))^2-273+$E53))</f>
        <v>0.83928165409014355</v>
      </c>
      <c r="EM53" s="6">
        <f>IF(Readings!EI38&gt;0.1,333.5*((Readings!EI38)^-0.07168)+(2.5*(LOG(Readings!EI38/16.325))^2-273+$E53))</f>
        <v>0.1692115804555101</v>
      </c>
      <c r="EN53" s="6">
        <f>IF(Readings!EJ38&gt;0.1,333.5*((Readings!EJ38)^-0.07168)+(2.5*(LOG(Readings!EJ38/16.325))^2-273+$E53))</f>
        <v>0.12058101763068407</v>
      </c>
      <c r="EO53" s="6">
        <f>IF(Readings!EK38&gt;0.1,333.5*((Readings!EK38)^-0.07168)+(2.5*(LOG(Readings!EK38/16.325))^2-273+$E53))</f>
        <v>0.26687985230955746</v>
      </c>
      <c r="EP53" s="6">
        <f>IF(Readings!EL38&gt;0.1,333.5*((Readings!EL38)^-0.07168)+(2.5*(LOG(Readings!EL38/16.325))^2-273+$E53))</f>
        <v>0.63806118319286043</v>
      </c>
      <c r="EQ53" s="6">
        <f>IF(Readings!EM38&gt;0.1,333.5*((Readings!EM38)^-0.07168)+(2.5*(LOG(Readings!EM38/16.325))^2-273+$E53))</f>
        <v>0.94076234143329884</v>
      </c>
      <c r="ER53" s="6">
        <f>IF(Readings!EN38&gt;0.1,333.5*((Readings!EN38)^-0.07168)+(2.5*(LOG(Readings!EN38/16.325))^2-273+$E53))</f>
        <v>0.25464148730935676</v>
      </c>
      <c r="ES53" s="6">
        <f>IF(Readings!EO38&gt;0.1,333.5*((Readings!EO38)^-0.07168)+(2.5*(LOG(Readings!EO38/16.325))^2-273+$E53))</f>
        <v>0.21797762085702743</v>
      </c>
      <c r="ET53" s="6">
        <f>IF(Readings!EP38&gt;0.1,333.5*((Readings!EP38)^-0.07168)+(2.5*(LOG(Readings!EP38/16.325))^2-273+$E53))</f>
        <v>0.72581170762077818</v>
      </c>
      <c r="EU53" s="6">
        <f>IF(Readings!EQ38&gt;0.1,333.5*((Readings!EQ38)^-0.07168)+(2.5*(LOG(Readings!EQ38/16.325))^2-273+$E53))</f>
        <v>0.20577337081004998</v>
      </c>
      <c r="EV53" s="6">
        <f>IF(Readings!ER38&gt;0.1,333.5*((Readings!ER38)^-0.07168)+(2.5*(LOG(Readings!ER38/16.325))^2-273+$E53))</f>
        <v>0.3404901320923841</v>
      </c>
      <c r="EW53" s="6">
        <f>(333.5*((16.08)^-0.07168)+(2.5*(LOG(16.08/16.325))^2-273+$E53))</f>
        <v>0.19357762149633118</v>
      </c>
      <c r="EX53" s="6">
        <f>(333.5*((15.97)^-0.07168)+(2.5*(LOG(15.97/16.325))^2-273+$E53))</f>
        <v>0.32820025620321758</v>
      </c>
      <c r="EY53" s="6">
        <f>(333.5*((15.65)^-0.07168)+(2.5*(LOG(15.65/16.325))^2-273+$E53))</f>
        <v>0.72581170762077818</v>
      </c>
    </row>
    <row r="54" spans="1:156" x14ac:dyDescent="0.2">
      <c r="A54" t="s">
        <v>28</v>
      </c>
      <c r="B54" s="13">
        <v>3</v>
      </c>
      <c r="C54" s="13">
        <v>1079.1999999999998</v>
      </c>
      <c r="D54" s="17">
        <f t="shared" si="75"/>
        <v>-8.8000000000001819</v>
      </c>
      <c r="E54" s="17">
        <v>-0.2</v>
      </c>
      <c r="F54" s="43" t="s">
        <v>205</v>
      </c>
      <c r="G54" s="6">
        <f>IF(Readings!C39&gt;0.1,333.5*((Readings!C39)^-0.07168)+(2.5*(LOG(Readings!C39/16.325))^2-273+$E54))</f>
        <v>0.85348869305357766</v>
      </c>
      <c r="H54" s="6">
        <f>IF(Readings!D39&gt;0.1,333.5*((Readings!D39)^-0.07168)+(2.5*(LOG(Readings!D39/16.325))^2-273+$E54))</f>
        <v>0.81533722360097727</v>
      </c>
      <c r="I54" s="6">
        <f>IF(Readings!E39&gt;0.1,333.5*((Readings!E39)^-0.07168)+(2.5*(LOG(Readings!E39/16.325))^2-273+$E54))</f>
        <v>0.80263843234644128</v>
      </c>
      <c r="J54" s="6">
        <f>IF(Readings!F39&gt;0.1,333.5*((Readings!F39)^-0.07168)+(2.5*(LOG(Readings!F39/16.325))^2-273+$E54))</f>
        <v>-0.20858563849628808</v>
      </c>
      <c r="K54" s="6">
        <f>IF(Readings!G39&gt;0.1,333.5*((Readings!G39)^-0.07168)+(2.5*(LOG(Readings!G39/16.325))^2-273+$E54))</f>
        <v>0.75193476074372256</v>
      </c>
      <c r="L54" s="6">
        <f>IF(Readings!H39&gt;0.1,333.5*((Readings!H39)^-0.07168)+(2.5*(LOG(Readings!H39/16.325))^2-273+$E54))</f>
        <v>0.72663764717952972</v>
      </c>
      <c r="M54" s="6">
        <f>IF(Readings!I39&gt;0.1,333.5*((Readings!I39)^-0.07168)+(2.5*(LOG(Readings!I39/16.325))^2-273+$E54))</f>
        <v>0.66355367791408071</v>
      </c>
      <c r="N54" s="6">
        <f>IF(Readings!J39&gt;0.1,333.5*((Readings!J39)^-0.07168)+(2.5*(LOG(Readings!J39/16.325))^2-273+$E54))</f>
        <v>0.62581170762081229</v>
      </c>
      <c r="O54" s="6">
        <f>IF(Readings!K39&gt;0.1,333.5*((Readings!K39)^-0.07168)+(2.5*(LOG(Readings!K39/16.325))^2-273+$E54))</f>
        <v>-0.58788159670467621</v>
      </c>
      <c r="P54" s="6">
        <f>IF(Readings!L39&gt;0.1,333.5*((Readings!L39)^-0.07168)+(2.5*(LOG(Readings!L39/16.325))^2-273+$E54))</f>
        <v>0.31441091122468379</v>
      </c>
      <c r="Q54" s="6">
        <f>IF(Readings!M39&gt;0.1,333.5*((Readings!M39)^-0.07168)+(2.5*(LOG(Readings!M39/16.325))^2-273+$E54))</f>
        <v>0.50058763540374684</v>
      </c>
      <c r="R54" s="6">
        <f>IF(Readings!N39&gt;0.1,333.5*((Readings!N39)^-0.07168)+(2.5*(LOG(Readings!N39/16.325))^2-273+$E54))</f>
        <v>0.51306993259640876</v>
      </c>
      <c r="S54" s="6">
        <f>IF(Readings!O39&gt;0.1,333.5*((Readings!O39)^-0.07168)+(2.5*(LOG(Readings!O39/16.325))^2-273+$E54))</f>
        <v>0.4756496377209487</v>
      </c>
      <c r="T54" s="6">
        <f>IF(Readings!P39&gt;0.1,333.5*((Readings!P39)^-0.07168)+(2.5*(LOG(Readings!P39/16.325))^2-273+$E54))</f>
        <v>0.20364633360082962</v>
      </c>
      <c r="U54" s="6">
        <f>IF(Readings!Q39&gt;0.1,333.5*((Readings!Q39)^-0.07168)+(2.5*(LOG(Readings!Q39/16.325))^2-273+$E54))</f>
        <v>0.17912677416177303</v>
      </c>
      <c r="V54" s="6">
        <f>IF(Readings!R39&gt;0.1,333.5*((Readings!R39)^-0.07168)+(2.5*(LOG(Readings!R39/16.325))^2-273+$E54))</f>
        <v>0.13019038281765916</v>
      </c>
      <c r="W54" s="6">
        <f>IF(Readings!S39&gt;0.1,333.5*((Readings!S39)^-0.07168)+(2.5*(LOG(Readings!S39/16.325))^2-273+$E54))</f>
        <v>0.41345923825900854</v>
      </c>
      <c r="X54" s="6">
        <f>IF(Readings!T39&gt;0.1,333.5*((Readings!T39)^-0.07168)+(2.5*(LOG(Readings!T39/16.325))^2-273+$E54))</f>
        <v>0.37625053523339602</v>
      </c>
      <c r="Y54" s="6">
        <f>IF(Readings!U39&gt;0.1,333.5*((Readings!U39)^-0.07168)+(2.5*(LOG(Readings!U39/16.325))^2-273+$E54))</f>
        <v>0.41345923825900854</v>
      </c>
      <c r="Z54" s="6">
        <f>IF(Readings!V39&gt;0.1,333.5*((Readings!V39)^-0.07168)+(2.5*(LOG(Readings!V39/16.325))^2-273+$E54))</f>
        <v>0.37625053523339602</v>
      </c>
      <c r="AA54" s="6">
        <f>IF(Readings!W39&gt;0.1,333.5*((Readings!W39)^-0.07168)+(2.5*(LOG(Readings!W39/16.325))^2-273+$E54))</f>
        <v>0.40104756599566826</v>
      </c>
      <c r="AB54" s="6">
        <f>IF(Readings!X39&gt;0.1,333.5*((Readings!X39)^-0.07168)+(2.5*(LOG(Readings!X39/16.325))^2-273+$E54))</f>
        <v>0.43830895512905954</v>
      </c>
      <c r="AC54" s="6">
        <f>IF(Readings!Y39&gt;0.1,333.5*((Readings!Y39)^-0.07168)+(2.5*(LOG(Readings!Y39/16.325))^2-273+$E54))</f>
        <v>0.43830895512905954</v>
      </c>
      <c r="AD54" s="6">
        <f>IF(Readings!Z39&gt;0.1,333.5*((Readings!Z39)^-0.07168)+(2.5*(LOG(Readings!Z39/16.325))^2-273+$E54))</f>
        <v>0.42587969739054188</v>
      </c>
      <c r="AE54" s="6">
        <f>IF(Readings!AA39&gt;0.1,333.5*((Readings!AA39)^-0.07168)+(2.5*(LOG(Readings!AA39/16.325))^2-273+$E54))</f>
        <v>0.42587969739054188</v>
      </c>
      <c r="AF54" s="6">
        <f>IF(Readings!AB39&gt;0.1,333.5*((Readings!AB39)^-0.07168)+(2.5*(LOG(Readings!AB39/16.325))^2-273+$E54))</f>
        <v>0.43830895512905954</v>
      </c>
      <c r="AG54" s="6">
        <f>IF(Readings!AC39&gt;0.1,333.5*((Readings!AC39)^-0.07168)+(2.5*(LOG(Readings!AC39/16.325))^2-273+$E54))</f>
        <v>0.43830895512905954</v>
      </c>
      <c r="AH54" s="6">
        <f>IF(Readings!AD39&gt;0.1,333.5*((Readings!AD39)^-0.07168)+(2.5*(LOG(Readings!AD39/16.325))^2-273+$E54))</f>
        <v>0.48811420773802183</v>
      </c>
      <c r="AI54" s="6">
        <f>IF(Readings!AE39&gt;0.1,333.5*((Readings!AE39)^-0.07168)+(2.5*(LOG(Readings!AE39/16.325))^2-273+$E54))</f>
        <v>0.51306993259640876</v>
      </c>
      <c r="AJ54" s="6">
        <f>IF(Readings!AF39&gt;0.1,333.5*((Readings!AF39)^-0.07168)+(2.5*(LOG(Readings!AF39/16.325))^2-273+$E54))</f>
        <v>0.50058763540374684</v>
      </c>
      <c r="AK54" s="6">
        <f>IF(Readings!AG39&gt;0.1,333.5*((Readings!AG39)^-0.07168)+(2.5*(LOG(Readings!AG39/16.325))^2-273+$E54))</f>
        <v>0.43830895512905954</v>
      </c>
      <c r="AL54" s="6">
        <f>IF(Readings!AH39&gt;0.1,333.5*((Readings!AH39)^-0.07168)+(2.5*(LOG(Readings!AH39/16.325))^2-273+$E54))</f>
        <v>0.50058763540374684</v>
      </c>
      <c r="AM54" s="6">
        <f>IF(Readings!AI39&gt;0.1,333.5*((Readings!AI39)^-0.07168)+(2.5*(LOG(Readings!AI39/16.325))^2-273+$E54))</f>
        <v>0.51306993259640876</v>
      </c>
      <c r="AN54" s="6">
        <f>IF(Readings!AJ39&gt;0.1,333.5*((Readings!AJ39)^-0.07168)+(2.5*(LOG(Readings!AJ39/16.325))^2-273+$E54))</f>
        <v>0.53806118319289453</v>
      </c>
      <c r="AO54" s="6">
        <f>IF(Readings!AK39&gt;0.1,333.5*((Readings!AK39)^-0.07168)+(2.5*(LOG(Readings!AK39/16.325))^2-273+$E54))</f>
        <v>0.53806118319289453</v>
      </c>
      <c r="AP54" s="6">
        <f>IF(Readings!AL39&gt;0.1,333.5*((Readings!AL39)^-0.07168)+(2.5*(LOG(Readings!AL39/16.325))^2-273+$E54))</f>
        <v>0.53806118319289453</v>
      </c>
      <c r="AQ54" s="6">
        <f>IF(Readings!AM39&gt;0.1,333.5*((Readings!AM39)^-0.07168)+(2.5*(LOG(Readings!AM39/16.325))^2-273+$E54))</f>
        <v>0.50058763540374684</v>
      </c>
      <c r="AR54" s="6">
        <f>IF(Readings!AN39&gt;0.1,333.5*((Readings!AN39)^-0.07168)+(2.5*(LOG(Readings!AN39/16.325))^2-273+$E54))</f>
        <v>0.52556111121765525</v>
      </c>
      <c r="AS54" s="6">
        <f>IF(Readings!AO39&gt;0.1,333.5*((Readings!AO39)^-0.07168)+(2.5*(LOG(Readings!AO39/16.325))^2-273+$E54))</f>
        <v>-8.8346067194322586E-2</v>
      </c>
      <c r="AT54" s="6">
        <f>IF(Readings!AP39&gt;0.1,333.5*((Readings!AP39)^-0.07168)+(2.5*(LOG(Readings!AP39/16.325))^2-273+$E54))</f>
        <v>-0.10040730783805429</v>
      </c>
      <c r="AU54" s="6" t="b">
        <f>IF(Readings!AQ39&gt;0.1,333.5*((Readings!AQ39)^-0.07168)+(2.5*(LOG(Readings!AQ39/16.325))^2-273+$E54))</f>
        <v>0</v>
      </c>
      <c r="AV54" s="6">
        <f>IF(Readings!AR39&gt;0.1,333.5*((Readings!AR39)^-0.07168)+(2.5*(LOG(Readings!AR39/16.325))^2-273+$E54))</f>
        <v>0.4756496377209487</v>
      </c>
      <c r="AW54" s="6">
        <f>IF(Readings!AS39&gt;0.1,333.5*((Readings!AS39)^-0.07168)+(2.5*(LOG(Readings!AS39/16.325))^2-273+$E54))</f>
        <v>0.4756496377209487</v>
      </c>
      <c r="AX54" s="6">
        <f>IF(Readings!AT39&gt;0.1,333.5*((Readings!AT39)^-0.07168)+(2.5*(LOG(Readings!AT39/16.325))^2-273+$E54))</f>
        <v>0.46319391349749139</v>
      </c>
      <c r="AY54" s="6">
        <f>IF(Readings!AU39&gt;0.1,333.5*((Readings!AU39)^-0.07168)+(2.5*(LOG(Readings!AU39/16.325))^2-273+$E54))</f>
        <v>0.45074702323631755</v>
      </c>
      <c r="AZ54" s="6">
        <f>IF(Readings!AV39&gt;0.1,333.5*((Readings!AV39)^-0.07168)+(2.5*(LOG(Readings!AV39/16.325))^2-273+$E54))</f>
        <v>0.45074702323631755</v>
      </c>
      <c r="BA54" s="6">
        <f>IF(Readings!AW39&gt;0.1,333.5*((Readings!AW39)^-0.07168)+(2.5*(LOG(Readings!AW39/16.325))^2-273+$E54))</f>
        <v>0.42587969739054188</v>
      </c>
      <c r="BB54" s="6">
        <f>IF(Readings!AX39&gt;0.1,333.5*((Readings!AX39)^-0.07168)+(2.5*(LOG(Readings!AX39/16.325))^2-273+$E54))</f>
        <v>0.40104756599566826</v>
      </c>
      <c r="BC54" s="6">
        <f>IF(Readings!AY39&gt;0.1,333.5*((Readings!AY39)^-0.07168)+(2.5*(LOG(Readings!AY39/16.325))^2-273+$E54))</f>
        <v>0.40104756599566826</v>
      </c>
      <c r="BD54" s="6">
        <f>IF(Readings!AZ39&gt;0.1,333.5*((Readings!AZ39)^-0.07168)+(2.5*(LOG(Readings!AZ39/16.325))^2-273+$E54))</f>
        <v>0.37625053523339602</v>
      </c>
      <c r="BE54" s="6">
        <f>IF(Readings!BA39&gt;0.1,333.5*((Readings!BA39)^-0.07168)+(2.5*(LOG(Readings!BA39/16.325))^2-273+$E54))</f>
        <v>0.33912059845272324</v>
      </c>
      <c r="BF54" s="6">
        <f>IF(Readings!BB39&gt;0.1,333.5*((Readings!BB39)^-0.07168)+(2.5*(LOG(Readings!BB39/16.325))^2-273+$E54))</f>
        <v>0.31441091122468379</v>
      </c>
      <c r="BG54" s="6">
        <f>IF(Readings!BC39&gt;0.1,333.5*((Readings!BC39)^-0.07168)+(2.5*(LOG(Readings!BC39/16.325))^2-273+$E54))</f>
        <v>0.30206911406207837</v>
      </c>
      <c r="BH54" s="6">
        <f>IF(Readings!BD39&gt;0.1,333.5*((Readings!BD39)^-0.07168)+(2.5*(LOG(Readings!BD39/16.325))^2-273+$E54))</f>
        <v>1.5018199703698087</v>
      </c>
      <c r="BI54" s="6">
        <f>IF(Readings!BE39&gt;0.1,333.5*((Readings!BE39)^-0.07168)+(2.5*(LOG(Readings!BE39/16.325))^2-273+$E54))</f>
        <v>0.26509577004372886</v>
      </c>
      <c r="BJ54" s="6">
        <f>IF(Readings!BF39&gt;0.1,333.5*((Readings!BF39)^-0.07168)+(2.5*(LOG(Readings!BF39/16.325))^2-273+$E54))</f>
        <v>0.25278863289872788</v>
      </c>
      <c r="BK54" s="6">
        <f>IF(Readings!BG39&gt;0.1,333.5*((Readings!BG39)^-0.07168)+(2.5*(LOG(Readings!BG39/16.325))^2-273+$E54))</f>
        <v>0.25278863289872788</v>
      </c>
      <c r="BL54" s="6">
        <f>IF(Readings!BH39&gt;0.1,333.5*((Readings!BH39)^-0.07168)+(2.5*(LOG(Readings!BH39/16.325))^2-273+$E54))</f>
        <v>0.19138226415515192</v>
      </c>
      <c r="BM54" s="6">
        <f>IF(Readings!BI39&gt;0.1,333.5*((Readings!BI39)^-0.07168)+(2.5*(LOG(Readings!BI39/16.325))^2-273+$E54))</f>
        <v>0.22820025620325168</v>
      </c>
      <c r="BN54" s="6">
        <f>IF(Readings!BJ39&gt;0.1,333.5*((Readings!BJ39)^-0.07168)+(2.5*(LOG(Readings!BJ39/16.325))^2-273+$E54))</f>
        <v>0.21591899383173541</v>
      </c>
      <c r="BO54" s="6">
        <f>IF(Readings!BK39&gt;0.1,333.5*((Readings!BK39)^-0.07168)+(2.5*(LOG(Readings!BK39/16.325))^2-273+$E54))</f>
        <v>0.19138226415515192</v>
      </c>
      <c r="BP54" s="6">
        <f>IF(Readings!BL39&gt;0.1,333.5*((Readings!BL39)^-0.07168)+(2.5*(LOG(Readings!BL39/16.325))^2-273+$E54))</f>
        <v>0.19138226415515192</v>
      </c>
      <c r="BQ54" s="6">
        <f>IF(Readings!BM39&gt;0.1,333.5*((Readings!BM39)^-0.07168)+(2.5*(LOG(Readings!BM39/16.325))^2-273+$E54))</f>
        <v>0.17912677416177303</v>
      </c>
      <c r="BR54" s="6">
        <f>IF(Readings!BN39&gt;0.1,333.5*((Readings!BN39)^-0.07168)+(2.5*(LOG(Readings!BN39/16.325))^2-273+$E54))</f>
        <v>8.1390361757257779E-2</v>
      </c>
      <c r="BS54" s="6">
        <f>IF(Readings!BO39&gt;0.1,333.5*((Readings!BO39)^-0.07168)+(2.5*(LOG(Readings!BO39/16.325))^2-273+$E54))</f>
        <v>0.14241166789389581</v>
      </c>
      <c r="BT54" s="6">
        <f>IF(Readings!BP39&gt;0.1,333.5*((Readings!BP39)^-0.07168)+(2.5*(LOG(Readings!BP39/16.325))^2-273+$E54))</f>
        <v>0.14241166789389581</v>
      </c>
      <c r="BU54" s="6">
        <f>IF(Readings!BQ39&gt;0.1,333.5*((Readings!BQ39)^-0.07168)+(2.5*(LOG(Readings!BQ39/16.325))^2-273+$E54))</f>
        <v>0.14241166789389581</v>
      </c>
      <c r="BV54" s="6">
        <f>IF(Readings!BR39&gt;0.1,333.5*((Readings!BR39)^-0.07168)+(2.5*(LOG(Readings!BR39/16.325))^2-273+$E54))</f>
        <v>0.14241166789389581</v>
      </c>
      <c r="BW54" s="6">
        <f>IF(Readings!BS39&gt;0.1,333.5*((Readings!BS39)^-0.07168)+(2.5*(LOG(Readings!BS39/16.325))^2-273+$E54))</f>
        <v>0.14241166789389581</v>
      </c>
      <c r="BX54" s="6">
        <f>IF(Readings!BT39&gt;0.1,333.5*((Readings!BT39)^-0.07168)+(2.5*(LOG(Readings!BT39/16.325))^2-273+$E54))</f>
        <v>0.15464148730939087</v>
      </c>
      <c r="BY54" s="6">
        <f>IF(Readings!BU39&gt;0.1,333.5*((Readings!BU39)^-0.07168)+(2.5*(LOG(Readings!BU39/16.325))^2-273+$E54))</f>
        <v>0.17912677416177303</v>
      </c>
      <c r="BZ54" s="6">
        <f>IF(Readings!BV39&gt;0.1,333.5*((Readings!BV39)^-0.07168)+(2.5*(LOG(Readings!BV39/16.325))^2-273+$E54))</f>
        <v>0.19138226415515192</v>
      </c>
      <c r="CA54" s="6">
        <f>IF(Readings!BW39&gt;0.1,333.5*((Readings!BW39)^-0.07168)+(2.5*(LOG(Readings!BW39/16.325))^2-273+$E54))</f>
        <v>0.19138226415515192</v>
      </c>
      <c r="CB54" s="6">
        <f>IF(Readings!BX39&gt;0.1,333.5*((Readings!BX39)^-0.07168)+(2.5*(LOG(Readings!BX39/16.325))^2-273+$E54))</f>
        <v>0.20364633360082962</v>
      </c>
      <c r="CC54" s="6">
        <f>IF(Readings!BY39&gt;0.1,333.5*((Readings!BY39)^-0.07168)+(2.5*(LOG(Readings!BY39/16.325))^2-273+$E54))</f>
        <v>0.20364633360082962</v>
      </c>
      <c r="CD54" s="6">
        <f>IF(Readings!BZ39&gt;0.1,333.5*((Readings!BZ39)^-0.07168)+(2.5*(LOG(Readings!BZ39/16.325))^2-273+$E54))</f>
        <v>0.25278863289872788</v>
      </c>
      <c r="CE54" s="6">
        <f>IF(Readings!CA39&gt;0.1,333.5*((Readings!CA39)^-0.07168)+(2.5*(LOG(Readings!CA39/16.325))^2-273+$E54))</f>
        <v>0.25278863289872788</v>
      </c>
      <c r="CG54" s="6">
        <f>IF(Readings!CC39&gt;0.1,333.5*((Readings!CC39)^-0.07168)+(2.5*(LOG(Readings!CC39/16.325))^2-273+$E54))</f>
        <v>0.26509577004372886</v>
      </c>
      <c r="CH54" s="6">
        <f>IF(Readings!CD39&gt;0.1,333.5*((Readings!CD39)^-0.07168)+(2.5*(LOG(Readings!CD39/16.325))^2-273+$E54))</f>
        <v>0.28973599914797887</v>
      </c>
      <c r="CI54" s="6">
        <f>IF(Readings!CE39&gt;0.1,333.5*((Readings!CE39)^-0.07168)+(2.5*(LOG(Readings!CE39/16.325))^2-273+$E54))</f>
        <v>0.26509577004372886</v>
      </c>
      <c r="CJ54" s="6">
        <f>IF(Readings!CF39&gt;0.1,333.5*((Readings!CF39)^-0.07168)+(2.5*(LOG(Readings!CF39/16.325))^2-273+$E54))</f>
        <v>0.22820025620325168</v>
      </c>
      <c r="CK54" s="6">
        <f>IF(Readings!CG39&gt;0.1,333.5*((Readings!CG39)^-0.07168)+(2.5*(LOG(Readings!CG39/16.325))^2-273+$E54))</f>
        <v>-0.29226375889754763</v>
      </c>
      <c r="CL54" s="6">
        <f>IF(Readings!CH39&gt;0.1,333.5*((Readings!CH39)^-0.07168)+(2.5*(LOG(Readings!CH39/16.325))^2-273+$E54))</f>
        <v>0.14241166789389581</v>
      </c>
      <c r="CM54" s="6">
        <f>IF(Readings!CI39&gt;0.1,333.5*((Readings!CI39)^-0.07168)+(2.5*(LOG(Readings!CI39/16.325))^2-273+$E54))</f>
        <v>0.16687985230959157</v>
      </c>
      <c r="CN54" s="6">
        <f>IF(Readings!CJ39&gt;0.1,333.5*((Readings!CJ39)^-0.07168)+(2.5*(LOG(Readings!CJ39/16.325))^2-273+$E54))</f>
        <v>0.17912677416177303</v>
      </c>
      <c r="CO54" s="6">
        <f>IF(Readings!CK39&gt;0.1,333.5*((Readings!CK39)^-0.07168)+(2.5*(LOG(Readings!CK39/16.325))^2-273+$E54))</f>
        <v>0.13019038281765916</v>
      </c>
      <c r="CP54" s="6">
        <f>IF(Readings!CL39&gt;0.1,333.5*((Readings!CL39)^-0.07168)+(2.5*(LOG(Readings!CL39/16.325))^2-273+$E54))</f>
        <v>0.13019038281765916</v>
      </c>
      <c r="CQ54" s="6">
        <f>IF(Readings!CM39&gt;0.1,333.5*((Readings!CM39)^-0.07168)+(2.5*(LOG(Readings!CM39/16.325))^2-273+$E54))</f>
        <v>9.3577621496365282E-2</v>
      </c>
      <c r="CR54" s="6">
        <f>IF(Readings!CN39&gt;0.1,333.5*((Readings!CN39)^-0.07168)+(2.5*(LOG(Readings!CN39/16.325))^2-273+$E54))</f>
        <v>0.10577337081008409</v>
      </c>
      <c r="CS54" s="6">
        <f>IF(Readings!CO39&gt;0.1,333.5*((Readings!CO39)^-0.07168)+(2.5*(LOG(Readings!CO39/16.325))^2-273+$E54))</f>
        <v>6.9211580455544208E-2</v>
      </c>
      <c r="CT54" s="6">
        <f>IF(Readings!CP39&gt;0.1,333.5*((Readings!CP39)^-0.07168)+(2.5*(LOG(Readings!CP39/16.325))^2-273+$E54))</f>
        <v>8.1390361757257779E-2</v>
      </c>
      <c r="CU54" s="6">
        <f>IF(Readings!CQ39&gt;0.1,333.5*((Readings!CQ39)^-0.07168)+(2.5*(LOG(Readings!CQ39/16.325))^2-273+$E54))</f>
        <v>8.1390361757257779E-2</v>
      </c>
      <c r="CV54" s="6">
        <f>IF(Readings!CR39&gt;0.1,333.5*((Readings!CR39)^-0.07168)+(2.5*(LOG(Readings!CR39/16.325))^2-273+$E54))</f>
        <v>6.9211580455544208E-2</v>
      </c>
      <c r="CW54" s="6">
        <f>IF(Readings!CS39&gt;0.1,333.5*((Readings!CS39)^-0.07168)+(2.5*(LOG(Readings!CS39/16.325))^2-273+$E54))</f>
        <v>6.9211580455544208E-2</v>
      </c>
      <c r="CX54" s="6">
        <f>IF(Readings!CT39&gt;0.1,333.5*((Readings!CT39)^-0.07168)+(2.5*(LOG(Readings!CT39/16.325))^2-273+$E54))</f>
        <v>-0.32800344619113275</v>
      </c>
      <c r="CY54" s="6">
        <f>IF(Readings!CU39&gt;0.1,333.5*((Readings!CU39)^-0.07168)+(2.5*(LOG(Readings!CU39/16.325))^2-273+$E54))</f>
        <v>3.2725996125464007E-2</v>
      </c>
      <c r="CZ54" s="6">
        <f>IF(Readings!CV39&gt;0.1,333.5*((Readings!CV39)^-0.07168)+(2.5*(LOG(Readings!CV39/16.325))^2-273+$E54))</f>
        <v>5.7041266475607699E-2</v>
      </c>
      <c r="DA54" s="6">
        <f>IF(Readings!CW39&gt;0.1,333.5*((Readings!CW39)^-0.07168)+(2.5*(LOG(Readings!CW39/16.325))^2-273+$E54))</f>
        <v>4.4879408723204506E-2</v>
      </c>
      <c r="DB54" s="6">
        <f>IF(Readings!CX39&gt;0.1,333.5*((Readings!CX39)^-0.07168)+(2.5*(LOG(Readings!CX39/16.325))^2-273+$E54))</f>
        <v>6.9211580455544208E-2</v>
      </c>
      <c r="DC54" s="6">
        <f>IF(Readings!CY39&gt;0.1,333.5*((Readings!CY39)^-0.07168)+(2.5*(LOG(Readings!CY39/16.325))^2-273+$E54))</f>
        <v>8.1390361757257779E-2</v>
      </c>
      <c r="DD54" s="6">
        <f>IF(Readings!CZ39&gt;0.1,333.5*((Readings!CZ39)^-0.07168)+(2.5*(LOG(Readings!CZ39/16.325))^2-273+$E54))</f>
        <v>9.3577621496365282E-2</v>
      </c>
      <c r="DE54" s="6">
        <f>IF(Readings!DA39&gt;0.1,333.5*((Readings!DA39)^-0.07168)+(2.5*(LOG(Readings!DA39/16.325))^2-273+$E54))</f>
        <v>0.13019038281765916</v>
      </c>
      <c r="DF54" s="6">
        <f>IF(Readings!DB39&gt;0.1,333.5*((Readings!DB39)^-0.07168)+(2.5*(LOG(Readings!DB39/16.325))^2-273+$E54))</f>
        <v>0.15464148730939087</v>
      </c>
      <c r="DG54" s="6">
        <f>IF(Readings!DC39&gt;0.1,333.5*((Readings!DC39)^-0.07168)+(2.5*(LOG(Readings!DC39/16.325))^2-273+$E54))</f>
        <v>0.18893048016258263</v>
      </c>
      <c r="DH54" s="6">
        <f>IF(Readings!DD39&gt;0.1,333.5*((Readings!DD39)^-0.07168)+(2.5*(LOG(Readings!DD39/16.325))^2-273+$E54))</f>
        <v>0.17912677416177303</v>
      </c>
      <c r="DI54" s="6">
        <f>IF(Readings!DE39&gt;0.1,333.5*((Readings!DE39)^-0.07168)+(2.5*(LOG(Readings!DE39/16.325))^2-273+$E54))</f>
        <v>0.20364633360082962</v>
      </c>
      <c r="DJ54" s="6">
        <f>IF(Readings!DF39&gt;0.1,333.5*((Readings!DF39)^-0.07168)+(2.5*(LOG(Readings!DF39/16.325))^2-273+$E54))</f>
        <v>0.22820025620325168</v>
      </c>
      <c r="DK54" s="6">
        <f>IF(Readings!DG39&gt;0.1,333.5*((Readings!DG39)^-0.07168)+(2.5*(LOG(Readings!DG39/16.325))^2-273+$E54))</f>
        <v>0.21591899383173541</v>
      </c>
      <c r="DL54" s="6">
        <f>IF(Readings!DH39&gt;0.1,333.5*((Readings!DH39)^-0.07168)+(2.5*(LOG(Readings!DH39/16.325))^2-273+$E54))</f>
        <v>0.26509577004372886</v>
      </c>
      <c r="DM54" s="6">
        <f>IF(Readings!DI39&gt;0.1,333.5*((Readings!DI39)^-0.07168)+(2.5*(LOG(Readings!DI39/16.325))^2-273+$E54))</f>
        <v>0.25278863289872788</v>
      </c>
      <c r="DN54" s="6">
        <f>IF(Readings!DJ39&gt;0.1,333.5*((Readings!DJ39)^-0.07168)+(2.5*(LOG(Readings!DJ39/16.325))^2-273+$E54))</f>
        <v>0.22820025620325168</v>
      </c>
      <c r="DO54" s="6">
        <f>IF(Readings!DK39&gt;0.1,333.5*((Readings!DK39)^-0.07168)+(2.5*(LOG(Readings!DK39/16.325))^2-273+$E54))</f>
        <v>0.20364633360082962</v>
      </c>
      <c r="DP54" s="6">
        <f>IF(Readings!DL39&gt;0.1,333.5*((Readings!DL39)^-0.07168)+(2.5*(LOG(Readings!DL39/16.325))^2-273+$E54))</f>
        <v>0.15464148730939087</v>
      </c>
      <c r="DQ54" s="6">
        <f>IF(Readings!DM39&gt;0.1,333.5*((Readings!DM39)^-0.07168)+(2.5*(LOG(Readings!DM39/16.325))^2-273+$E54))</f>
        <v>0.13019038281765916</v>
      </c>
      <c r="DR54" s="6">
        <f>IF(Readings!DN39&gt;0.1,333.5*((Readings!DN39)^-0.07168)+(2.5*(LOG(Readings!DN39/16.325))^2-273+$E54))</f>
        <v>9.3577621496365282E-2</v>
      </c>
      <c r="DS54" s="6">
        <f>IF(Readings!DO39&gt;0.1,333.5*((Readings!DO39)^-0.07168)+(2.5*(LOG(Readings!DO39/16.325))^2-273+$E54))</f>
        <v>6.9211580455544208E-2</v>
      </c>
      <c r="DT54" s="6">
        <f>IF(Readings!DP39&gt;0.1,333.5*((Readings!DP39)^-0.07168)+(2.5*(LOG(Readings!DP39/16.325))^2-273+$E54))</f>
        <v>3.2725996125464007E-2</v>
      </c>
      <c r="DU54" s="6">
        <f>IF(Readings!DQ39&gt;0.1,333.5*((Readings!DQ39)^-0.07168)+(2.5*(LOG(Readings!DQ39/16.325))^2-273+$E54))</f>
        <v>3.2725996125464007E-2</v>
      </c>
      <c r="DV54" s="6">
        <f>IF(Readings!DR39&gt;0.1,333.5*((Readings!DR39)^-0.07168)+(2.5*(LOG(Readings!DR39/16.325))^2-273+$E54))</f>
        <v>2.0581017630718179E-2</v>
      </c>
      <c r="DW54" s="6">
        <f>IF(Readings!DS39&gt;0.1,333.5*((Readings!DS39)^-0.07168)+(2.5*(LOG(Readings!DS39/16.325))^2-273+$E54))</f>
        <v>2.0581017630718179E-2</v>
      </c>
      <c r="DX54" s="6">
        <f>IF(Readings!DT39&gt;0.1,333.5*((Readings!DT39)^-0.07168)+(2.5*(LOG(Readings!DT39/16.325))^2-273+$E54))</f>
        <v>8.4444622089563381E-3</v>
      </c>
      <c r="DY54" s="6">
        <f>IF(Readings!DU39&gt;0.1,333.5*((Readings!DU39)^-0.07168)+(2.5*(LOG(Readings!DU39/16.325))^2-273+$E54))</f>
        <v>-3.6836811490275068E-3</v>
      </c>
      <c r="DZ54" s="6">
        <f>IF(Readings!DV39&gt;0.1,333.5*((Readings!DV39)^-0.07168)+(2.5*(LOG(Readings!DV39/16.325))^2-273+$E54))</f>
        <v>2.0581017630718179E-2</v>
      </c>
      <c r="EA54" s="6">
        <f>IF(Readings!DW39&gt;0.1,333.5*((Readings!DW39)^-0.07168)+(2.5*(LOG(Readings!DW39/16.325))^2-273+$E54))</f>
        <v>3.2725996125464007E-2</v>
      </c>
      <c r="EB54" s="6">
        <f>IF(Readings!DX39&gt;0.1,333.5*((Readings!DX39)^-0.07168)+(2.5*(LOG(Readings!DX39/16.325))^2-273+$E54))</f>
        <v>6.9211580455544208E-2</v>
      </c>
      <c r="EC54" s="6">
        <f>IF(Readings!DY39&gt;0.1,333.5*((Readings!DY39)^-0.07168)+(2.5*(LOG(Readings!DY39/16.325))^2-273+$E54))</f>
        <v>0.14241166789389581</v>
      </c>
      <c r="ED54" s="6">
        <f>IF(Readings!DZ39&gt;0.1,333.5*((Readings!DZ39)^-0.07168)+(2.5*(LOG(Readings!DZ39/16.325))^2-273+$E54))</f>
        <v>0.19138226415515192</v>
      </c>
      <c r="EE54" s="6">
        <f>IF(Readings!EA39&gt;0.1,333.5*((Readings!EA39)^-0.07168)+(2.5*(LOG(Readings!EA39/16.325))^2-273+$E54))</f>
        <v>0.20364633360082962</v>
      </c>
      <c r="EF54" s="6">
        <f>IF(Readings!EB39&gt;0.1,333.5*((Readings!EB39)^-0.07168)+(2.5*(LOG(Readings!EB39/16.325))^2-273+$E54))</f>
        <v>0.21591899383173541</v>
      </c>
      <c r="EG54" s="6">
        <f>IF(Readings!EC39&gt;0.1,333.5*((Readings!EC39)^-0.07168)+(2.5*(LOG(Readings!EC39/16.325))^2-273+$E54))</f>
        <v>0.21591899383173541</v>
      </c>
      <c r="EH54" s="6">
        <f>IF(Readings!ED39&gt;0.1,333.5*((Readings!ED39)^-0.07168)+(2.5*(LOG(Readings!ED39/16.325))^2-273+$E54))</f>
        <v>-3.6836811490275068E-3</v>
      </c>
      <c r="EI54" s="6">
        <f>IF(Readings!EE39&gt;0.1,333.5*((Readings!EE39)^-0.07168)+(2.5*(LOG(Readings!EE39/16.325))^2-273+$E54))</f>
        <v>4.4879408723204506E-2</v>
      </c>
      <c r="EJ54" s="6">
        <f>IF(Readings!EF39&gt;0.1,333.5*((Readings!EF39)^-0.07168)+(2.5*(LOG(Readings!EF39/16.325))^2-273+$E54))</f>
        <v>-4.0017748612797277E-2</v>
      </c>
      <c r="EK54" s="6">
        <f>IF(Readings!EG39&gt;0.1,333.5*((Readings!EG39)^-0.07168)+(2.5*(LOG(Readings!EG39/16.325))^2-273+$E54))</f>
        <v>-5.2112353383222398E-2</v>
      </c>
      <c r="EL54" s="6">
        <f>IF(Readings!EH39&gt;0.1,333.5*((Readings!EH39)^-0.07168)+(2.5*(LOG(Readings!EH39/16.325))^2-273+$E54))</f>
        <v>0.22820025620325168</v>
      </c>
      <c r="EM54" s="6">
        <f>IF(Readings!EI39&gt;0.1,333.5*((Readings!EI39)^-0.07168)+(2.5*(LOG(Readings!EI39/16.325))^2-273+$E54))</f>
        <v>-2.7914775603676389E-2</v>
      </c>
      <c r="EN54" s="6">
        <f>IF(Readings!EJ39&gt;0.1,333.5*((Readings!EJ39)^-0.07168)+(2.5*(LOG(Readings!EJ39/16.325))^2-273+$E54))</f>
        <v>-6.4198600818485829E-2</v>
      </c>
      <c r="EO54" s="6">
        <f>IF(Readings!EK39&gt;0.1,333.5*((Readings!EK39)^-0.07168)+(2.5*(LOG(Readings!EK39/16.325))^2-273+$E54))</f>
        <v>-8.8346067194322586E-2</v>
      </c>
      <c r="EP54" s="6">
        <f>IF(Readings!EL39&gt;0.1,333.5*((Readings!EL39)^-0.07168)+(2.5*(LOG(Readings!EL39/16.325))^2-273+$E54))</f>
        <v>3.2725996125464007E-2</v>
      </c>
      <c r="EQ54" s="6">
        <f>IF(Readings!EM39&gt;0.1,333.5*((Readings!EM39)^-0.07168)+(2.5*(LOG(Readings!EM39/16.325))^2-273+$E54))</f>
        <v>0.15464148730939087</v>
      </c>
      <c r="ER54" s="6">
        <f>IF(Readings!EN39&gt;0.1,333.5*((Readings!EN39)^-0.07168)+(2.5*(LOG(Readings!EN39/16.325))^2-273+$E54))</f>
        <v>2.0581017630718179E-2</v>
      </c>
      <c r="ES54" s="6">
        <f>IF(Readings!EO39&gt;0.1,333.5*((Readings!EO39)^-0.07168)+(2.5*(LOG(Readings!EO39/16.325))^2-273+$E54))</f>
        <v>-0.20858563849628808</v>
      </c>
      <c r="ET54" s="6">
        <f>IF(Readings!EP39&gt;0.1,333.5*((Readings!EP39)^-0.07168)+(2.5*(LOG(Readings!EP39/16.325))^2-273+$E54))</f>
        <v>3.2725996125464007E-2</v>
      </c>
      <c r="EU54" s="6">
        <f>IF(Readings!EQ39&gt;0.1,333.5*((Readings!EQ39)^-0.07168)+(2.5*(LOG(Readings!EQ39/16.325))^2-273+$E54))</f>
        <v>3.2725996125464007E-2</v>
      </c>
      <c r="EV54" s="6">
        <f>IF(Readings!ER39&gt;0.1,333.5*((Readings!ER39)^-0.07168)+(2.5*(LOG(Readings!ER39/16.325))^2-273+$E54))</f>
        <v>-5.2112353383222398E-2</v>
      </c>
      <c r="EW54" s="6">
        <f>(333.5*((16.15)^-0.07168)+(2.5*(LOG(16.15/16.325))^2-273+$E54))</f>
        <v>8.4444622089563381E-3</v>
      </c>
      <c r="EX54" s="6">
        <f>(333.5*((16.06)^-0.07168)+(2.5*(LOG(16.06/16.325))^2-273+$E54))</f>
        <v>0.11797762085706154</v>
      </c>
      <c r="EY54" s="6">
        <f>(333.5*((16.05)^-0.07168)+(2.5*(LOG(16.05/16.325))^2-273+$E54))</f>
        <v>0.13019038281765916</v>
      </c>
    </row>
    <row r="55" spans="1:156" x14ac:dyDescent="0.2">
      <c r="A55" t="s">
        <v>29</v>
      </c>
      <c r="B55" s="13">
        <v>4</v>
      </c>
      <c r="C55" s="13">
        <v>1077.1999999999998</v>
      </c>
      <c r="D55" s="17">
        <f t="shared" si="75"/>
        <v>-10.800000000000182</v>
      </c>
      <c r="E55" s="17">
        <v>-0.08</v>
      </c>
      <c r="F55" s="43" t="s">
        <v>206</v>
      </c>
      <c r="G55" s="6">
        <f>IF(Readings!C40&gt;0.1,333.5*((Readings!C40)^-0.07168)+(2.5*(LOG(Readings!C40/16.325))^2-273+$E55))</f>
        <v>-0.13645077926690874</v>
      </c>
      <c r="H55" s="6">
        <f>IF(Readings!D40&gt;0.1,333.5*((Readings!D40)^-0.07168)+(2.5*(LOG(Readings!D40/16.325))^2-273+$E55))</f>
        <v>-0.1483966002294892</v>
      </c>
      <c r="I55" s="6">
        <f>IF(Readings!E40&gt;0.1,333.5*((Readings!E40)^-0.07168)+(2.5*(LOG(Readings!E40/16.325))^2-273+$E55))</f>
        <v>-0.16033425660117473</v>
      </c>
      <c r="J55" s="6">
        <f>IF(Readings!F40&gt;0.1,333.5*((Readings!F40)^-0.07168)+(2.5*(LOG(Readings!F40/16.325))^2-273+$E55))</f>
        <v>-0.16033425660117473</v>
      </c>
      <c r="K55" s="6">
        <f>IF(Readings!G40&gt;0.1,333.5*((Readings!G40)^-0.07168)+(2.5*(LOG(Readings!G40/16.325))^2-273+$E55))</f>
        <v>-0.17226375889754308</v>
      </c>
      <c r="L55" s="6">
        <f>IF(Readings!H40&gt;0.1,333.5*((Readings!H40)^-0.07168)+(2.5*(LOG(Readings!H40/16.325))^2-273+$E55))</f>
        <v>-0.18418511761410628</v>
      </c>
      <c r="M55" s="6">
        <f>IF(Readings!I40&gt;0.1,333.5*((Readings!I40)^-0.07168)+(2.5*(LOG(Readings!I40/16.325))^2-273+$E55))</f>
        <v>-0.18418511761410628</v>
      </c>
      <c r="N55" s="6">
        <f>IF(Readings!J40&gt;0.1,333.5*((Readings!J40)^-0.07168)+(2.5*(LOG(Readings!J40/16.325))^2-273+$E55))</f>
        <v>-0.19609834322665165</v>
      </c>
      <c r="O55" s="6">
        <f>IF(Readings!K40&gt;0.1,333.5*((Readings!K40)^-0.07168)+(2.5*(LOG(Readings!K40/16.325))^2-273+$E55))</f>
        <v>-0.23178932590076329</v>
      </c>
      <c r="P55" s="6">
        <f>IF(Readings!L40&gt;0.1,333.5*((Readings!L40)^-0.07168)+(2.5*(LOG(Readings!L40/16.325))^2-273+$E55))</f>
        <v>-0.47960271973710178</v>
      </c>
      <c r="Q55" s="6">
        <f>IF(Readings!M40&gt;0.1,333.5*((Readings!M40)^-0.07168)+(2.5*(LOG(Readings!M40/16.325))^2-273+$E55))</f>
        <v>-0.20800344619112821</v>
      </c>
      <c r="R55" s="6">
        <f>IF(Readings!N40&gt;0.1,333.5*((Readings!N40)^-0.07168)+(2.5*(LOG(Readings!N40/16.325))^2-273+$E55))</f>
        <v>-0.20800344619112821</v>
      </c>
      <c r="S55" s="6">
        <f>IF(Readings!O40&gt;0.1,333.5*((Readings!O40)^-0.07168)+(2.5*(LOG(Readings!O40/16.325))^2-273+$E55))</f>
        <v>-0.20800344619112821</v>
      </c>
      <c r="T55" s="6">
        <f>IF(Readings!P40&gt;0.1,333.5*((Readings!P40)^-0.07168)+(2.5*(LOG(Readings!P40/16.325))^2-273+$E55))</f>
        <v>-0.25554283999571226</v>
      </c>
      <c r="U55" s="6">
        <f>IF(Readings!Q40&gt;0.1,333.5*((Readings!Q40)^-0.07168)+(2.5*(LOG(Readings!Q40/16.325))^2-273+$E55))</f>
        <v>-0.29111260695401597</v>
      </c>
      <c r="V55" s="6">
        <f>IF(Readings!R40&gt;0.1,333.5*((Readings!R40)^-0.07168)+(2.5*(LOG(Readings!R40/16.325))^2-273+$E55))</f>
        <v>-0.32661001642048859</v>
      </c>
      <c r="W55" s="6">
        <f>IF(Readings!S40&gt;0.1,333.5*((Readings!S40)^-0.07168)+(2.5*(LOG(Readings!S40/16.325))^2-273+$E55))</f>
        <v>-0.20800344619112821</v>
      </c>
      <c r="X55" s="6">
        <f>IF(Readings!T40&gt;0.1,333.5*((Readings!T40)^-0.07168)+(2.5*(LOG(Readings!T40/16.325))^2-273+$E55))</f>
        <v>-0.20800344619112821</v>
      </c>
      <c r="Y55" s="6">
        <f>IF(Readings!U40&gt;0.1,333.5*((Readings!U40)^-0.07168)+(2.5*(LOG(Readings!U40/16.325))^2-273+$E55))</f>
        <v>-0.20800344619112821</v>
      </c>
      <c r="Z55" s="6">
        <f>IF(Readings!V40&gt;0.1,333.5*((Readings!V40)^-0.07168)+(2.5*(LOG(Readings!V40/16.325))^2-273+$E55))</f>
        <v>-0.29111260695401597</v>
      </c>
      <c r="AA55" s="6">
        <f>IF(Readings!W40&gt;0.1,333.5*((Readings!W40)^-0.07168)+(2.5*(LOG(Readings!W40/16.325))^2-273+$E55))</f>
        <v>-0.23178932590076329</v>
      </c>
      <c r="AB55" s="6">
        <f>IF(Readings!X40&gt;0.1,333.5*((Readings!X40)^-0.07168)+(2.5*(LOG(Readings!X40/16.325))^2-273+$E55))</f>
        <v>-0.20800344619112821</v>
      </c>
      <c r="AC55" s="6">
        <f>IF(Readings!Y40&gt;0.1,333.5*((Readings!Y40)^-0.07168)+(2.5*(LOG(Readings!Y40/16.325))^2-273+$E55))</f>
        <v>-0.20800344619112821</v>
      </c>
      <c r="AD55" s="6">
        <f>IF(Readings!Z40&gt;0.1,333.5*((Readings!Z40)^-0.07168)+(2.5*(LOG(Readings!Z40/16.325))^2-273+$E55))</f>
        <v>-0.20800344619112821</v>
      </c>
      <c r="AE55" s="6">
        <f>IF(Readings!AA40&gt;0.1,333.5*((Readings!AA40)^-0.07168)+(2.5*(LOG(Readings!AA40/16.325))^2-273+$E55))</f>
        <v>-0.23178932590076329</v>
      </c>
      <c r="AF55" s="6">
        <f>IF(Readings!AB40&gt;0.1,333.5*((Readings!AB40)^-0.07168)+(2.5*(LOG(Readings!AB40/16.325))^2-273+$E55))</f>
        <v>-0.23178932590076329</v>
      </c>
      <c r="AG55" s="6">
        <f>IF(Readings!AC40&gt;0.1,333.5*((Readings!AC40)^-0.07168)+(2.5*(LOG(Readings!AC40/16.325))^2-273+$E55))</f>
        <v>-0.20800344619112821</v>
      </c>
      <c r="AH55" s="6">
        <f>IF(Readings!AD40&gt;0.1,333.5*((Readings!AD40)^-0.07168)+(2.5*(LOG(Readings!AD40/16.325))^2-273+$E55))</f>
        <v>-0.19609834322665165</v>
      </c>
      <c r="AI55" s="6">
        <f>IF(Readings!AE40&gt;0.1,333.5*((Readings!AE40)^-0.07168)+(2.5*(LOG(Readings!AE40/16.325))^2-273+$E55))</f>
        <v>-0.19609834322665165</v>
      </c>
      <c r="AJ55" s="6">
        <f>IF(Readings!AF40&gt;0.1,333.5*((Readings!AF40)^-0.07168)+(2.5*(LOG(Readings!AF40/16.325))^2-273+$E55))</f>
        <v>-0.19609834322665165</v>
      </c>
      <c r="AK55" s="6">
        <f>IF(Readings!AG40&gt;0.1,333.5*((Readings!AG40)^-0.07168)+(2.5*(LOG(Readings!AG40/16.325))^2-273+$E55))</f>
        <v>-0.20800344619112821</v>
      </c>
      <c r="AL55" s="6">
        <f>IF(Readings!AH40&gt;0.1,333.5*((Readings!AH40)^-0.07168)+(2.5*(LOG(Readings!AH40/16.325))^2-273+$E55))</f>
        <v>-0.20800344619112821</v>
      </c>
      <c r="AM55" s="6">
        <f>IF(Readings!AI40&gt;0.1,333.5*((Readings!AI40)^-0.07168)+(2.5*(LOG(Readings!AI40/16.325))^2-273+$E55))</f>
        <v>-0.19609834322665165</v>
      </c>
      <c r="AN55" s="6">
        <f>IF(Readings!AJ40&gt;0.1,333.5*((Readings!AJ40)^-0.07168)+(2.5*(LOG(Readings!AJ40/16.325))^2-273+$E55))</f>
        <v>-0.20800344619112821</v>
      </c>
      <c r="AO55" s="6">
        <f>IF(Readings!AK40&gt;0.1,333.5*((Readings!AK40)^-0.07168)+(2.5*(LOG(Readings!AK40/16.325))^2-273+$E55))</f>
        <v>-0.20800344619112821</v>
      </c>
      <c r="AP55" s="6">
        <f>IF(Readings!AL40&gt;0.1,333.5*((Readings!AL40)^-0.07168)+(2.5*(LOG(Readings!AL40/16.325))^2-273+$E55))</f>
        <v>-0.20800344619112821</v>
      </c>
      <c r="AQ55" s="6">
        <f>IF(Readings!AM40&gt;0.1,333.5*((Readings!AM40)^-0.07168)+(2.5*(LOG(Readings!AM40/16.325))^2-273+$E55))</f>
        <v>-0.23178932590076329</v>
      </c>
      <c r="AR55" s="6">
        <f>IF(Readings!AN40&gt;0.1,333.5*((Readings!AN40)^-0.07168)+(2.5*(LOG(Readings!AN40/16.325))^2-273+$E55))</f>
        <v>-0.19609834322665165</v>
      </c>
      <c r="AS55" s="6">
        <f>IF(Readings!AO40&gt;0.1,333.5*((Readings!AO40)^-0.07168)+(2.5*(LOG(Readings!AO40/16.325))^2-273+$E55))</f>
        <v>-0.19609834322665165</v>
      </c>
      <c r="AT55" s="6">
        <f>IF(Readings!AP40&gt;0.1,333.5*((Readings!AP40)^-0.07168)+(2.5*(LOG(Readings!AP40/16.325))^2-273+$E55))</f>
        <v>-0.19609834322665165</v>
      </c>
      <c r="AU55" s="6" t="b">
        <f>IF(Readings!AQ40&gt;0.1,333.5*((Readings!AQ40)^-0.07168)+(2.5*(LOG(Readings!AQ40/16.325))^2-273+$E55))</f>
        <v>0</v>
      </c>
      <c r="AV55" s="6">
        <f>IF(Readings!AR40&gt;0.1,333.5*((Readings!AR40)^-0.07168)+(2.5*(LOG(Readings!AR40/16.325))^2-273+$E55))</f>
        <v>-0.20800344619112821</v>
      </c>
      <c r="AW55" s="6">
        <f>IF(Readings!AS40&gt;0.1,333.5*((Readings!AS40)^-0.07168)+(2.5*(LOG(Readings!AS40/16.325))^2-273+$E55))</f>
        <v>-0.20800344619112821</v>
      </c>
      <c r="AX55" s="6">
        <f>IF(Readings!AT40&gt;0.1,333.5*((Readings!AT40)^-0.07168)+(2.5*(LOG(Readings!AT40/16.325))^2-273+$E55))</f>
        <v>-0.19609834322665165</v>
      </c>
      <c r="AY55" s="6">
        <f>IF(Readings!AU40&gt;0.1,333.5*((Readings!AU40)^-0.07168)+(2.5*(LOG(Readings!AU40/16.325))^2-273+$E55))</f>
        <v>-0.19609834322665165</v>
      </c>
      <c r="AZ55" s="6">
        <f>IF(Readings!AV40&gt;0.1,333.5*((Readings!AV40)^-0.07168)+(2.5*(LOG(Readings!AV40/16.325))^2-273+$E55))</f>
        <v>-0.20800344619112821</v>
      </c>
      <c r="BA55" s="6">
        <f>IF(Readings!AW40&gt;0.1,333.5*((Readings!AW40)^-0.07168)+(2.5*(LOG(Readings!AW40/16.325))^2-273+$E55))</f>
        <v>-0.20800344619112821</v>
      </c>
      <c r="BB55" s="6">
        <f>IF(Readings!AX40&gt;0.1,333.5*((Readings!AX40)^-0.07168)+(2.5*(LOG(Readings!AX40/16.325))^2-273+$E55))</f>
        <v>-0.20800344619112821</v>
      </c>
      <c r="BC55" s="6">
        <f>IF(Readings!AY40&gt;0.1,333.5*((Readings!AY40)^-0.07168)+(2.5*(LOG(Readings!AY40/16.325))^2-273+$E55))</f>
        <v>-0.20800344619112821</v>
      </c>
      <c r="BD55" s="6">
        <f>IF(Readings!AZ40&gt;0.1,333.5*((Readings!AZ40)^-0.07168)+(2.5*(LOG(Readings!AZ40/16.325))^2-273+$E55))</f>
        <v>-0.19609834322665165</v>
      </c>
      <c r="BE55" s="6">
        <f>IF(Readings!BA40&gt;0.1,333.5*((Readings!BA40)^-0.07168)+(2.5*(LOG(Readings!BA40/16.325))^2-273+$E55))</f>
        <v>-0.19609834322665165</v>
      </c>
      <c r="BF55" s="6">
        <f>IF(Readings!BB40&gt;0.1,333.5*((Readings!BB40)^-0.07168)+(2.5*(LOG(Readings!BB40/16.325))^2-273+$E55))</f>
        <v>-0.19609834322665165</v>
      </c>
      <c r="BG55" s="6">
        <f>IF(Readings!BC40&gt;0.1,333.5*((Readings!BC40)^-0.07168)+(2.5*(LOG(Readings!BC40/16.325))^2-273+$E55))</f>
        <v>-0.19609834322665165</v>
      </c>
      <c r="BH55" s="6">
        <f>IF(Readings!BD40&gt;0.1,333.5*((Readings!BD40)^-0.07168)+(2.5*(LOG(Readings!BD40/16.325))^2-273+$E55))</f>
        <v>0.52104756599567281</v>
      </c>
      <c r="BI55" s="6">
        <f>IF(Readings!BE40&gt;0.1,333.5*((Readings!BE40)^-0.07168)+(2.5*(LOG(Readings!BE40/16.325))^2-273+$E55))</f>
        <v>-0.19609834322665165</v>
      </c>
      <c r="BJ55" s="6">
        <f>IF(Readings!BF40&gt;0.1,333.5*((Readings!BF40)^-0.07168)+(2.5*(LOG(Readings!BF40/16.325))^2-273+$E55))</f>
        <v>-0.19609834322665165</v>
      </c>
      <c r="BK55" s="6">
        <f>IF(Readings!BG40&gt;0.1,333.5*((Readings!BG40)^-0.07168)+(2.5*(LOG(Readings!BG40/16.325))^2-273+$E55))</f>
        <v>-0.19609834322665165</v>
      </c>
      <c r="BL55" s="6">
        <f>IF(Readings!BH40&gt;0.1,333.5*((Readings!BH40)^-0.07168)+(2.5*(LOG(Readings!BH40/16.325))^2-273+$E55))</f>
        <v>-0.20800344619112821</v>
      </c>
      <c r="BM55" s="6">
        <f>IF(Readings!BI40&gt;0.1,333.5*((Readings!BI40)^-0.07168)+(2.5*(LOG(Readings!BI40/16.325))^2-273+$E55))</f>
        <v>-0.19609834322665165</v>
      </c>
      <c r="BN55" s="6">
        <f>IF(Readings!BJ40&gt;0.1,333.5*((Readings!BJ40)^-0.07168)+(2.5*(LOG(Readings!BJ40/16.325))^2-273+$E55))</f>
        <v>-0.24367012345908279</v>
      </c>
      <c r="BO55" s="6">
        <f>IF(Readings!BK40&gt;0.1,333.5*((Readings!BK40)^-0.07168)+(2.5*(LOG(Readings!BK40/16.325))^2-273+$E55))</f>
        <v>-0.19609834322665165</v>
      </c>
      <c r="BP55" s="6">
        <f>IF(Readings!BL40&gt;0.1,333.5*((Readings!BL40)^-0.07168)+(2.5*(LOG(Readings!BL40/16.325))^2-273+$E55))</f>
        <v>-0.19609834322665165</v>
      </c>
      <c r="BQ55" s="6">
        <f>IF(Readings!BM40&gt;0.1,333.5*((Readings!BM40)^-0.07168)+(2.5*(LOG(Readings!BM40/16.325))^2-273+$E55))</f>
        <v>-0.19609834322665165</v>
      </c>
      <c r="BR55" s="6">
        <f>IF(Readings!BN40&gt;0.1,333.5*((Readings!BN40)^-0.07168)+(2.5*(LOG(Readings!BN40/16.325))^2-273+$E55))</f>
        <v>-0.29111260695401597</v>
      </c>
      <c r="BS55" s="6">
        <f>IF(Readings!BO40&gt;0.1,333.5*((Readings!BO40)^-0.07168)+(2.5*(LOG(Readings!BO40/16.325))^2-273+$E55))</f>
        <v>-0.21990043694376027</v>
      </c>
      <c r="BT55" s="6">
        <f>IF(Readings!BP40&gt;0.1,333.5*((Readings!BP40)^-0.07168)+(2.5*(LOG(Readings!BP40/16.325))^2-273+$E55))</f>
        <v>-0.19609834322665165</v>
      </c>
      <c r="BU55" s="6">
        <f>IF(Readings!BQ40&gt;0.1,333.5*((Readings!BQ40)^-0.07168)+(2.5*(LOG(Readings!BQ40/16.325))^2-273+$E55))</f>
        <v>-0.19609834322665165</v>
      </c>
      <c r="BV55" s="6">
        <f>IF(Readings!BR40&gt;0.1,333.5*((Readings!BR40)^-0.07168)+(2.5*(LOG(Readings!BR40/16.325))^2-273+$E55))</f>
        <v>-0.19609834322665165</v>
      </c>
      <c r="BW55" s="6">
        <f>IF(Readings!BS40&gt;0.1,333.5*((Readings!BS40)^-0.07168)+(2.5*(LOG(Readings!BS40/16.325))^2-273+$E55))</f>
        <v>-0.19609834322665165</v>
      </c>
      <c r="BX55" s="6">
        <f>IF(Readings!BT40&gt;0.1,333.5*((Readings!BT40)^-0.07168)+(2.5*(LOG(Readings!BT40/16.325))^2-273+$E55))</f>
        <v>-0.19609834322665165</v>
      </c>
      <c r="BY55" s="6">
        <f>IF(Readings!BU40&gt;0.1,333.5*((Readings!BU40)^-0.07168)+(2.5*(LOG(Readings!BU40/16.325))^2-273+$E55))</f>
        <v>-0.19609834322665165</v>
      </c>
      <c r="BZ55" s="6">
        <f>IF(Readings!BV40&gt;0.1,333.5*((Readings!BV40)^-0.07168)+(2.5*(LOG(Readings!BV40/16.325))^2-273+$E55))</f>
        <v>-0.19609834322665165</v>
      </c>
      <c r="CA55" s="6">
        <f>IF(Readings!BW40&gt;0.1,333.5*((Readings!BW40)^-0.07168)+(2.5*(LOG(Readings!BW40/16.325))^2-273+$E55))</f>
        <v>-0.19609834322665165</v>
      </c>
      <c r="CB55" s="6">
        <f>IF(Readings!BX40&gt;0.1,333.5*((Readings!BX40)^-0.07168)+(2.5*(LOG(Readings!BX40/16.325))^2-273+$E55))</f>
        <v>-0.19609834322665165</v>
      </c>
      <c r="CC55" s="6">
        <f>IF(Readings!BY40&gt;0.1,333.5*((Readings!BY40)^-0.07168)+(2.5*(LOG(Readings!BY40/16.325))^2-273+$E55))</f>
        <v>-0.23178932590076329</v>
      </c>
      <c r="CD55" s="6">
        <f>IF(Readings!BZ40&gt;0.1,333.5*((Readings!BZ40)^-0.07168)+(2.5*(LOG(Readings!BZ40/16.325))^2-273+$E55))</f>
        <v>-0.19609834322665165</v>
      </c>
      <c r="CE55" s="6">
        <f>IF(Readings!CA40&gt;0.1,333.5*((Readings!CA40)^-0.07168)+(2.5*(LOG(Readings!CA40/16.325))^2-273+$E55))</f>
        <v>-0.19609834322665165</v>
      </c>
      <c r="CG55" s="6">
        <f>IF(Readings!CC40&gt;0.1,333.5*((Readings!CC40)^-0.07168)+(2.5*(LOG(Readings!CC40/16.325))^2-273+$E55))</f>
        <v>-0.20800344619112821</v>
      </c>
      <c r="CH55" s="6">
        <f>IF(Readings!CD40&gt;0.1,333.5*((Readings!CD40)^-0.07168)+(2.5*(LOG(Readings!CD40/16.325))^2-273+$E55))</f>
        <v>-0.19609834322665165</v>
      </c>
      <c r="CI55" s="6">
        <f>IF(Readings!CE40&gt;0.1,333.5*((Readings!CE40)^-0.07168)+(2.5*(LOG(Readings!CE40/16.325))^2-273+$E55))</f>
        <v>-0.19609834322665165</v>
      </c>
      <c r="CJ55" s="6">
        <f>IF(Readings!CF40&gt;0.1,333.5*((Readings!CF40)^-0.07168)+(2.5*(LOG(Readings!CF40/16.325))^2-273+$E55))</f>
        <v>-0.19609834322665165</v>
      </c>
      <c r="CK55" s="6">
        <f>IF(Readings!CG40&gt;0.1,333.5*((Readings!CG40)^-0.07168)+(2.5*(LOG(Readings!CG40/16.325))^2-273+$E55))</f>
        <v>-0.25554283999571226</v>
      </c>
      <c r="CL55" s="6" t="b">
        <f>IF(Readings!CH40&gt;0.1,333.5*((Readings!CH40)^-0.07168)+(2.5*(LOG(Readings!CH40/16.325))^2-273+$E55))</f>
        <v>0</v>
      </c>
      <c r="CM55" s="6">
        <f>IF(Readings!CI40&gt;0.1,333.5*((Readings!CI40)^-0.07168)+(2.5*(LOG(Readings!CI40/16.325))^2-273+$E55))</f>
        <v>-0.20800344619112821</v>
      </c>
      <c r="CN55" s="6">
        <f>IF(Readings!CJ40&gt;0.1,333.5*((Readings!CJ40)^-0.07168)+(2.5*(LOG(Readings!CJ40/16.325))^2-273+$E55))</f>
        <v>-0.21990043694376027</v>
      </c>
      <c r="CO55" s="6">
        <f>IF(Readings!CK40&gt;0.1,333.5*((Readings!CK40)^-0.07168)+(2.5*(LOG(Readings!CK40/16.325))^2-273+$E55))</f>
        <v>-0.20800344619112821</v>
      </c>
      <c r="CP55" s="6">
        <f>IF(Readings!CL40&gt;0.1,333.5*((Readings!CL40)^-0.07168)+(2.5*(LOG(Readings!CL40/16.325))^2-273+$E55))</f>
        <v>-0.19609834322665165</v>
      </c>
      <c r="CQ55" s="6">
        <f>IF(Readings!CM40&gt;0.1,333.5*((Readings!CM40)^-0.07168)+(2.5*(LOG(Readings!CM40/16.325))^2-273+$E55))</f>
        <v>-0.21990043694376027</v>
      </c>
      <c r="CR55" s="6">
        <f>IF(Readings!CN40&gt;0.1,333.5*((Readings!CN40)^-0.07168)+(2.5*(LOG(Readings!CN40/16.325))^2-273+$E55))</f>
        <v>-0.19609834322665165</v>
      </c>
      <c r="CS55" s="6">
        <f>IF(Readings!CO40&gt;0.1,333.5*((Readings!CO40)^-0.07168)+(2.5*(LOG(Readings!CO40/16.325))^2-273+$E55))</f>
        <v>-0.21990043694376027</v>
      </c>
      <c r="CT55" s="6">
        <f>IF(Readings!CP40&gt;0.1,333.5*((Readings!CP40)^-0.07168)+(2.5*(LOG(Readings!CP40/16.325))^2-273+$E55))</f>
        <v>-0.19609834322665165</v>
      </c>
      <c r="CU55" s="6">
        <f>IF(Readings!CQ40&gt;0.1,333.5*((Readings!CQ40)^-0.07168)+(2.5*(LOG(Readings!CQ40/16.325))^2-273+$E55))</f>
        <v>-0.19609834322665165</v>
      </c>
      <c r="CV55" s="6">
        <f>IF(Readings!CR40&gt;0.1,333.5*((Readings!CR40)^-0.07168)+(2.5*(LOG(Readings!CR40/16.325))^2-273+$E55))</f>
        <v>-0.19609834322665165</v>
      </c>
      <c r="CW55" s="6">
        <f>IF(Readings!CS40&gt;0.1,333.5*((Readings!CS40)^-0.07168)+(2.5*(LOG(Readings!CS40/16.325))^2-273+$E55))</f>
        <v>-0.19609834322665165</v>
      </c>
      <c r="CX55" s="6">
        <f>IF(Readings!CT40&gt;0.1,333.5*((Readings!CT40)^-0.07168)+(2.5*(LOG(Readings!CT40/16.325))^2-273+$E55))</f>
        <v>-0.24367012345908279</v>
      </c>
      <c r="CY55" s="6">
        <f>IF(Readings!CU40&gt;0.1,333.5*((Readings!CU40)^-0.07168)+(2.5*(LOG(Readings!CU40/16.325))^2-273+$E55))</f>
        <v>-0.21990043694376027</v>
      </c>
      <c r="CZ55" s="6">
        <f>IF(Readings!CV40&gt;0.1,333.5*((Readings!CV40)^-0.07168)+(2.5*(LOG(Readings!CV40/16.325))^2-273+$E55))</f>
        <v>-0.20800344619112821</v>
      </c>
      <c r="DA55" s="6">
        <f>IF(Readings!CW40&gt;0.1,333.5*((Readings!CW40)^-0.07168)+(2.5*(LOG(Readings!CW40/16.325))^2-273+$E55))</f>
        <v>-0.24367012345908279</v>
      </c>
      <c r="DB55" s="6">
        <f>IF(Readings!CX40&gt;0.1,333.5*((Readings!CX40)^-0.07168)+(2.5*(LOG(Readings!CX40/16.325))^2-273+$E55))</f>
        <v>-0.18418511761410628</v>
      </c>
      <c r="DC55" s="6">
        <f>IF(Readings!CY40&gt;0.1,333.5*((Readings!CY40)^-0.07168)+(2.5*(LOG(Readings!CY40/16.325))^2-273+$E55))</f>
        <v>-0.19609834322665165</v>
      </c>
      <c r="DD55" s="6">
        <f>IF(Readings!CZ40&gt;0.1,333.5*((Readings!CZ40)^-0.07168)+(2.5*(LOG(Readings!CZ40/16.325))^2-273+$E55))</f>
        <v>-0.18418511761410628</v>
      </c>
      <c r="DE55" s="6">
        <f>IF(Readings!DA40&gt;0.1,333.5*((Readings!DA40)^-0.07168)+(2.5*(LOG(Readings!DA40/16.325))^2-273+$E55))</f>
        <v>-0.19609834322665165</v>
      </c>
      <c r="DF55" s="6">
        <f>IF(Readings!DB40&gt;0.1,333.5*((Readings!DB40)^-0.07168)+(2.5*(LOG(Readings!DB40/16.325))^2-273+$E55))</f>
        <v>-0.18418511761410628</v>
      </c>
      <c r="DG55" s="6">
        <f>IF(Readings!DC40&gt;0.1,333.5*((Readings!DC40)^-0.07168)+(2.5*(LOG(Readings!DC40/16.325))^2-273+$E55))</f>
        <v>-0.18418511761410628</v>
      </c>
      <c r="DH55" s="6">
        <f>IF(Readings!DD40&gt;0.1,333.5*((Readings!DD40)^-0.07168)+(2.5*(LOG(Readings!DD40/16.325))^2-273+$E55))</f>
        <v>-0.18418511761410628</v>
      </c>
      <c r="DI55" s="6">
        <f>IF(Readings!DE40&gt;0.1,333.5*((Readings!DE40)^-0.07168)+(2.5*(LOG(Readings!DE40/16.325))^2-273+$E55))</f>
        <v>-0.18418511761410628</v>
      </c>
      <c r="DJ55" s="6">
        <f>IF(Readings!DF40&gt;0.1,333.5*((Readings!DF40)^-0.07168)+(2.5*(LOG(Readings!DF40/16.325))^2-273+$E55))</f>
        <v>-0.19609834322665165</v>
      </c>
      <c r="DK55" s="6">
        <f>IF(Readings!DG40&gt;0.1,333.5*((Readings!DG40)^-0.07168)+(2.5*(LOG(Readings!DG40/16.325))^2-273+$E55))</f>
        <v>-0.20800344619112821</v>
      </c>
      <c r="DL55" s="6">
        <f>IF(Readings!DH40&gt;0.1,333.5*((Readings!DH40)^-0.07168)+(2.5*(LOG(Readings!DH40/16.325))^2-273+$E55))</f>
        <v>-0.17226375889754308</v>
      </c>
      <c r="DM55" s="6">
        <f>IF(Readings!DI40&gt;0.1,333.5*((Readings!DI40)^-0.07168)+(2.5*(LOG(Readings!DI40/16.325))^2-273+$E55))</f>
        <v>-0.23178932590076329</v>
      </c>
      <c r="DN55" s="6">
        <f>IF(Readings!DJ40&gt;0.1,333.5*((Readings!DJ40)^-0.07168)+(2.5*(LOG(Readings!DJ40/16.325))^2-273+$E55))</f>
        <v>-0.23178932590076329</v>
      </c>
      <c r="DO55" s="6">
        <f>IF(Readings!DK40&gt;0.1,333.5*((Readings!DK40)^-0.07168)+(2.5*(LOG(Readings!DK40/16.325))^2-273+$E55))</f>
        <v>-0.21990043694376027</v>
      </c>
      <c r="DP55" s="6">
        <f>IF(Readings!DL40&gt;0.1,333.5*((Readings!DL40)^-0.07168)+(2.5*(LOG(Readings!DL40/16.325))^2-273+$E55))</f>
        <v>-0.23178932590076329</v>
      </c>
      <c r="DQ55" s="6">
        <f>IF(Readings!DM40&gt;0.1,333.5*((Readings!DM40)^-0.07168)+(2.5*(LOG(Readings!DM40/16.325))^2-273+$E55))</f>
        <v>-0.21990043694376027</v>
      </c>
      <c r="DR55" s="6">
        <f>IF(Readings!DN40&gt;0.1,333.5*((Readings!DN40)^-0.07168)+(2.5*(LOG(Readings!DN40/16.325))^2-273+$E55))</f>
        <v>-0.21990043694376027</v>
      </c>
      <c r="DS55" s="6">
        <f>IF(Readings!DO40&gt;0.1,333.5*((Readings!DO40)^-0.07168)+(2.5*(LOG(Readings!DO40/16.325))^2-273+$E55))</f>
        <v>-0.21990043694376027</v>
      </c>
      <c r="DT55" s="6">
        <f>IF(Readings!DP40&gt;0.1,333.5*((Readings!DP40)^-0.07168)+(2.5*(LOG(Readings!DP40/16.325))^2-273+$E55))</f>
        <v>-0.23178932590076329</v>
      </c>
      <c r="DU55" s="6">
        <f>IF(Readings!DQ40&gt;0.1,333.5*((Readings!DQ40)^-0.07168)+(2.5*(LOG(Readings!DQ40/16.325))^2-273+$E55))</f>
        <v>-0.20800344619112821</v>
      </c>
      <c r="DV55" s="6">
        <f>IF(Readings!DR40&gt;0.1,333.5*((Readings!DR40)^-0.07168)+(2.5*(LOG(Readings!DR40/16.325))^2-273+$E55))</f>
        <v>-0.20800344619112821</v>
      </c>
      <c r="DW55" s="6">
        <f>IF(Readings!DS40&gt;0.1,333.5*((Readings!DS40)^-0.07168)+(2.5*(LOG(Readings!DS40/16.325))^2-273+$E55))</f>
        <v>-0.20800344619112821</v>
      </c>
      <c r="DX55" s="6">
        <f>IF(Readings!DT40&gt;0.1,333.5*((Readings!DT40)^-0.07168)+(2.5*(LOG(Readings!DT40/16.325))^2-273+$E55))</f>
        <v>-0.20800344619112821</v>
      </c>
      <c r="DY55" s="6">
        <f>IF(Readings!DU40&gt;0.1,333.5*((Readings!DU40)^-0.07168)+(2.5*(LOG(Readings!DU40/16.325))^2-273+$E55))</f>
        <v>-0.19609834322665165</v>
      </c>
      <c r="DZ55" s="6">
        <f>IF(Readings!DV40&gt;0.1,333.5*((Readings!DV40)^-0.07168)+(2.5*(LOG(Readings!DV40/16.325))^2-273+$E55))</f>
        <v>-0.18418511761410628</v>
      </c>
      <c r="EA55" s="6">
        <f>IF(Readings!DW40&gt;0.1,333.5*((Readings!DW40)^-0.07168)+(2.5*(LOG(Readings!DW40/16.325))^2-273+$E55))</f>
        <v>-0.19609834322665165</v>
      </c>
      <c r="EB55" s="6">
        <f>IF(Readings!DX40&gt;0.1,333.5*((Readings!DX40)^-0.07168)+(2.5*(LOG(Readings!DX40/16.325))^2-273+$E55))</f>
        <v>-0.19609834322665165</v>
      </c>
      <c r="EC55" s="6">
        <f>IF(Readings!DY40&gt;0.1,333.5*((Readings!DY40)^-0.07168)+(2.5*(LOG(Readings!DY40/16.325))^2-273+$E55))</f>
        <v>-0.18418511761410628</v>
      </c>
      <c r="ED55" s="6">
        <f>IF(Readings!DZ40&gt;0.1,333.5*((Readings!DZ40)^-0.07168)+(2.5*(LOG(Readings!DZ40/16.325))^2-273+$E55))</f>
        <v>-0.17226375889754308</v>
      </c>
      <c r="EE55" s="6">
        <f>IF(Readings!EA40&gt;0.1,333.5*((Readings!EA40)^-0.07168)+(2.5*(LOG(Readings!EA40/16.325))^2-273+$E55))</f>
        <v>-0.19609834322665165</v>
      </c>
      <c r="EF55" s="6">
        <f>IF(Readings!EB40&gt;0.1,333.5*((Readings!EB40)^-0.07168)+(2.5*(LOG(Readings!EB40/16.325))^2-273+$E55))</f>
        <v>-0.19609834322665165</v>
      </c>
      <c r="EG55" s="6">
        <f>IF(Readings!EC40&gt;0.1,333.5*((Readings!EC40)^-0.07168)+(2.5*(LOG(Readings!EC40/16.325))^2-273+$E55))</f>
        <v>-0.20800344619112821</v>
      </c>
      <c r="EH55" s="6">
        <f>IF(Readings!ED40&gt;0.1,333.5*((Readings!ED40)^-0.07168)+(2.5*(LOG(Readings!ED40/16.325))^2-273+$E55))</f>
        <v>-0.19609834322665165</v>
      </c>
      <c r="EI55" s="6">
        <f>IF(Readings!EE40&gt;0.1,333.5*((Readings!EE40)^-0.07168)+(2.5*(LOG(Readings!EE40/16.325))^2-273+$E55))</f>
        <v>-0.19609834322665165</v>
      </c>
      <c r="EJ55" s="6">
        <f>IF(Readings!EF40&gt;0.1,333.5*((Readings!EF40)^-0.07168)+(2.5*(LOG(Readings!EF40/16.325))^2-273+$E55))</f>
        <v>-0.19609834322665165</v>
      </c>
      <c r="EK55" s="6">
        <f>IF(Readings!EG40&gt;0.1,333.5*((Readings!EG40)^-0.07168)+(2.5*(LOG(Readings!EG40/16.325))^2-273+$E55))</f>
        <v>-0.18418511761410628</v>
      </c>
      <c r="EL55" s="6">
        <f>IF(Readings!EH40&gt;0.1,333.5*((Readings!EH40)^-0.07168)+(2.5*(LOG(Readings!EH40/16.325))^2-273+$E55))</f>
        <v>-0.19609834322665165</v>
      </c>
      <c r="EM55" s="6">
        <f>IF(Readings!EI40&gt;0.1,333.5*((Readings!EI40)^-0.07168)+(2.5*(LOG(Readings!EI40/16.325))^2-273+$E55))</f>
        <v>-0.23178932590076329</v>
      </c>
      <c r="EN55" s="6">
        <f>IF(Readings!EJ40&gt;0.1,333.5*((Readings!EJ40)^-0.07168)+(2.5*(LOG(Readings!EJ40/16.325))^2-273+$E55))</f>
        <v>-0.21990043694376027</v>
      </c>
      <c r="EO55" s="6">
        <f>IF(Readings!EK40&gt;0.1,333.5*((Readings!EK40)^-0.07168)+(2.5*(LOG(Readings!EK40/16.325))^2-273+$E55))</f>
        <v>-0.23178932590076329</v>
      </c>
      <c r="EP55" s="6">
        <f>IF(Readings!EL40&gt;0.1,333.5*((Readings!EL40)^-0.07168)+(2.5*(LOG(Readings!EL40/16.325))^2-273+$E55))</f>
        <v>-0.18418511761410628</v>
      </c>
      <c r="EQ55" s="6">
        <f>IF(Readings!EM40&gt;0.1,333.5*((Readings!EM40)^-0.07168)+(2.5*(LOG(Readings!EM40/16.325))^2-273+$E55))</f>
        <v>-0.18418511761410628</v>
      </c>
      <c r="ER55" s="6">
        <f>IF(Readings!EN40&gt;0.1,333.5*((Readings!EN40)^-0.07168)+(2.5*(LOG(Readings!EN40/16.325))^2-273+$E55))</f>
        <v>-0.18418511761410628</v>
      </c>
      <c r="ES55" s="6">
        <f>IF(Readings!EO40&gt;0.1,333.5*((Readings!EO40)^-0.07168)+(2.5*(LOG(Readings!EO40/16.325))^2-273+$E55))</f>
        <v>-0.37382781820707578</v>
      </c>
      <c r="ET55" s="6">
        <f>IF(Readings!EP40&gt;0.1,333.5*((Readings!EP40)^-0.07168)+(2.5*(LOG(Readings!EP40/16.325))^2-273+$E55))</f>
        <v>-0.3502348943284801</v>
      </c>
      <c r="EU55" s="6">
        <f>IF(Readings!EQ40&gt;0.1,333.5*((Readings!EQ40)^-0.07168)+(2.5*(LOG(Readings!EQ40/16.325))^2-273+$E55))</f>
        <v>-0.16033425660117473</v>
      </c>
      <c r="EV55" s="6">
        <f>IF(Readings!ER40&gt;0.1,333.5*((Readings!ER40)^-0.07168)+(2.5*(LOG(Readings!ER40/16.325))^2-273+$E55))</f>
        <v>-0.16033425660117473</v>
      </c>
      <c r="EW55" s="6">
        <f>(333.5*((16.39)^-0.07168)+(2.5*(LOG(16.39/16.325))^2-273+$E55))</f>
        <v>-0.16033425660117473</v>
      </c>
      <c r="EX55" s="6">
        <f>(333.5*((16.38)^-0.07168)+(2.5*(LOG(16.38/16.325))^2-273+$E55))</f>
        <v>-0.1483966002294892</v>
      </c>
      <c r="EY55" s="6">
        <f>(333.5*((16.39)^-0.07168)+(2.5*(LOG(16.39/16.325))^2-273+$E55))</f>
        <v>-0.16033425660117473</v>
      </c>
    </row>
    <row r="56" spans="1:156" x14ac:dyDescent="0.2">
      <c r="A56" t="s">
        <v>30</v>
      </c>
      <c r="B56" s="13">
        <v>5</v>
      </c>
      <c r="C56" s="13">
        <v>1076.1999999999998</v>
      </c>
      <c r="D56" s="17">
        <f t="shared" si="75"/>
        <v>-11.800000000000182</v>
      </c>
      <c r="E56" s="17">
        <v>-0.11</v>
      </c>
      <c r="F56" s="43" t="s">
        <v>207</v>
      </c>
      <c r="G56" s="6">
        <f>IF(Readings!C41&gt;0.1,333.5*((Readings!C41)^-0.07168)+(2.5*(LOG(Readings!C41/16.325))^2-273+$E56))</f>
        <v>-0.30926407141492973</v>
      </c>
      <c r="H56" s="6">
        <f>IF(Readings!D41&gt;0.1,333.5*((Readings!D41)^-0.07168)+(2.5*(LOG(Readings!D41/16.325))^2-273+$E56))</f>
        <v>-0.30926407141492973</v>
      </c>
      <c r="I56" s="6">
        <f>IF(Readings!E41&gt;0.1,333.5*((Readings!E41)^-0.07168)+(2.5*(LOG(Readings!E41/16.325))^2-273+$E56))</f>
        <v>-0.30926407141492973</v>
      </c>
      <c r="J56" s="6">
        <f>IF(Readings!F41&gt;0.1,333.5*((Readings!F41)^-0.07168)+(2.5*(LOG(Readings!F41/16.325))^2-273+$E56))</f>
        <v>-0.30926407141492973</v>
      </c>
      <c r="K56" s="6">
        <f>IF(Readings!G41&gt;0.1,333.5*((Readings!G41)^-0.07168)+(2.5*(LOG(Readings!G41/16.325))^2-273+$E56))</f>
        <v>-0.29740748586834798</v>
      </c>
      <c r="L56" s="6">
        <f>IF(Readings!H41&gt;0.1,333.5*((Readings!H41)^-0.07168)+(2.5*(LOG(Readings!H41/16.325))^2-273+$E56))</f>
        <v>-0.30926407141492973</v>
      </c>
      <c r="M56" s="6">
        <f>IF(Readings!I41&gt;0.1,333.5*((Readings!I41)^-0.07168)+(2.5*(LOG(Readings!I41/16.325))^2-273+$E56))</f>
        <v>-0.30926407141492973</v>
      </c>
      <c r="N56" s="6">
        <f>IF(Readings!J41&gt;0.1,333.5*((Readings!J41)^-0.07168)+(2.5*(LOG(Readings!J41/16.325))^2-273+$E56))</f>
        <v>-0.30926407141492973</v>
      </c>
      <c r="O56" s="6">
        <f>IF(Readings!K41&gt;0.1,333.5*((Readings!K41)^-0.07168)+(2.5*(LOG(Readings!K41/16.325))^2-273+$E56))</f>
        <v>-0.30926407141492973</v>
      </c>
      <c r="P56" s="6">
        <f>IF(Readings!L41&gt;0.1,333.5*((Readings!L41)^-0.07168)+(2.5*(LOG(Readings!L41/16.325))^2-273+$E56))</f>
        <v>-1.2550219306041299</v>
      </c>
      <c r="Q56" s="6">
        <f>IF(Readings!M41&gt;0.1,333.5*((Readings!M41)^-0.07168)+(2.5*(LOG(Readings!M41/16.325))^2-273+$E56))</f>
        <v>-0.30926407141492973</v>
      </c>
      <c r="R56" s="6">
        <f>IF(Readings!N41&gt;0.1,333.5*((Readings!N41)^-0.07168)+(2.5*(LOG(Readings!N41/16.325))^2-273+$E56))</f>
        <v>-0.29740748586834798</v>
      </c>
      <c r="S56" s="6">
        <f>IF(Readings!O41&gt;0.1,333.5*((Readings!O41)^-0.07168)+(2.5*(LOG(Readings!O41/16.325))^2-273+$E56))</f>
        <v>-0.32111260695404553</v>
      </c>
      <c r="T56" s="6">
        <f>IF(Readings!P41&gt;0.1,333.5*((Readings!P41)^-0.07168)+(2.5*(LOG(Readings!P41/16.325))^2-273+$E56))</f>
        <v>-0.35661001642051815</v>
      </c>
      <c r="U56" s="6">
        <f>IF(Readings!Q41&gt;0.1,333.5*((Readings!Q41)^-0.07168)+(2.5*(LOG(Readings!Q41/16.325))^2-273+$E56))</f>
        <v>-0.38023489432850965</v>
      </c>
      <c r="V56" s="6">
        <f>IF(Readings!R41&gt;0.1,333.5*((Readings!R41)^-0.07168)+(2.5*(LOG(Readings!R41/16.325))^2-273+$E56))</f>
        <v>-0.40382781820710534</v>
      </c>
      <c r="W56" s="6">
        <f>IF(Readings!S41&gt;0.1,333.5*((Readings!S41)^-0.07168)+(2.5*(LOG(Readings!S41/16.325))^2-273+$E56))</f>
        <v>-0.29740748586834798</v>
      </c>
      <c r="X56" s="6">
        <f>IF(Readings!T41&gt;0.1,333.5*((Readings!T41)^-0.07168)+(2.5*(LOG(Readings!T41/16.325))^2-273+$E56))</f>
        <v>-0.30926407141492973</v>
      </c>
      <c r="Y56" s="6">
        <f>IF(Readings!U41&gt;0.1,333.5*((Readings!U41)^-0.07168)+(2.5*(LOG(Readings!U41/16.325))^2-273+$E56))</f>
        <v>-0.29740748586834798</v>
      </c>
      <c r="Z56" s="6">
        <f>IF(Readings!V41&gt;0.1,333.5*((Readings!V41)^-0.07168)+(2.5*(LOG(Readings!V41/16.325))^2-273+$E56))</f>
        <v>-0.38023489432850965</v>
      </c>
      <c r="AA56" s="6">
        <f>IF(Readings!W41&gt;0.1,333.5*((Readings!W41)^-0.07168)+(2.5*(LOG(Readings!W41/16.325))^2-273+$E56))</f>
        <v>-0.33295310278469969</v>
      </c>
      <c r="AB56" s="6">
        <f>IF(Readings!X41&gt;0.1,333.5*((Readings!X41)^-0.07168)+(2.5*(LOG(Readings!X41/16.325))^2-273+$E56))</f>
        <v>-0.28554283999574182</v>
      </c>
      <c r="AC56" s="6">
        <f>IF(Readings!Y41&gt;0.1,333.5*((Readings!Y41)^-0.07168)+(2.5*(LOG(Readings!Y41/16.325))^2-273+$E56))</f>
        <v>-0.29740748586834798</v>
      </c>
      <c r="AD56" s="6">
        <f>IF(Readings!Z41&gt;0.1,333.5*((Readings!Z41)^-0.07168)+(2.5*(LOG(Readings!Z41/16.325))^2-273+$E56))</f>
        <v>-0.29740748586834798</v>
      </c>
      <c r="AE56" s="6">
        <f>IF(Readings!AA41&gt;0.1,333.5*((Readings!AA41)^-0.07168)+(2.5*(LOG(Readings!AA41/16.325))^2-273+$E56))</f>
        <v>-0.29740748586834798</v>
      </c>
      <c r="AF56" s="6">
        <f>IF(Readings!AB41&gt;0.1,333.5*((Readings!AB41)^-0.07168)+(2.5*(LOG(Readings!AB41/16.325))^2-273+$E56))</f>
        <v>-0.30926407141492973</v>
      </c>
      <c r="AG56" s="6">
        <f>IF(Readings!AC41&gt;0.1,333.5*((Readings!AC41)^-0.07168)+(2.5*(LOG(Readings!AC41/16.325))^2-273+$E56))</f>
        <v>-0.32111260695404553</v>
      </c>
      <c r="AH56" s="6">
        <f>IF(Readings!AD41&gt;0.1,333.5*((Readings!AD41)^-0.07168)+(2.5*(LOG(Readings!AD41/16.325))^2-273+$E56))</f>
        <v>-0.28554283999574182</v>
      </c>
      <c r="AI56" s="6">
        <f>IF(Readings!AE41&gt;0.1,333.5*((Readings!AE41)^-0.07168)+(2.5*(LOG(Readings!AE41/16.325))^2-273+$E56))</f>
        <v>-0.28554283999574182</v>
      </c>
      <c r="AJ56" s="6">
        <f>IF(Readings!AF41&gt;0.1,333.5*((Readings!AF41)^-0.07168)+(2.5*(LOG(Readings!AF41/16.325))^2-273+$E56))</f>
        <v>-0.28554283999574182</v>
      </c>
      <c r="AK56" s="6">
        <f>IF(Readings!AG41&gt;0.1,333.5*((Readings!AG41)^-0.07168)+(2.5*(LOG(Readings!AG41/16.325))^2-273+$E56))</f>
        <v>-0.29740748586834798</v>
      </c>
      <c r="AL56" s="6">
        <f>IF(Readings!AH41&gt;0.1,333.5*((Readings!AH41)^-0.07168)+(2.5*(LOG(Readings!AH41/16.325))^2-273+$E56))</f>
        <v>-0.32111260695404553</v>
      </c>
      <c r="AM56" s="6">
        <f>IF(Readings!AI41&gt;0.1,333.5*((Readings!AI41)^-0.07168)+(2.5*(LOG(Readings!AI41/16.325))^2-273+$E56))</f>
        <v>-0.28554283999574182</v>
      </c>
      <c r="AN56" s="6">
        <f>IF(Readings!AJ41&gt;0.1,333.5*((Readings!AJ41)^-0.07168)+(2.5*(LOG(Readings!AJ41/16.325))^2-273+$E56))</f>
        <v>-0.28554283999574182</v>
      </c>
      <c r="AO56" s="6">
        <f>IF(Readings!AK41&gt;0.1,333.5*((Readings!AK41)^-0.07168)+(2.5*(LOG(Readings!AK41/16.325))^2-273+$E56))</f>
        <v>-0.28554283999574182</v>
      </c>
      <c r="AP56" s="6">
        <f>IF(Readings!AL41&gt;0.1,333.5*((Readings!AL41)^-0.07168)+(2.5*(LOG(Readings!AL41/16.325))^2-273+$E56))</f>
        <v>-0.28554283999574182</v>
      </c>
      <c r="AQ56" s="6">
        <f>IF(Readings!AM41&gt;0.1,333.5*((Readings!AM41)^-0.07168)+(2.5*(LOG(Readings!AM41/16.325))^2-273+$E56))</f>
        <v>-0.32111260695404553</v>
      </c>
      <c r="AR56" s="6">
        <f>IF(Readings!AN41&gt;0.1,333.5*((Readings!AN41)^-0.07168)+(2.5*(LOG(Readings!AN41/16.325))^2-273+$E56))</f>
        <v>-0.28554283999574182</v>
      </c>
      <c r="AS56" s="6">
        <f>IF(Readings!AO41&gt;0.1,333.5*((Readings!AO41)^-0.07168)+(2.5*(LOG(Readings!AO41/16.325))^2-273+$E56))</f>
        <v>-0.27367012345911235</v>
      </c>
      <c r="AT56" s="6">
        <f>IF(Readings!AP41&gt;0.1,333.5*((Readings!AP41)^-0.07168)+(2.5*(LOG(Readings!AP41/16.325))^2-273+$E56))</f>
        <v>-0.27367012345911235</v>
      </c>
      <c r="AU56" s="6" t="b">
        <f>IF(Readings!AQ41&gt;0.1,333.5*((Readings!AQ41)^-0.07168)+(2.5*(LOG(Readings!AQ41/16.325))^2-273+$E56))</f>
        <v>0</v>
      </c>
      <c r="AV56" s="6">
        <f>IF(Readings!AR41&gt;0.1,333.5*((Readings!AR41)^-0.07168)+(2.5*(LOG(Readings!AR41/16.325))^2-273+$E56))</f>
        <v>-0.28554283999574182</v>
      </c>
      <c r="AW56" s="6">
        <f>IF(Readings!AS41&gt;0.1,333.5*((Readings!AS41)^-0.07168)+(2.5*(LOG(Readings!AS41/16.325))^2-273+$E56))</f>
        <v>-0.28554283999574182</v>
      </c>
      <c r="AX56" s="6">
        <f>IF(Readings!AT41&gt;0.1,333.5*((Readings!AT41)^-0.07168)+(2.5*(LOG(Readings!AT41/16.325))^2-273+$E56))</f>
        <v>-0.28554283999574182</v>
      </c>
      <c r="AY56" s="6">
        <f>IF(Readings!AU41&gt;0.1,333.5*((Readings!AU41)^-0.07168)+(2.5*(LOG(Readings!AU41/16.325))^2-273+$E56))</f>
        <v>-0.27367012345911235</v>
      </c>
      <c r="AZ56" s="6">
        <f>IF(Readings!AV41&gt;0.1,333.5*((Readings!AV41)^-0.07168)+(2.5*(LOG(Readings!AV41/16.325))^2-273+$E56))</f>
        <v>-0.28554283999574182</v>
      </c>
      <c r="BA56" s="6">
        <f>IF(Readings!AW41&gt;0.1,333.5*((Readings!AW41)^-0.07168)+(2.5*(LOG(Readings!AW41/16.325))^2-273+$E56))</f>
        <v>-0.28554283999574182</v>
      </c>
      <c r="BB56" s="6">
        <f>IF(Readings!AX41&gt;0.1,333.5*((Readings!AX41)^-0.07168)+(2.5*(LOG(Readings!AX41/16.325))^2-273+$E56))</f>
        <v>-0.28554283999574182</v>
      </c>
      <c r="BC56" s="6">
        <f>IF(Readings!AY41&gt;0.1,333.5*((Readings!AY41)^-0.07168)+(2.5*(LOG(Readings!AY41/16.325))^2-273+$E56))</f>
        <v>-0.27367012345911235</v>
      </c>
      <c r="BD56" s="6">
        <f>IF(Readings!AZ41&gt;0.1,333.5*((Readings!AZ41)^-0.07168)+(2.5*(LOG(Readings!AZ41/16.325))^2-273+$E56))</f>
        <v>-0.28554283999574182</v>
      </c>
      <c r="BE56" s="6">
        <f>IF(Readings!BA41&gt;0.1,333.5*((Readings!BA41)^-0.07168)+(2.5*(LOG(Readings!BA41/16.325))^2-273+$E56))</f>
        <v>-0.27367012345911235</v>
      </c>
      <c r="BF56" s="6">
        <f>IF(Readings!BB41&gt;0.1,333.5*((Readings!BB41)^-0.07168)+(2.5*(LOG(Readings!BB41/16.325))^2-273+$E56))</f>
        <v>-0.27367012345911235</v>
      </c>
      <c r="BG56" s="6">
        <f>IF(Readings!BC41&gt;0.1,333.5*((Readings!BC41)^-0.07168)+(2.5*(LOG(Readings!BC41/16.325))^2-273+$E56))</f>
        <v>-0.27367012345911235</v>
      </c>
      <c r="BH56" s="6">
        <f>IF(Readings!BD41&gt;0.1,333.5*((Readings!BD41)^-0.07168)+(2.5*(LOG(Readings!BD41/16.325))^2-273+$E56))</f>
        <v>-0.22609834322668121</v>
      </c>
      <c r="BI56" s="6">
        <f>IF(Readings!BE41&gt;0.1,333.5*((Readings!BE41)^-0.07168)+(2.5*(LOG(Readings!BE41/16.325))^2-273+$E56))</f>
        <v>-0.27367012345911235</v>
      </c>
      <c r="BJ56" s="6">
        <f>IF(Readings!BF41&gt;0.1,333.5*((Readings!BF41)^-0.07168)+(2.5*(LOG(Readings!BF41/16.325))^2-273+$E56))</f>
        <v>-0.27367012345911235</v>
      </c>
      <c r="BK56" s="6">
        <f>IF(Readings!BG41&gt;0.1,333.5*((Readings!BG41)^-0.07168)+(2.5*(LOG(Readings!BG41/16.325))^2-273+$E56))</f>
        <v>-0.27367012345911235</v>
      </c>
      <c r="BL56" s="6">
        <f>IF(Readings!BH41&gt;0.1,333.5*((Readings!BH41)^-0.07168)+(2.5*(LOG(Readings!BH41/16.325))^2-273+$E56))</f>
        <v>-0.28554283999574182</v>
      </c>
      <c r="BM56" s="6">
        <f>IF(Readings!BI41&gt;0.1,333.5*((Readings!BI41)^-0.07168)+(2.5*(LOG(Readings!BI41/16.325))^2-273+$E56))</f>
        <v>-0.27367012345911235</v>
      </c>
      <c r="BN56" s="6">
        <f>IF(Readings!BJ41&gt;0.1,333.5*((Readings!BJ41)^-0.07168)+(2.5*(LOG(Readings!BJ41/16.325))^2-273+$E56))</f>
        <v>-0.29740748586834798</v>
      </c>
      <c r="BO56" s="6">
        <f>IF(Readings!BK41&gt;0.1,333.5*((Readings!BK41)^-0.07168)+(2.5*(LOG(Readings!BK41/16.325))^2-273+$E56))</f>
        <v>-0.27367012345911235</v>
      </c>
      <c r="BP56" s="6">
        <f>IF(Readings!BL41&gt;0.1,333.5*((Readings!BL41)^-0.07168)+(2.5*(LOG(Readings!BL41/16.325))^2-273+$E56))</f>
        <v>-0.27367012345911235</v>
      </c>
      <c r="BQ56" s="6">
        <f>IF(Readings!BM41&gt;0.1,333.5*((Readings!BM41)^-0.07168)+(2.5*(LOG(Readings!BM41/16.325))^2-273+$E56))</f>
        <v>-0.27367012345911235</v>
      </c>
      <c r="BR56" s="6">
        <f>IF(Readings!BN41&gt;0.1,333.5*((Readings!BN41)^-0.07168)+(2.5*(LOG(Readings!BN41/16.325))^2-273+$E56))</f>
        <v>-0.33295310278469969</v>
      </c>
      <c r="BS56" s="6">
        <f>IF(Readings!BO41&gt;0.1,333.5*((Readings!BO41)^-0.07168)+(2.5*(LOG(Readings!BO41/16.325))^2-273+$E56))</f>
        <v>-0.28554283999574182</v>
      </c>
      <c r="BT56" s="6">
        <f>IF(Readings!BP41&gt;0.1,333.5*((Readings!BP41)^-0.07168)+(2.5*(LOG(Readings!BP41/16.325))^2-273+$E56))</f>
        <v>-0.27367012345911235</v>
      </c>
      <c r="BU56" s="6">
        <f>IF(Readings!BQ41&gt;0.1,333.5*((Readings!BQ41)^-0.07168)+(2.5*(LOG(Readings!BQ41/16.325))^2-273+$E56))</f>
        <v>-0.27367012345911235</v>
      </c>
      <c r="BV56" s="6">
        <f>IF(Readings!BR41&gt;0.1,333.5*((Readings!BR41)^-0.07168)+(2.5*(LOG(Readings!BR41/16.325))^2-273+$E56))</f>
        <v>-0.27367012345911235</v>
      </c>
      <c r="BW56" s="6">
        <f>IF(Readings!BS41&gt;0.1,333.5*((Readings!BS41)^-0.07168)+(2.5*(LOG(Readings!BS41/16.325))^2-273+$E56))</f>
        <v>-0.26178932590079285</v>
      </c>
      <c r="BX56" s="6">
        <f>IF(Readings!BT41&gt;0.1,333.5*((Readings!BT41)^-0.07168)+(2.5*(LOG(Readings!BT41/16.325))^2-273+$E56))</f>
        <v>-0.27367012345911235</v>
      </c>
      <c r="BY56" s="6">
        <f>IF(Readings!BU41&gt;0.1,333.5*((Readings!BU41)^-0.07168)+(2.5*(LOG(Readings!BU41/16.325))^2-273+$E56))</f>
        <v>-0.26178932590079285</v>
      </c>
      <c r="BZ56" s="6">
        <f>IF(Readings!BV41&gt;0.1,333.5*((Readings!BV41)^-0.07168)+(2.5*(LOG(Readings!BV41/16.325))^2-273+$E56))</f>
        <v>-0.26178932590079285</v>
      </c>
      <c r="CA56" s="6">
        <f>IF(Readings!BW41&gt;0.1,333.5*((Readings!BW41)^-0.07168)+(2.5*(LOG(Readings!BW41/16.325))^2-273+$E56))</f>
        <v>-0.27367012345911235</v>
      </c>
      <c r="CB56" s="6">
        <f>IF(Readings!BX41&gt;0.1,333.5*((Readings!BX41)^-0.07168)+(2.5*(LOG(Readings!BX41/16.325))^2-273+$E56))</f>
        <v>-0.26178932590079285</v>
      </c>
      <c r="CC56" s="6">
        <f>IF(Readings!BY41&gt;0.1,333.5*((Readings!BY41)^-0.07168)+(2.5*(LOG(Readings!BY41/16.325))^2-273+$E56))</f>
        <v>-0.27367012345911235</v>
      </c>
      <c r="CD56" s="6">
        <f>IF(Readings!BZ41&gt;0.1,333.5*((Readings!BZ41)^-0.07168)+(2.5*(LOG(Readings!BZ41/16.325))^2-273+$E56))</f>
        <v>-0.26178932590079285</v>
      </c>
      <c r="CE56" s="6">
        <f>IF(Readings!CA41&gt;0.1,333.5*((Readings!CA41)^-0.07168)+(2.5*(LOG(Readings!CA41/16.325))^2-273+$E56))</f>
        <v>-0.26178932590079285</v>
      </c>
      <c r="CG56" s="6">
        <f>IF(Readings!CC41&gt;0.1,333.5*((Readings!CC41)^-0.07168)+(2.5*(LOG(Readings!CC41/16.325))^2-273+$E56))</f>
        <v>-0.27367012345911235</v>
      </c>
      <c r="CH56" s="6">
        <f>IF(Readings!CD41&gt;0.1,333.5*((Readings!CD41)^-0.07168)+(2.5*(LOG(Readings!CD41/16.325))^2-273+$E56))</f>
        <v>-0.26178932590079285</v>
      </c>
      <c r="CI56" s="6">
        <f>IF(Readings!CE41&gt;0.1,333.5*((Readings!CE41)^-0.07168)+(2.5*(LOG(Readings!CE41/16.325))^2-273+$E56))</f>
        <v>-0.27367012345911235</v>
      </c>
      <c r="CJ56" s="6">
        <f>IF(Readings!CF41&gt;0.1,333.5*((Readings!CF41)^-0.07168)+(2.5*(LOG(Readings!CF41/16.325))^2-273+$E56))</f>
        <v>-0.26178932590079285</v>
      </c>
      <c r="CK56" s="6">
        <f>IF(Readings!CG41&gt;0.1,333.5*((Readings!CG41)^-0.07168)+(2.5*(LOG(Readings!CG41/16.325))^2-273+$E56))</f>
        <v>-0.29740748586834798</v>
      </c>
      <c r="CL56" s="6" t="b">
        <f>IF(Readings!CH41&gt;0.1,333.5*((Readings!CH41)^-0.07168)+(2.5*(LOG(Readings!CH41/16.325))^2-273+$E56))</f>
        <v>0</v>
      </c>
      <c r="CM56" s="6">
        <f>IF(Readings!CI41&gt;0.1,333.5*((Readings!CI41)^-0.07168)+(2.5*(LOG(Readings!CI41/16.325))^2-273+$E56))</f>
        <v>-0.27367012345911235</v>
      </c>
      <c r="CN56" s="6">
        <f>IF(Readings!CJ41&gt;0.1,333.5*((Readings!CJ41)^-0.07168)+(2.5*(LOG(Readings!CJ41/16.325))^2-273+$E56))</f>
        <v>-0.28554283999574182</v>
      </c>
      <c r="CO56" s="6">
        <f>IF(Readings!CK41&gt;0.1,333.5*((Readings!CK41)^-0.07168)+(2.5*(LOG(Readings!CK41/16.325))^2-273+$E56))</f>
        <v>-0.26178932590079285</v>
      </c>
      <c r="CP56" s="6">
        <f>IF(Readings!CL41&gt;0.1,333.5*((Readings!CL41)^-0.07168)+(2.5*(LOG(Readings!CL41/16.325))^2-273+$E56))</f>
        <v>-0.26178932590079285</v>
      </c>
      <c r="CQ56" s="6">
        <f>IF(Readings!CM41&gt;0.1,333.5*((Readings!CM41)^-0.07168)+(2.5*(LOG(Readings!CM41/16.325))^2-273+$E56))</f>
        <v>-0.27367012345911235</v>
      </c>
      <c r="CR56" s="6">
        <f>IF(Readings!CN41&gt;0.1,333.5*((Readings!CN41)^-0.07168)+(2.5*(LOG(Readings!CN41/16.325))^2-273+$E56))</f>
        <v>-0.26178932590079285</v>
      </c>
      <c r="CS56" s="6">
        <f>IF(Readings!CO41&gt;0.1,333.5*((Readings!CO41)^-0.07168)+(2.5*(LOG(Readings!CO41/16.325))^2-273+$E56))</f>
        <v>-0.28554283999574182</v>
      </c>
      <c r="CT56" s="6">
        <f>IF(Readings!CP41&gt;0.1,333.5*((Readings!CP41)^-0.07168)+(2.5*(LOG(Readings!CP41/16.325))^2-273+$E56))</f>
        <v>-0.26178932590079285</v>
      </c>
      <c r="CU56" s="6">
        <f>IF(Readings!CQ41&gt;0.1,333.5*((Readings!CQ41)^-0.07168)+(2.5*(LOG(Readings!CQ41/16.325))^2-273+$E56))</f>
        <v>-0.24990043694378983</v>
      </c>
      <c r="CV56" s="6">
        <f>IF(Readings!CR41&gt;0.1,333.5*((Readings!CR41)^-0.07168)+(2.5*(LOG(Readings!CR41/16.325))^2-273+$E56))</f>
        <v>-0.26178932590079285</v>
      </c>
      <c r="CW56" s="6">
        <f>IF(Readings!CS41&gt;0.1,333.5*((Readings!CS41)^-0.07168)+(2.5*(LOG(Readings!CS41/16.325))^2-273+$E56))</f>
        <v>-0.26178932590079285</v>
      </c>
      <c r="CX56" s="6">
        <f>IF(Readings!CT41&gt;0.1,333.5*((Readings!CT41)^-0.07168)+(2.5*(LOG(Readings!CT41/16.325))^2-273+$E56))</f>
        <v>-0.24990043694378983</v>
      </c>
      <c r="CY56" s="6">
        <f>IF(Readings!CU41&gt;0.1,333.5*((Readings!CU41)^-0.07168)+(2.5*(LOG(Readings!CU41/16.325))^2-273+$E56))</f>
        <v>-0.28554283999574182</v>
      </c>
      <c r="CZ56" s="6">
        <f>IF(Readings!CV41&gt;0.1,333.5*((Readings!CV41)^-0.07168)+(2.5*(LOG(Readings!CV41/16.325))^2-273+$E56))</f>
        <v>-0.26178932590079285</v>
      </c>
      <c r="DA56" s="6">
        <f>IF(Readings!CW41&gt;0.1,333.5*((Readings!CW41)^-0.07168)+(2.5*(LOG(Readings!CW41/16.325))^2-273+$E56))</f>
        <v>-0.29740748586834798</v>
      </c>
      <c r="DB56" s="6">
        <f>IF(Readings!CX41&gt;0.1,333.5*((Readings!CX41)^-0.07168)+(2.5*(LOG(Readings!CX41/16.325))^2-273+$E56))</f>
        <v>-0.23800344619115776</v>
      </c>
      <c r="DC56" s="6">
        <f>IF(Readings!CY41&gt;0.1,333.5*((Readings!CY41)^-0.07168)+(2.5*(LOG(Readings!CY41/16.325))^2-273+$E56))</f>
        <v>-0.24990043694378983</v>
      </c>
      <c r="DD56" s="6">
        <f>IF(Readings!CZ41&gt;0.1,333.5*((Readings!CZ41)^-0.07168)+(2.5*(LOG(Readings!CZ41/16.325))^2-273+$E56))</f>
        <v>-0.24990043694378983</v>
      </c>
      <c r="DE56" s="6">
        <f>IF(Readings!DA41&gt;0.1,333.5*((Readings!DA41)^-0.07168)+(2.5*(LOG(Readings!DA41/16.325))^2-273+$E56))</f>
        <v>-0.24990043694378983</v>
      </c>
      <c r="DF56" s="6">
        <f>IF(Readings!DB41&gt;0.1,333.5*((Readings!DB41)^-0.07168)+(2.5*(LOG(Readings!DB41/16.325))^2-273+$E56))</f>
        <v>-0.24990043694378983</v>
      </c>
      <c r="DG56" s="6">
        <f>IF(Readings!DC41&gt;0.1,333.5*((Readings!DC41)^-0.07168)+(2.5*(LOG(Readings!DC41/16.325))^2-273+$E56))</f>
        <v>-0.24990043694378983</v>
      </c>
      <c r="DH56" s="6">
        <f>IF(Readings!DD41&gt;0.1,333.5*((Readings!DD41)^-0.07168)+(2.5*(LOG(Readings!DD41/16.325))^2-273+$E56))</f>
        <v>-0.24990043694378983</v>
      </c>
      <c r="DI56" s="6">
        <f>IF(Readings!DE41&gt;0.1,333.5*((Readings!DE41)^-0.07168)+(2.5*(LOG(Readings!DE41/16.325))^2-273+$E56))</f>
        <v>-0.24990043694378983</v>
      </c>
      <c r="DJ56" s="6">
        <f>IF(Readings!DF41&gt;0.1,333.5*((Readings!DF41)^-0.07168)+(2.5*(LOG(Readings!DF41/16.325))^2-273+$E56))</f>
        <v>-0.24990043694378983</v>
      </c>
      <c r="DK56" s="6">
        <f>IF(Readings!DG41&gt;0.1,333.5*((Readings!DG41)^-0.07168)+(2.5*(LOG(Readings!DG41/16.325))^2-273+$E56))</f>
        <v>-0.26178932590079285</v>
      </c>
      <c r="DL56" s="6">
        <f>IF(Readings!DH41&gt;0.1,333.5*((Readings!DH41)^-0.07168)+(2.5*(LOG(Readings!DH41/16.325))^2-273+$E56))</f>
        <v>-0.22609834322668121</v>
      </c>
      <c r="DM56" s="6">
        <f>IF(Readings!DI41&gt;0.1,333.5*((Readings!DI41)^-0.07168)+(2.5*(LOG(Readings!DI41/16.325))^2-273+$E56))</f>
        <v>-0.22609834322668121</v>
      </c>
      <c r="DN56" s="6">
        <f>IF(Readings!DJ41&gt;0.1,333.5*((Readings!DJ41)^-0.07168)+(2.5*(LOG(Readings!DJ41/16.325))^2-273+$E56))</f>
        <v>-0.24990043694378983</v>
      </c>
      <c r="DO56" s="6">
        <f>IF(Readings!DK41&gt;0.1,333.5*((Readings!DK41)^-0.07168)+(2.5*(LOG(Readings!DK41/16.325))^2-273+$E56))</f>
        <v>-0.22609834322668121</v>
      </c>
      <c r="DP56" s="6">
        <f>IF(Readings!DL41&gt;0.1,333.5*((Readings!DL41)^-0.07168)+(2.5*(LOG(Readings!DL41/16.325))^2-273+$E56))</f>
        <v>-0.24990043694378983</v>
      </c>
      <c r="DQ56" s="6">
        <f>IF(Readings!DM41&gt;0.1,333.5*((Readings!DM41)^-0.07168)+(2.5*(LOG(Readings!DM41/16.325))^2-273+$E56))</f>
        <v>-0.26178932590079285</v>
      </c>
      <c r="DR56" s="6">
        <f>IF(Readings!DN41&gt;0.1,333.5*((Readings!DN41)^-0.07168)+(2.5*(LOG(Readings!DN41/16.325))^2-273+$E56))</f>
        <v>-0.26178932590079285</v>
      </c>
      <c r="DS56" s="6">
        <f>IF(Readings!DO41&gt;0.1,333.5*((Readings!DO41)^-0.07168)+(2.5*(LOG(Readings!DO41/16.325))^2-273+$E56))</f>
        <v>-0.26178932590079285</v>
      </c>
      <c r="DT56" s="6">
        <f>IF(Readings!DP41&gt;0.1,333.5*((Readings!DP41)^-0.07168)+(2.5*(LOG(Readings!DP41/16.325))^2-273+$E56))</f>
        <v>-0.28554283999574182</v>
      </c>
      <c r="DU56" s="6">
        <f>IF(Readings!DQ41&gt;0.1,333.5*((Readings!DQ41)^-0.07168)+(2.5*(LOG(Readings!DQ41/16.325))^2-273+$E56))</f>
        <v>-0.26178932590079285</v>
      </c>
      <c r="DV56" s="6">
        <f>IF(Readings!DR41&gt;0.1,333.5*((Readings!DR41)^-0.07168)+(2.5*(LOG(Readings!DR41/16.325))^2-273+$E56))</f>
        <v>-0.26178932590079285</v>
      </c>
      <c r="DW56" s="6">
        <f>IF(Readings!DS41&gt;0.1,333.5*((Readings!DS41)^-0.07168)+(2.5*(LOG(Readings!DS41/16.325))^2-273+$E56))</f>
        <v>-0.24990043694378983</v>
      </c>
      <c r="DX56" s="6">
        <f>IF(Readings!DT41&gt;0.1,333.5*((Readings!DT41)^-0.07168)+(2.5*(LOG(Readings!DT41/16.325))^2-273+$E56))</f>
        <v>-0.24990043694378983</v>
      </c>
      <c r="DY56" s="6">
        <f>IF(Readings!DU41&gt;0.1,333.5*((Readings!DU41)^-0.07168)+(2.5*(LOG(Readings!DU41/16.325))^2-273+$E56))</f>
        <v>-0.24990043694378983</v>
      </c>
      <c r="DZ56" s="6">
        <f>IF(Readings!DV41&gt;0.1,333.5*((Readings!DV41)^-0.07168)+(2.5*(LOG(Readings!DV41/16.325))^2-273+$E56))</f>
        <v>-0.23800344619115776</v>
      </c>
      <c r="EA56" s="6">
        <f>IF(Readings!DW41&gt;0.1,333.5*((Readings!DW41)^-0.07168)+(2.5*(LOG(Readings!DW41/16.325))^2-273+$E56))</f>
        <v>-0.24990043694378983</v>
      </c>
      <c r="EB56" s="6">
        <f>IF(Readings!DX41&gt;0.1,333.5*((Readings!DX41)^-0.07168)+(2.5*(LOG(Readings!DX41/16.325))^2-273+$E56))</f>
        <v>-0.24990043694378983</v>
      </c>
      <c r="EC56" s="6">
        <f>IF(Readings!DY41&gt;0.1,333.5*((Readings!DY41)^-0.07168)+(2.5*(LOG(Readings!DY41/16.325))^2-273+$E56))</f>
        <v>-0.23800344619115776</v>
      </c>
      <c r="ED56" s="6">
        <f>IF(Readings!DZ41&gt;0.1,333.5*((Readings!DZ41)^-0.07168)+(2.5*(LOG(Readings!DZ41/16.325))^2-273+$E56))</f>
        <v>-0.23800344619115776</v>
      </c>
      <c r="EE56" s="6">
        <f>IF(Readings!EA41&gt;0.1,333.5*((Readings!EA41)^-0.07168)+(2.5*(LOG(Readings!EA41/16.325))^2-273+$E56))</f>
        <v>-0.24990043694378983</v>
      </c>
      <c r="EF56" s="6">
        <f>IF(Readings!EB41&gt;0.1,333.5*((Readings!EB41)^-0.07168)+(2.5*(LOG(Readings!EB41/16.325))^2-273+$E56))</f>
        <v>-0.26178932590079285</v>
      </c>
      <c r="EG56" s="6">
        <f>IF(Readings!EC41&gt;0.1,333.5*((Readings!EC41)^-0.07168)+(2.5*(LOG(Readings!EC41/16.325))^2-273+$E56))</f>
        <v>-0.26178932590079285</v>
      </c>
      <c r="EH56" s="6">
        <f>IF(Readings!ED41&gt;0.1,333.5*((Readings!ED41)^-0.07168)+(2.5*(LOG(Readings!ED41/16.325))^2-273+$E56))</f>
        <v>-0.24990043694378983</v>
      </c>
      <c r="EI56" s="6">
        <f>IF(Readings!EE41&gt;0.1,333.5*((Readings!EE41)^-0.07168)+(2.5*(LOG(Readings!EE41/16.325))^2-273+$E56))</f>
        <v>-0.24990043694378983</v>
      </c>
      <c r="EJ56" s="6">
        <f>IF(Readings!EF41&gt;0.1,333.5*((Readings!EF41)^-0.07168)+(2.5*(LOG(Readings!EF41/16.325))^2-273+$E56))</f>
        <v>-0.24990043694378983</v>
      </c>
      <c r="EK56" s="6">
        <f>IF(Readings!EG41&gt;0.1,333.5*((Readings!EG41)^-0.07168)+(2.5*(LOG(Readings!EG41/16.325))^2-273+$E56))</f>
        <v>-0.23800344619115776</v>
      </c>
      <c r="EL56" s="6">
        <f>IF(Readings!EH41&gt;0.1,333.5*((Readings!EH41)^-0.07168)+(2.5*(LOG(Readings!EH41/16.325))^2-273+$E56))</f>
        <v>-0.24990043694378983</v>
      </c>
      <c r="EM56" s="6">
        <f>IF(Readings!EI41&gt;0.1,333.5*((Readings!EI41)^-0.07168)+(2.5*(LOG(Readings!EI41/16.325))^2-273+$E56))</f>
        <v>-0.28554283999574182</v>
      </c>
      <c r="EN56" s="6">
        <f>IF(Readings!EJ41&gt;0.1,333.5*((Readings!EJ41)^-0.07168)+(2.5*(LOG(Readings!EJ41/16.325))^2-273+$E56))</f>
        <v>-0.27367012345911235</v>
      </c>
      <c r="EO56" s="6">
        <f>IF(Readings!EK41&gt;0.1,333.5*((Readings!EK41)^-0.07168)+(2.5*(LOG(Readings!EK41/16.325))^2-273+$E56))</f>
        <v>-0.28554283999574182</v>
      </c>
      <c r="EP56" s="6">
        <f>IF(Readings!EL41&gt;0.1,333.5*((Readings!EL41)^-0.07168)+(2.5*(LOG(Readings!EL41/16.325))^2-273+$E56))</f>
        <v>-0.23800344619115776</v>
      </c>
      <c r="EQ56" s="6">
        <f>IF(Readings!EM41&gt;0.1,333.5*((Readings!EM41)^-0.07168)+(2.5*(LOG(Readings!EM41/16.325))^2-273+$E56))</f>
        <v>-0.23800344619115776</v>
      </c>
      <c r="ER56" s="6">
        <f>IF(Readings!EN41&gt;0.1,333.5*((Readings!EN41)^-0.07168)+(2.5*(LOG(Readings!EN41/16.325))^2-273+$E56))</f>
        <v>-0.23800344619115776</v>
      </c>
      <c r="ES56" s="6">
        <f>IF(Readings!EO41&gt;0.1,333.5*((Readings!EO41)^-0.07168)+(2.5*(LOG(Readings!EO41/16.325))^2-273+$E56))</f>
        <v>-0.42738886944823662</v>
      </c>
      <c r="ET56" s="6">
        <f>IF(Readings!EP41&gt;0.1,333.5*((Readings!EP41)^-0.07168)+(2.5*(LOG(Readings!EP41/16.325))^2-273+$E56))</f>
        <v>-0.41561232283225991</v>
      </c>
      <c r="EU56" s="6">
        <f>IF(Readings!EQ41&gt;0.1,333.5*((Readings!EQ41)^-0.07168)+(2.5*(LOG(Readings!EQ41/16.325))^2-273+$E56))</f>
        <v>-0.22609834322668121</v>
      </c>
      <c r="EV56" s="6">
        <f>IF(Readings!ER41&gt;0.1,333.5*((Readings!ER41)^-0.07168)+(2.5*(LOG(Readings!ER41/16.325))^2-273+$E56))</f>
        <v>-0.21418511761413583</v>
      </c>
      <c r="EW56" s="6">
        <f>(333.5*((16.41)^-0.07168)+(2.5*(LOG(16.41/16.325))^2-273+$E56))</f>
        <v>-0.21418511761413583</v>
      </c>
      <c r="EX56" s="6">
        <f>(333.5*((16.41)^-0.07168)+(2.5*(LOG(16.41/16.325))^2-273+$E56))</f>
        <v>-0.21418511761413583</v>
      </c>
      <c r="EY56" s="6">
        <f>(333.5*((16.42)^-0.07168)+(2.5*(LOG(16.42/16.325))^2-273+$E56))</f>
        <v>-0.22609834322668121</v>
      </c>
    </row>
    <row r="57" spans="1:156" x14ac:dyDescent="0.2">
      <c r="A57" t="s">
        <v>31</v>
      </c>
      <c r="B57" s="13">
        <v>6</v>
      </c>
      <c r="C57" s="13">
        <v>1075.1999999999998</v>
      </c>
      <c r="D57" s="17">
        <f t="shared" si="75"/>
        <v>-12.800000000000182</v>
      </c>
      <c r="E57" s="17">
        <v>-0.16</v>
      </c>
      <c r="F57" s="43" t="s">
        <v>208</v>
      </c>
      <c r="G57" s="6">
        <f>IF(Readings!C42&gt;0.1,333.5*((Readings!C42)^-0.07168)+(2.5*(LOG(Readings!C42/16.325))^2-273+$E57))</f>
        <v>-0.3592640714149411</v>
      </c>
      <c r="H57" s="6">
        <f>IF(Readings!D42&gt;0.1,333.5*((Readings!D42)^-0.07168)+(2.5*(LOG(Readings!D42/16.325))^2-273+$E57))</f>
        <v>-0.3592640714149411</v>
      </c>
      <c r="I57" s="6">
        <f>IF(Readings!E42&gt;0.1,333.5*((Readings!E42)^-0.07168)+(2.5*(LOG(Readings!E42/16.325))^2-273+$E57))</f>
        <v>-0.34740748586835934</v>
      </c>
      <c r="J57" s="6">
        <f>IF(Readings!F42&gt;0.1,333.5*((Readings!F42)^-0.07168)+(2.5*(LOG(Readings!F42/16.325))^2-273+$E57))</f>
        <v>-0.34740748586835934</v>
      </c>
      <c r="K57" s="6">
        <f>IF(Readings!G42&gt;0.1,333.5*((Readings!G42)^-0.07168)+(2.5*(LOG(Readings!G42/16.325))^2-273+$E57))</f>
        <v>-0.34740748586835934</v>
      </c>
      <c r="L57" s="6">
        <f>IF(Readings!H42&gt;0.1,333.5*((Readings!H42)^-0.07168)+(2.5*(LOG(Readings!H42/16.325))^2-273+$E57))</f>
        <v>-0.34740748586835934</v>
      </c>
      <c r="M57" s="6">
        <f>IF(Readings!I42&gt;0.1,333.5*((Readings!I42)^-0.07168)+(2.5*(LOG(Readings!I42/16.325))^2-273+$E57))</f>
        <v>-0.34740748586835934</v>
      </c>
      <c r="N57" s="6">
        <f>IF(Readings!J42&gt;0.1,333.5*((Readings!J42)^-0.07168)+(2.5*(LOG(Readings!J42/16.325))^2-273+$E57))</f>
        <v>-0.34740748586835934</v>
      </c>
      <c r="O57" s="6">
        <f>IF(Readings!K42&gt;0.1,333.5*((Readings!K42)^-0.07168)+(2.5*(LOG(Readings!K42/16.325))^2-273+$E57))</f>
        <v>-0.88463190555478377</v>
      </c>
      <c r="P57" s="6">
        <f>IF(Readings!L42&gt;0.1,333.5*((Readings!L42)^-0.07168)+(2.5*(LOG(Readings!L42/16.325))^2-273+$E57))</f>
        <v>-1.3834223473176621</v>
      </c>
      <c r="Q57" s="6">
        <f>IF(Readings!M42&gt;0.1,333.5*((Readings!M42)^-0.07168)+(2.5*(LOG(Readings!M42/16.325))^2-273+$E57))</f>
        <v>-0.34740748586835934</v>
      </c>
      <c r="R57" s="6">
        <f>IF(Readings!N42&gt;0.1,333.5*((Readings!N42)^-0.07168)+(2.5*(LOG(Readings!N42/16.325))^2-273+$E57))</f>
        <v>-0.34740748586835934</v>
      </c>
      <c r="S57" s="6">
        <f>IF(Readings!O42&gt;0.1,333.5*((Readings!O42)^-0.07168)+(2.5*(LOG(Readings!O42/16.325))^2-273+$E57))</f>
        <v>-0.3592640714149411</v>
      </c>
      <c r="T57" s="6">
        <f>IF(Readings!P42&gt;0.1,333.5*((Readings!P42)^-0.07168)+(2.5*(LOG(Readings!P42/16.325))^2-273+$E57))</f>
        <v>-0.80394182327279395</v>
      </c>
      <c r="U57" s="6">
        <f>IF(Readings!Q42&gt;0.1,333.5*((Readings!Q42)^-0.07168)+(2.5*(LOG(Readings!Q42/16.325))^2-273+$E57))</f>
        <v>-0.83856912694255925</v>
      </c>
      <c r="V57" s="6">
        <f>IF(Readings!R42&gt;0.1,333.5*((Readings!R42)^-0.07168)+(2.5*(LOG(Readings!R42/16.325))^2-273+$E57))</f>
        <v>-0.83856912694255925</v>
      </c>
      <c r="W57" s="6">
        <f>IF(Readings!S42&gt;0.1,333.5*((Readings!S42)^-0.07168)+(2.5*(LOG(Readings!S42/16.325))^2-273+$E57))</f>
        <v>-0.34740748586835934</v>
      </c>
      <c r="X57" s="6">
        <f>IF(Readings!T42&gt;0.1,333.5*((Readings!T42)^-0.07168)+(2.5*(LOG(Readings!T42/16.325))^2-273+$E57))</f>
        <v>-0.3592640714149411</v>
      </c>
      <c r="Y57" s="6">
        <f>IF(Readings!U42&gt;0.1,333.5*((Readings!U42)^-0.07168)+(2.5*(LOG(Readings!U42/16.325))^2-273+$E57))</f>
        <v>-0.34740748586835934</v>
      </c>
      <c r="Z57" s="6">
        <f>IF(Readings!V42&gt;0.1,333.5*((Readings!V42)^-0.07168)+(2.5*(LOG(Readings!V42/16.325))^2-273+$E57))</f>
        <v>-0.43023489432852102</v>
      </c>
      <c r="AA57" s="6">
        <f>IF(Readings!W42&gt;0.1,333.5*((Readings!W42)^-0.07168)+(2.5*(LOG(Readings!W42/16.325))^2-273+$E57))</f>
        <v>-0.38295310278471106</v>
      </c>
      <c r="AB57" s="6">
        <f>IF(Readings!X42&gt;0.1,333.5*((Readings!X42)^-0.07168)+(2.5*(LOG(Readings!X42/16.325))^2-273+$E57))</f>
        <v>-0.33554283999575318</v>
      </c>
      <c r="AC57" s="6">
        <f>IF(Readings!Y42&gt;0.1,333.5*((Readings!Y42)^-0.07168)+(2.5*(LOG(Readings!Y42/16.325))^2-273+$E57))</f>
        <v>-0.34740748586835934</v>
      </c>
      <c r="AD57" s="6">
        <f>IF(Readings!Z42&gt;0.1,333.5*((Readings!Z42)^-0.07168)+(2.5*(LOG(Readings!Z42/16.325))^2-273+$E57))</f>
        <v>-0.34740748586835934</v>
      </c>
      <c r="AE57" s="6">
        <f>IF(Readings!AA42&gt;0.1,333.5*((Readings!AA42)^-0.07168)+(2.5*(LOG(Readings!AA42/16.325))^2-273+$E57))</f>
        <v>-0.34740748586835934</v>
      </c>
      <c r="AF57" s="6">
        <f>IF(Readings!AB42&gt;0.1,333.5*((Readings!AB42)^-0.07168)+(2.5*(LOG(Readings!AB42/16.325))^2-273+$E57))</f>
        <v>-0.3592640714149411</v>
      </c>
      <c r="AG57" s="6">
        <f>IF(Readings!AC42&gt;0.1,333.5*((Readings!AC42)^-0.07168)+(2.5*(LOG(Readings!AC42/16.325))^2-273+$E57))</f>
        <v>-0.3711126069540569</v>
      </c>
      <c r="AH57" s="6">
        <f>IF(Readings!AD42&gt;0.1,333.5*((Readings!AD42)^-0.07168)+(2.5*(LOG(Readings!AD42/16.325))^2-273+$E57))</f>
        <v>-0.33554283999575318</v>
      </c>
      <c r="AI57" s="6">
        <f>IF(Readings!AE42&gt;0.1,333.5*((Readings!AE42)^-0.07168)+(2.5*(LOG(Readings!AE42/16.325))^2-273+$E57))</f>
        <v>-0.32367012345912372</v>
      </c>
      <c r="AJ57" s="6">
        <f>IF(Readings!AF42&gt;0.1,333.5*((Readings!AF42)^-0.07168)+(2.5*(LOG(Readings!AF42/16.325))^2-273+$E57))</f>
        <v>-0.33554283999575318</v>
      </c>
      <c r="AK57" s="6">
        <f>IF(Readings!AG42&gt;0.1,333.5*((Readings!AG42)^-0.07168)+(2.5*(LOG(Readings!AG42/16.325))^2-273+$E57))</f>
        <v>-0.34740748586835934</v>
      </c>
      <c r="AL57" s="6">
        <f>IF(Readings!AH42&gt;0.1,333.5*((Readings!AH42)^-0.07168)+(2.5*(LOG(Readings!AH42/16.325))^2-273+$E57))</f>
        <v>-0.32367012345912372</v>
      </c>
      <c r="AM57" s="6">
        <f>IF(Readings!AI42&gt;0.1,333.5*((Readings!AI42)^-0.07168)+(2.5*(LOG(Readings!AI42/16.325))^2-273+$E57))</f>
        <v>-0.33554283999575318</v>
      </c>
      <c r="AN57" s="6">
        <f>IF(Readings!AJ42&gt;0.1,333.5*((Readings!AJ42)^-0.07168)+(2.5*(LOG(Readings!AJ42/16.325))^2-273+$E57))</f>
        <v>-0.32367012345912372</v>
      </c>
      <c r="AO57" s="6">
        <f>IF(Readings!AK42&gt;0.1,333.5*((Readings!AK42)^-0.07168)+(2.5*(LOG(Readings!AK42/16.325))^2-273+$E57))</f>
        <v>-0.32367012345912372</v>
      </c>
      <c r="AP57" s="6">
        <f>IF(Readings!AL42&gt;0.1,333.5*((Readings!AL42)^-0.07168)+(2.5*(LOG(Readings!AL42/16.325))^2-273+$E57))</f>
        <v>-0.32367012345912372</v>
      </c>
      <c r="AQ57" s="6">
        <f>IF(Readings!AM42&gt;0.1,333.5*((Readings!AM42)^-0.07168)+(2.5*(LOG(Readings!AM42/16.325))^2-273+$E57))</f>
        <v>-0.34740748586835934</v>
      </c>
      <c r="AR57" s="6">
        <f>IF(Readings!AN42&gt;0.1,333.5*((Readings!AN42)^-0.07168)+(2.5*(LOG(Readings!AN42/16.325))^2-273+$E57))</f>
        <v>-0.31178932590080422</v>
      </c>
      <c r="AS57" s="6">
        <f>IF(Readings!AO42&gt;0.1,333.5*((Readings!AO42)^-0.07168)+(2.5*(LOG(Readings!AO42/16.325))^2-273+$E57))</f>
        <v>-0.31178932590080422</v>
      </c>
      <c r="AT57" s="6">
        <f>IF(Readings!AP42&gt;0.1,333.5*((Readings!AP42)^-0.07168)+(2.5*(LOG(Readings!AP42/16.325))^2-273+$E57))</f>
        <v>-0.32367012345912372</v>
      </c>
      <c r="AU57" s="6" t="b">
        <f>IF(Readings!AQ42&gt;0.1,333.5*((Readings!AQ42)^-0.07168)+(2.5*(LOG(Readings!AQ42/16.325))^2-273+$E57))</f>
        <v>0</v>
      </c>
      <c r="AV57" s="6">
        <f>IF(Readings!AR42&gt;0.1,333.5*((Readings!AR42)^-0.07168)+(2.5*(LOG(Readings!AR42/16.325))^2-273+$E57))</f>
        <v>-0.32367012345912372</v>
      </c>
      <c r="AW57" s="6">
        <f>IF(Readings!AS42&gt;0.1,333.5*((Readings!AS42)^-0.07168)+(2.5*(LOG(Readings!AS42/16.325))^2-273+$E57))</f>
        <v>-0.32367012345912372</v>
      </c>
      <c r="AX57" s="6">
        <f>IF(Readings!AT42&gt;0.1,333.5*((Readings!AT42)^-0.07168)+(2.5*(LOG(Readings!AT42/16.325))^2-273+$E57))</f>
        <v>-0.33554283999575318</v>
      </c>
      <c r="AY57" s="6">
        <f>IF(Readings!AU42&gt;0.1,333.5*((Readings!AU42)^-0.07168)+(2.5*(LOG(Readings!AU42/16.325))^2-273+$E57))</f>
        <v>-0.31178932590080422</v>
      </c>
      <c r="AZ57" s="6">
        <f>IF(Readings!AV42&gt;0.1,333.5*((Readings!AV42)^-0.07168)+(2.5*(LOG(Readings!AV42/16.325))^2-273+$E57))</f>
        <v>-0.33554283999575318</v>
      </c>
      <c r="BA57" s="6">
        <f>IF(Readings!AW42&gt;0.1,333.5*((Readings!AW42)^-0.07168)+(2.5*(LOG(Readings!AW42/16.325))^2-273+$E57))</f>
        <v>-0.32367012345912372</v>
      </c>
      <c r="BB57" s="6">
        <f>IF(Readings!AX42&gt;0.1,333.5*((Readings!AX42)^-0.07168)+(2.5*(LOG(Readings!AX42/16.325))^2-273+$E57))</f>
        <v>-0.33554283999575318</v>
      </c>
      <c r="BC57" s="6">
        <f>IF(Readings!AY42&gt;0.1,333.5*((Readings!AY42)^-0.07168)+(2.5*(LOG(Readings!AY42/16.325))^2-273+$E57))</f>
        <v>-0.32367012345912372</v>
      </c>
      <c r="BD57" s="6">
        <f>IF(Readings!AZ42&gt;0.1,333.5*((Readings!AZ42)^-0.07168)+(2.5*(LOG(Readings!AZ42/16.325))^2-273+$E57))</f>
        <v>-0.31178932590080422</v>
      </c>
      <c r="BE57" s="6">
        <f>IF(Readings!BA42&gt;0.1,333.5*((Readings!BA42)^-0.07168)+(2.5*(LOG(Readings!BA42/16.325))^2-273+$E57))</f>
        <v>-0.31178932590080422</v>
      </c>
      <c r="BF57" s="6">
        <f>IF(Readings!BB42&gt;0.1,333.5*((Readings!BB42)^-0.07168)+(2.5*(LOG(Readings!BB42/16.325))^2-273+$E57))</f>
        <v>-0.31178932590080422</v>
      </c>
      <c r="BG57" s="6">
        <f>IF(Readings!BC42&gt;0.1,333.5*((Readings!BC42)^-0.07168)+(2.5*(LOG(Readings!BC42/16.325))^2-273+$E57))</f>
        <v>-0.31178932590080422</v>
      </c>
      <c r="BH57" s="6">
        <f>IF(Readings!BD42&gt;0.1,333.5*((Readings!BD42)^-0.07168)+(2.5*(LOG(Readings!BD42/16.325))^2-273+$E57))</f>
        <v>-0.41842645472718232</v>
      </c>
      <c r="BI57" s="6">
        <f>IF(Readings!BE42&gt;0.1,333.5*((Readings!BE42)^-0.07168)+(2.5*(LOG(Readings!BE42/16.325))^2-273+$E57))</f>
        <v>-0.31178932590080422</v>
      </c>
      <c r="BJ57" s="6">
        <f>IF(Readings!BF42&gt;0.1,333.5*((Readings!BF42)^-0.07168)+(2.5*(LOG(Readings!BF42/16.325))^2-273+$E57))</f>
        <v>-0.31178932590080422</v>
      </c>
      <c r="BK57" s="6">
        <f>IF(Readings!BG42&gt;0.1,333.5*((Readings!BG42)^-0.07168)+(2.5*(LOG(Readings!BG42/16.325))^2-273+$E57))</f>
        <v>-0.31178932590080422</v>
      </c>
      <c r="BL57" s="6">
        <f>IF(Readings!BH42&gt;0.1,333.5*((Readings!BH42)^-0.07168)+(2.5*(LOG(Readings!BH42/16.325))^2-273+$E57))</f>
        <v>-0.31178932590080422</v>
      </c>
      <c r="BM57" s="6">
        <f>IF(Readings!BI42&gt;0.1,333.5*((Readings!BI42)^-0.07168)+(2.5*(LOG(Readings!BI42/16.325))^2-273+$E57))</f>
        <v>-0.31178932590080422</v>
      </c>
      <c r="BN57" s="6">
        <f>IF(Readings!BJ42&gt;0.1,333.5*((Readings!BJ42)^-0.07168)+(2.5*(LOG(Readings!BJ42/16.325))^2-273+$E57))</f>
        <v>-0.31178932590080422</v>
      </c>
      <c r="BO57" s="6">
        <f>IF(Readings!BK42&gt;0.1,333.5*((Readings!BK42)^-0.07168)+(2.5*(LOG(Readings!BK42/16.325))^2-273+$E57))</f>
        <v>-0.31178932590080422</v>
      </c>
      <c r="BP57" s="6">
        <f>IF(Readings!BL42&gt;0.1,333.5*((Readings!BL42)^-0.07168)+(2.5*(LOG(Readings!BL42/16.325))^2-273+$E57))</f>
        <v>-0.31178932590080422</v>
      </c>
      <c r="BQ57" s="6">
        <f>IF(Readings!BM42&gt;0.1,333.5*((Readings!BM42)^-0.07168)+(2.5*(LOG(Readings!BM42/16.325))^2-273+$E57))</f>
        <v>-0.31178932590080422</v>
      </c>
      <c r="BR57" s="6">
        <f>IF(Readings!BN42&gt;0.1,333.5*((Readings!BN42)^-0.07168)+(2.5*(LOG(Readings!BN42/16.325))^2-273+$E57))</f>
        <v>-0.38295310278471106</v>
      </c>
      <c r="BS57" s="6">
        <f>IF(Readings!BO42&gt;0.1,333.5*((Readings!BO42)^-0.07168)+(2.5*(LOG(Readings!BO42/16.325))^2-273+$E57))</f>
        <v>-0.32367012345912372</v>
      </c>
      <c r="BT57" s="6">
        <f>IF(Readings!BP42&gt;0.1,333.5*((Readings!BP42)^-0.07168)+(2.5*(LOG(Readings!BP42/16.325))^2-273+$E57))</f>
        <v>-0.31178932590080422</v>
      </c>
      <c r="BU57" s="6">
        <f>IF(Readings!BQ42&gt;0.1,333.5*((Readings!BQ42)^-0.07168)+(2.5*(LOG(Readings!BQ42/16.325))^2-273+$E57))</f>
        <v>-0.31178932590080422</v>
      </c>
      <c r="BV57" s="6">
        <f>IF(Readings!BR42&gt;0.1,333.5*((Readings!BR42)^-0.07168)+(2.5*(LOG(Readings!BR42/16.325))^2-273+$E57))</f>
        <v>-0.31178932590080422</v>
      </c>
      <c r="BW57" s="6">
        <f>IF(Readings!BS42&gt;0.1,333.5*((Readings!BS42)^-0.07168)+(2.5*(LOG(Readings!BS42/16.325))^2-273+$E57))</f>
        <v>-0.2999004369438012</v>
      </c>
      <c r="BX57" s="6">
        <f>IF(Readings!BT42&gt;0.1,333.5*((Readings!BT42)^-0.07168)+(2.5*(LOG(Readings!BT42/16.325))^2-273+$E57))</f>
        <v>-0.2999004369438012</v>
      </c>
      <c r="BY57" s="6">
        <f>IF(Readings!BU42&gt;0.1,333.5*((Readings!BU42)^-0.07168)+(2.5*(LOG(Readings!BU42/16.325))^2-273+$E57))</f>
        <v>-0.2999004369438012</v>
      </c>
      <c r="BZ57" s="6">
        <f>IF(Readings!BV42&gt;0.1,333.5*((Readings!BV42)^-0.07168)+(2.5*(LOG(Readings!BV42/16.325))^2-273+$E57))</f>
        <v>-0.2999004369438012</v>
      </c>
      <c r="CA57" s="6">
        <f>IF(Readings!BW42&gt;0.1,333.5*((Readings!BW42)^-0.07168)+(2.5*(LOG(Readings!BW42/16.325))^2-273+$E57))</f>
        <v>-0.2999004369438012</v>
      </c>
      <c r="CB57" s="6">
        <f>IF(Readings!BX42&gt;0.1,333.5*((Readings!BX42)^-0.07168)+(2.5*(LOG(Readings!BX42/16.325))^2-273+$E57))</f>
        <v>-0.2999004369438012</v>
      </c>
      <c r="CC57" s="6">
        <f>IF(Readings!BY42&gt;0.1,333.5*((Readings!BY42)^-0.07168)+(2.5*(LOG(Readings!BY42/16.325))^2-273+$E57))</f>
        <v>-0.32367012345912372</v>
      </c>
      <c r="CD57" s="6">
        <f>IF(Readings!BZ42&gt;0.1,333.5*((Readings!BZ42)^-0.07168)+(2.5*(LOG(Readings!BZ42/16.325))^2-273+$E57))</f>
        <v>-0.28800344619116913</v>
      </c>
      <c r="CE57" s="6">
        <f>IF(Readings!CA42&gt;0.1,333.5*((Readings!CA42)^-0.07168)+(2.5*(LOG(Readings!CA42/16.325))^2-273+$E57))</f>
        <v>-0.2999004369438012</v>
      </c>
      <c r="CG57" s="6">
        <f>IF(Readings!CC42&gt;0.1,333.5*((Readings!CC42)^-0.07168)+(2.5*(LOG(Readings!CC42/16.325))^2-273+$E57))</f>
        <v>-0.2999004369438012</v>
      </c>
      <c r="CH57" s="6">
        <f>IF(Readings!CD42&gt;0.1,333.5*((Readings!CD42)^-0.07168)+(2.5*(LOG(Readings!CD42/16.325))^2-273+$E57))</f>
        <v>-0.2999004369438012</v>
      </c>
      <c r="CI57" s="6">
        <f>IF(Readings!CE42&gt;0.1,333.5*((Readings!CE42)^-0.07168)+(2.5*(LOG(Readings!CE42/16.325))^2-273+$E57))</f>
        <v>-0.2999004369438012</v>
      </c>
      <c r="CJ57" s="6">
        <f>IF(Readings!CF42&gt;0.1,333.5*((Readings!CF42)^-0.07168)+(2.5*(LOG(Readings!CF42/16.325))^2-273+$E57))</f>
        <v>-0.31178932590080422</v>
      </c>
      <c r="CK57" s="6">
        <f>IF(Readings!CG42&gt;0.1,333.5*((Readings!CG42)^-0.07168)+(2.5*(LOG(Readings!CG42/16.325))^2-273+$E57))</f>
        <v>-0.32367012345912372</v>
      </c>
      <c r="CL57" s="6" t="b">
        <f>IF(Readings!CH42&gt;0.1,333.5*((Readings!CH42)^-0.07168)+(2.5*(LOG(Readings!CH42/16.325))^2-273+$E57))</f>
        <v>0</v>
      </c>
      <c r="CM57" s="6">
        <f>IF(Readings!CI42&gt;0.1,333.5*((Readings!CI42)^-0.07168)+(2.5*(LOG(Readings!CI42/16.325))^2-273+$E57))</f>
        <v>-0.2999004369438012</v>
      </c>
      <c r="CN57" s="6">
        <f>IF(Readings!CJ42&gt;0.1,333.5*((Readings!CJ42)^-0.07168)+(2.5*(LOG(Readings!CJ42/16.325))^2-273+$E57))</f>
        <v>-0.2999004369438012</v>
      </c>
      <c r="CO57" s="6">
        <f>IF(Readings!CK42&gt;0.1,333.5*((Readings!CK42)^-0.07168)+(2.5*(LOG(Readings!CK42/16.325))^2-273+$E57))</f>
        <v>-0.2999004369438012</v>
      </c>
      <c r="CP57" s="6">
        <f>IF(Readings!CL42&gt;0.1,333.5*((Readings!CL42)^-0.07168)+(2.5*(LOG(Readings!CL42/16.325))^2-273+$E57))</f>
        <v>-0.28800344619116913</v>
      </c>
      <c r="CQ57" s="6">
        <f>IF(Readings!CM42&gt;0.1,333.5*((Readings!CM42)^-0.07168)+(2.5*(LOG(Readings!CM42/16.325))^2-273+$E57))</f>
        <v>-0.31178932590080422</v>
      </c>
      <c r="CR57" s="6">
        <f>IF(Readings!CN42&gt;0.1,333.5*((Readings!CN42)^-0.07168)+(2.5*(LOG(Readings!CN42/16.325))^2-273+$E57))</f>
        <v>-0.2999004369438012</v>
      </c>
      <c r="CS57" s="6">
        <f>IF(Readings!CO42&gt;0.1,333.5*((Readings!CO42)^-0.07168)+(2.5*(LOG(Readings!CO42/16.325))^2-273+$E57))</f>
        <v>-0.32367012345912372</v>
      </c>
      <c r="CT57" s="6">
        <f>IF(Readings!CP42&gt;0.1,333.5*((Readings!CP42)^-0.07168)+(2.5*(LOG(Readings!CP42/16.325))^2-273+$E57))</f>
        <v>-0.2999004369438012</v>
      </c>
      <c r="CU57" s="6">
        <f>IF(Readings!CQ42&gt;0.1,333.5*((Readings!CQ42)^-0.07168)+(2.5*(LOG(Readings!CQ42/16.325))^2-273+$E57))</f>
        <v>-0.2999004369438012</v>
      </c>
      <c r="CV57" s="6">
        <f>IF(Readings!CR42&gt;0.1,333.5*((Readings!CR42)^-0.07168)+(2.5*(LOG(Readings!CR42/16.325))^2-273+$E57))</f>
        <v>-0.28800344619116913</v>
      </c>
      <c r="CW57" s="6">
        <f>IF(Readings!CS42&gt;0.1,333.5*((Readings!CS42)^-0.07168)+(2.5*(LOG(Readings!CS42/16.325))^2-273+$E57))</f>
        <v>-0.2999004369438012</v>
      </c>
      <c r="CX57" s="6">
        <f>IF(Readings!CT42&gt;0.1,333.5*((Readings!CT42)^-0.07168)+(2.5*(LOG(Readings!CT42/16.325))^2-273+$E57))</f>
        <v>-0.38295310278471106</v>
      </c>
      <c r="CY57" s="6">
        <f>IF(Readings!CU42&gt;0.1,333.5*((Readings!CU42)^-0.07168)+(2.5*(LOG(Readings!CU42/16.325))^2-273+$E57))</f>
        <v>-0.3711126069540569</v>
      </c>
      <c r="CZ57" s="6">
        <f>IF(Readings!CV42&gt;0.1,333.5*((Readings!CV42)^-0.07168)+(2.5*(LOG(Readings!CV42/16.325))^2-273+$E57))</f>
        <v>-0.2999004369438012</v>
      </c>
      <c r="DA57" s="6">
        <f>IF(Readings!CW42&gt;0.1,333.5*((Readings!CW42)^-0.07168)+(2.5*(LOG(Readings!CW42/16.325))^2-273+$E57))</f>
        <v>-0.33554283999575318</v>
      </c>
      <c r="DB57" s="6">
        <f>IF(Readings!CX42&gt;0.1,333.5*((Readings!CX42)^-0.07168)+(2.5*(LOG(Readings!CX42/16.325))^2-273+$E57))</f>
        <v>-0.28800344619116913</v>
      </c>
      <c r="DC57" s="6">
        <f>IF(Readings!CY42&gt;0.1,333.5*((Readings!CY42)^-0.07168)+(2.5*(LOG(Readings!CY42/16.325))^2-273+$E57))</f>
        <v>-0.28800344619116913</v>
      </c>
      <c r="DD57" s="6">
        <f>IF(Readings!CZ42&gt;0.1,333.5*((Readings!CZ42)^-0.07168)+(2.5*(LOG(Readings!CZ42/16.325))^2-273+$E57))</f>
        <v>-0.27609834322669258</v>
      </c>
      <c r="DE57" s="6">
        <f>IF(Readings!DA42&gt;0.1,333.5*((Readings!DA42)^-0.07168)+(2.5*(LOG(Readings!DA42/16.325))^2-273+$E57))</f>
        <v>-0.28800344619116913</v>
      </c>
      <c r="DF57" s="6">
        <f>IF(Readings!DB42&gt;0.1,333.5*((Readings!DB42)^-0.07168)+(2.5*(LOG(Readings!DB42/16.325))^2-273+$E57))</f>
        <v>-0.27609834322669258</v>
      </c>
      <c r="DG57" s="6">
        <f>IF(Readings!DC42&gt;0.1,333.5*((Readings!DC42)^-0.07168)+(2.5*(LOG(Readings!DC42/16.325))^2-273+$E57))</f>
        <v>-0.27609834322669258</v>
      </c>
      <c r="DH57" s="6">
        <f>IF(Readings!DD42&gt;0.1,333.5*((Readings!DD42)^-0.07168)+(2.5*(LOG(Readings!DD42/16.325))^2-273+$E57))</f>
        <v>-0.27609834322669258</v>
      </c>
      <c r="DI57" s="6">
        <f>IF(Readings!DE42&gt;0.1,333.5*((Readings!DE42)^-0.07168)+(2.5*(LOG(Readings!DE42/16.325))^2-273+$E57))</f>
        <v>-0.28800344619116913</v>
      </c>
      <c r="DJ57" s="6">
        <f>IF(Readings!DF42&gt;0.1,333.5*((Readings!DF42)^-0.07168)+(2.5*(LOG(Readings!DF42/16.325))^2-273+$E57))</f>
        <v>-0.27609834322669258</v>
      </c>
      <c r="DK57" s="6">
        <f>IF(Readings!DG42&gt;0.1,333.5*((Readings!DG42)^-0.07168)+(2.5*(LOG(Readings!DG42/16.325))^2-273+$E57))</f>
        <v>-0.2999004369438012</v>
      </c>
      <c r="DL57" s="6">
        <f>IF(Readings!DH42&gt;0.1,333.5*((Readings!DH42)^-0.07168)+(2.5*(LOG(Readings!DH42/16.325))^2-273+$E57))</f>
        <v>-0.2641851176141472</v>
      </c>
      <c r="DM57" s="6">
        <f>IF(Readings!DI42&gt;0.1,333.5*((Readings!DI42)^-0.07168)+(2.5*(LOG(Readings!DI42/16.325))^2-273+$E57))</f>
        <v>-0.2641851176141472</v>
      </c>
      <c r="DN57" s="6">
        <f>IF(Readings!DJ42&gt;0.1,333.5*((Readings!DJ42)^-0.07168)+(2.5*(LOG(Readings!DJ42/16.325))^2-273+$E57))</f>
        <v>-0.27609834322669258</v>
      </c>
      <c r="DO57" s="6">
        <f>IF(Readings!DK42&gt;0.1,333.5*((Readings!DK42)^-0.07168)+(2.5*(LOG(Readings!DK42/16.325))^2-273+$E57))</f>
        <v>-0.2641851176141472</v>
      </c>
      <c r="DP57" s="6">
        <f>IF(Readings!DL42&gt;0.1,333.5*((Readings!DL42)^-0.07168)+(2.5*(LOG(Readings!DL42/16.325))^2-273+$E57))</f>
        <v>-0.28800344619116913</v>
      </c>
      <c r="DQ57" s="6">
        <f>IF(Readings!DM42&gt;0.1,333.5*((Readings!DM42)^-0.07168)+(2.5*(LOG(Readings!DM42/16.325))^2-273+$E57))</f>
        <v>-0.28800344619116913</v>
      </c>
      <c r="DR57" s="6">
        <f>IF(Readings!DN42&gt;0.1,333.5*((Readings!DN42)^-0.07168)+(2.5*(LOG(Readings!DN42/16.325))^2-273+$E57))</f>
        <v>-39.732950897082389</v>
      </c>
      <c r="DS57" s="6">
        <f>IF(Readings!DO42&gt;0.1,333.5*((Readings!DO42)^-0.07168)+(2.5*(LOG(Readings!DO42/16.325))^2-273+$E57))</f>
        <v>-0.28800344619116913</v>
      </c>
      <c r="DT57" s="6">
        <f>IF(Readings!DP42&gt;0.1,333.5*((Readings!DP42)^-0.07168)+(2.5*(LOG(Readings!DP42/16.325))^2-273+$E57))</f>
        <v>-0.31178932590080422</v>
      </c>
      <c r="DU57" s="6">
        <f>IF(Readings!DQ42&gt;0.1,333.5*((Readings!DQ42)^-0.07168)+(2.5*(LOG(Readings!DQ42/16.325))^2-273+$E57))</f>
        <v>-0.28800344619116913</v>
      </c>
      <c r="DV57" s="6">
        <f>IF(Readings!DR42&gt;0.1,333.5*((Readings!DR42)^-0.07168)+(2.5*(LOG(Readings!DR42/16.325))^2-273+$E57))</f>
        <v>-0.28800344619116913</v>
      </c>
      <c r="DW57" s="6">
        <f>IF(Readings!DS42&gt;0.1,333.5*((Readings!DS42)^-0.07168)+(2.5*(LOG(Readings!DS42/16.325))^2-273+$E57))</f>
        <v>-0.28800344619116913</v>
      </c>
      <c r="DX57" s="6">
        <f>IF(Readings!DT42&gt;0.1,333.5*((Readings!DT42)^-0.07168)+(2.5*(LOG(Readings!DT42/16.325))^2-273+$E57))</f>
        <v>-0.28800344619116913</v>
      </c>
      <c r="DY57" s="6">
        <f>IF(Readings!DU42&gt;0.1,333.5*((Readings!DU42)^-0.07168)+(2.5*(LOG(Readings!DU42/16.325))^2-273+$E57))</f>
        <v>-0.28800344619116913</v>
      </c>
      <c r="DZ57" s="6">
        <f>IF(Readings!DV42&gt;0.1,333.5*((Readings!DV42)^-0.07168)+(2.5*(LOG(Readings!DV42/16.325))^2-273+$E57))</f>
        <v>-0.27609834322669258</v>
      </c>
      <c r="EA57" s="6">
        <f>IF(Readings!DW42&gt;0.1,333.5*((Readings!DW42)^-0.07168)+(2.5*(LOG(Readings!DW42/16.325))^2-273+$E57))</f>
        <v>-0.27609834322669258</v>
      </c>
      <c r="EB57" s="6">
        <f>IF(Readings!DX42&gt;0.1,333.5*((Readings!DX42)^-0.07168)+(2.5*(LOG(Readings!DX42/16.325))^2-273+$E57))</f>
        <v>-0.27609834322669258</v>
      </c>
      <c r="EC57" s="6">
        <f>IF(Readings!DY42&gt;0.1,333.5*((Readings!DY42)^-0.07168)+(2.5*(LOG(Readings!DY42/16.325))^2-273+$E57))</f>
        <v>-0.27609834322669258</v>
      </c>
      <c r="ED57" s="6">
        <f>IF(Readings!DZ42&gt;0.1,333.5*((Readings!DZ42)^-0.07168)+(2.5*(LOG(Readings!DZ42/16.325))^2-273+$E57))</f>
        <v>-0.2641851176141472</v>
      </c>
      <c r="EE57" s="6">
        <f>IF(Readings!EA42&gt;0.1,333.5*((Readings!EA42)^-0.07168)+(2.5*(LOG(Readings!EA42/16.325))^2-273+$E57))</f>
        <v>-0.28800344619116913</v>
      </c>
      <c r="EF57" s="6">
        <f>IF(Readings!EB42&gt;0.1,333.5*((Readings!EB42)^-0.07168)+(2.5*(LOG(Readings!EB42/16.325))^2-273+$E57))</f>
        <v>-0.28800344619116913</v>
      </c>
      <c r="EG57" s="6">
        <f>IF(Readings!EC42&gt;0.1,333.5*((Readings!EC42)^-0.07168)+(2.5*(LOG(Readings!EC42/16.325))^2-273+$E57))</f>
        <v>-0.2999004369438012</v>
      </c>
      <c r="EH57" s="6">
        <f>IF(Readings!ED42&gt;0.1,333.5*((Readings!ED42)^-0.07168)+(2.5*(LOG(Readings!ED42/16.325))^2-273+$E57))</f>
        <v>-0.28800344619116913</v>
      </c>
      <c r="EI57" s="6">
        <f>IF(Readings!EE42&gt;0.1,333.5*((Readings!EE42)^-0.07168)+(2.5*(LOG(Readings!EE42/16.325))^2-273+$E57))</f>
        <v>-0.28800344619116913</v>
      </c>
      <c r="EJ57" s="6">
        <f>IF(Readings!EF42&gt;0.1,333.5*((Readings!EF42)^-0.07168)+(2.5*(LOG(Readings!EF42/16.325))^2-273+$E57))</f>
        <v>-0.28800344619116913</v>
      </c>
      <c r="EK57" s="6">
        <f>IF(Readings!EG42&gt;0.1,333.5*((Readings!EG42)^-0.07168)+(2.5*(LOG(Readings!EG42/16.325))^2-273+$E57))</f>
        <v>-0.27609834322669258</v>
      </c>
      <c r="EL57" s="6">
        <f>IF(Readings!EH42&gt;0.1,333.5*((Readings!EH42)^-0.07168)+(2.5*(LOG(Readings!EH42/16.325))^2-273+$E57))</f>
        <v>-0.28800344619116913</v>
      </c>
      <c r="EM57" s="6">
        <f>IF(Readings!EI42&gt;0.1,333.5*((Readings!EI42)^-0.07168)+(2.5*(LOG(Readings!EI42/16.325))^2-273+$E57))</f>
        <v>-0.32367012345912372</v>
      </c>
      <c r="EN57" s="6">
        <f>IF(Readings!EJ42&gt;0.1,333.5*((Readings!EJ42)^-0.07168)+(2.5*(LOG(Readings!EJ42/16.325))^2-273+$E57))</f>
        <v>-0.32367012345912372</v>
      </c>
      <c r="EO57" s="6">
        <f>IF(Readings!EK42&gt;0.1,333.5*((Readings!EK42)^-0.07168)+(2.5*(LOG(Readings!EK42/16.325))^2-273+$E57))</f>
        <v>-0.32367012345912372</v>
      </c>
      <c r="EP57" s="6">
        <f>IF(Readings!EL42&gt;0.1,333.5*((Readings!EL42)^-0.07168)+(2.5*(LOG(Readings!EL42/16.325))^2-273+$E57))</f>
        <v>-0.28800344619116913</v>
      </c>
      <c r="EQ57" s="6">
        <f>IF(Readings!EM42&gt;0.1,333.5*((Readings!EM42)^-0.07168)+(2.5*(LOG(Readings!EM42/16.325))^2-273+$E57))</f>
        <v>-0.27609834322669258</v>
      </c>
      <c r="ER57" s="6">
        <f>IF(Readings!EN42&gt;0.1,333.5*((Readings!EN42)^-0.07168)+(2.5*(LOG(Readings!EN42/16.325))^2-273+$E57))</f>
        <v>-0.28800344619116913</v>
      </c>
      <c r="ES57" s="6">
        <f>IF(Readings!EO42&gt;0.1,333.5*((Readings!EO42)^-0.07168)+(2.5*(LOG(Readings!EO42/16.325))^2-273+$E57))</f>
        <v>-0.46561232283227127</v>
      </c>
      <c r="ET57" s="6">
        <f>IF(Readings!EP42&gt;0.1,333.5*((Readings!EP42)^-0.07168)+(2.5*(LOG(Readings!EP42/16.325))^2-273+$E57))</f>
        <v>-0.45382781820711671</v>
      </c>
      <c r="EU57" s="6">
        <f>IF(Readings!EQ42&gt;0.1,333.5*((Readings!EQ42)^-0.07168)+(2.5*(LOG(Readings!EQ42/16.325))^2-273+$E57))</f>
        <v>-0.28800344619116913</v>
      </c>
      <c r="EV57" s="6">
        <f>IF(Readings!ER42&gt;0.1,333.5*((Readings!ER42)^-0.07168)+(2.5*(LOG(Readings!ER42/16.325))^2-273+$E57))</f>
        <v>-0.27609834322669258</v>
      </c>
      <c r="EW57" s="6">
        <f>(333.5*((16.43)^-0.07168)+(2.5*(LOG(16.43/16.325))^2-273+$E57))</f>
        <v>-0.28800344619116913</v>
      </c>
      <c r="EX57" s="6">
        <f>(333.5*((16.43)^-0.07168)+(2.5*(LOG(16.43/16.325))^2-273+$E57))</f>
        <v>-0.28800344619116913</v>
      </c>
      <c r="EY57" s="6">
        <f>(333.5*((16.48)^-0.07168)+(2.5*(LOG(16.48/16.325))^2-273+$E57))</f>
        <v>-0.34740748586835934</v>
      </c>
    </row>
    <row r="58" spans="1:156" x14ac:dyDescent="0.2">
      <c r="A58" t="s">
        <v>18</v>
      </c>
      <c r="B58" s="13">
        <v>7</v>
      </c>
      <c r="C58" s="13">
        <v>1074.1999999999998</v>
      </c>
      <c r="D58" s="17">
        <f t="shared" si="75"/>
        <v>-13.800000000000182</v>
      </c>
      <c r="E58" s="17">
        <v>-0.11</v>
      </c>
      <c r="F58" s="43" t="s">
        <v>209</v>
      </c>
      <c r="G58" s="6">
        <f>IF(Readings!C43&gt;0.1,333.5*((Readings!C43)^-0.07168)+(2.5*(LOG(Readings!C43/16.325))^2-273+$E58))</f>
        <v>-0.38023489432850965</v>
      </c>
      <c r="H58" s="6">
        <f>IF(Readings!D43&gt;0.1,333.5*((Readings!D43)^-0.07168)+(2.5*(LOG(Readings!D43/16.325))^2-273+$E58))</f>
        <v>-0.38023489432850965</v>
      </c>
      <c r="I58" s="6">
        <f>IF(Readings!E43&gt;0.1,333.5*((Readings!E43)^-0.07168)+(2.5*(LOG(Readings!E43/16.325))^2-273+$E58))</f>
        <v>-0.38023489432850965</v>
      </c>
      <c r="J58" s="6">
        <f>IF(Readings!F43&gt;0.1,333.5*((Readings!F43)^-0.07168)+(2.5*(LOG(Readings!F43/16.325))^2-273+$E58))</f>
        <v>-0.38023489432850965</v>
      </c>
      <c r="K58" s="6">
        <f>IF(Readings!G43&gt;0.1,333.5*((Readings!G43)^-0.07168)+(2.5*(LOG(Readings!G43/16.325))^2-273+$E58))</f>
        <v>-0.36842645472717095</v>
      </c>
      <c r="L58" s="6">
        <f>IF(Readings!H43&gt;0.1,333.5*((Readings!H43)^-0.07168)+(2.5*(LOG(Readings!H43/16.325))^2-273+$E58))</f>
        <v>-0.36842645472717095</v>
      </c>
      <c r="M58" s="6">
        <f>IF(Readings!I43&gt;0.1,333.5*((Readings!I43)^-0.07168)+(2.5*(LOG(Readings!I43/16.325))^2-273+$E58))</f>
        <v>-0.36842645472717095</v>
      </c>
      <c r="N58" s="6">
        <f>IF(Readings!J43&gt;0.1,333.5*((Readings!J43)^-0.07168)+(2.5*(LOG(Readings!J43/16.325))^2-273+$E58))</f>
        <v>-0.36842645472717095</v>
      </c>
      <c r="O58" s="6">
        <f>IF(Readings!K43&gt;0.1,333.5*((Readings!K43)^-0.07168)+(2.5*(LOG(Readings!K43/16.325))^2-273+$E58))</f>
        <v>-0.88057300263511706</v>
      </c>
      <c r="P58" s="6">
        <f>IF(Readings!L43&gt;0.1,333.5*((Readings!L43)^-0.07168)+(2.5*(LOG(Readings!L43/16.325))^2-273+$E58))</f>
        <v>-1.3334223473176507</v>
      </c>
      <c r="Q58" s="6">
        <f>IF(Readings!M43&gt;0.1,333.5*((Readings!M43)^-0.07168)+(2.5*(LOG(Readings!M43/16.325))^2-273+$E58))</f>
        <v>-0.48615258615143375</v>
      </c>
      <c r="R58" s="6">
        <f>IF(Readings!N43&gt;0.1,333.5*((Readings!N43)^-0.07168)+(2.5*(LOG(Readings!N43/16.325))^2-273+$E58))</f>
        <v>-0.38023489432850965</v>
      </c>
      <c r="S58" s="6">
        <f>IF(Readings!O43&gt;0.1,333.5*((Readings!O43)^-0.07168)+(2.5*(LOG(Readings!O43/16.325))^2-273+$E58))</f>
        <v>-0.39203534542741636</v>
      </c>
      <c r="T58" s="6">
        <f>IF(Readings!P43&gt;0.1,333.5*((Readings!P43)^-0.07168)+(2.5*(LOG(Readings!P43/16.325))^2-273+$E58))</f>
        <v>-0.82312764225940782</v>
      </c>
      <c r="U58" s="6">
        <f>IF(Readings!Q43&gt;0.1,333.5*((Readings!Q43)^-0.07168)+(2.5*(LOG(Readings!Q43/16.325))^2-273+$E58))</f>
        <v>-0.82312764225940782</v>
      </c>
      <c r="V58" s="6">
        <f>IF(Readings!R43&gt;0.1,333.5*((Readings!R43)^-0.07168)+(2.5*(LOG(Readings!R43/16.325))^2-273+$E58))</f>
        <v>-0.88057300263511706</v>
      </c>
      <c r="W58" s="6">
        <f>IF(Readings!S43&gt;0.1,333.5*((Readings!S43)^-0.07168)+(2.5*(LOG(Readings!S43/16.325))^2-273+$E58))</f>
        <v>-0.36842645472717095</v>
      </c>
      <c r="X58" s="6">
        <f>IF(Readings!T43&gt;0.1,333.5*((Readings!T43)^-0.07168)+(2.5*(LOG(Readings!T43/16.325))^2-273+$E58))</f>
        <v>-0.40382781820710534</v>
      </c>
      <c r="Y58" s="6">
        <f>IF(Readings!U43&gt;0.1,333.5*((Readings!U43)^-0.07168)+(2.5*(LOG(Readings!U43/16.325))^2-273+$E58))</f>
        <v>-0.36842645472717095</v>
      </c>
      <c r="Z58" s="6">
        <f>IF(Readings!V43&gt;0.1,333.5*((Readings!V43)^-0.07168)+(2.5*(LOG(Readings!V43/16.325))^2-273+$E58))</f>
        <v>-0.39203534542741636</v>
      </c>
      <c r="AA58" s="6">
        <f>IF(Readings!W43&gt;0.1,333.5*((Readings!W43)^-0.07168)+(2.5*(LOG(Readings!W43/16.325))^2-273+$E58))</f>
        <v>-0.40382781820710534</v>
      </c>
      <c r="AB58" s="6">
        <f>IF(Readings!X43&gt;0.1,333.5*((Readings!X43)^-0.07168)+(2.5*(LOG(Readings!X43/16.325))^2-273+$E58))</f>
        <v>-0.35661001642051815</v>
      </c>
      <c r="AC58" s="6">
        <f>IF(Readings!Y43&gt;0.1,333.5*((Readings!Y43)^-0.07168)+(2.5*(LOG(Readings!Y43/16.325))^2-273+$E58))</f>
        <v>-0.36842645472717095</v>
      </c>
      <c r="AD58" s="6">
        <f>IF(Readings!Z43&gt;0.1,333.5*((Readings!Z43)^-0.07168)+(2.5*(LOG(Readings!Z43/16.325))^2-273+$E58))</f>
        <v>-0.36842645472717095</v>
      </c>
      <c r="AE58" s="6">
        <f>IF(Readings!AA43&gt;0.1,333.5*((Readings!AA43)^-0.07168)+(2.5*(LOG(Readings!AA43/16.325))^2-273+$E58))</f>
        <v>-0.39203534542741636</v>
      </c>
      <c r="AF58" s="6">
        <f>IF(Readings!AB43&gt;0.1,333.5*((Readings!AB43)^-0.07168)+(2.5*(LOG(Readings!AB43/16.325))^2-273+$E58))</f>
        <v>-0.38023489432850965</v>
      </c>
      <c r="AG58" s="6">
        <f>IF(Readings!AC43&gt;0.1,333.5*((Readings!AC43)^-0.07168)+(2.5*(LOG(Readings!AC43/16.325))^2-273+$E58))</f>
        <v>-0.36842645472717095</v>
      </c>
      <c r="AH58" s="6">
        <f>IF(Readings!AD43&gt;0.1,333.5*((Readings!AD43)^-0.07168)+(2.5*(LOG(Readings!AD43/16.325))^2-273+$E58))</f>
        <v>-0.35661001642051815</v>
      </c>
      <c r="AI58" s="6">
        <f>IF(Readings!AE43&gt;0.1,333.5*((Readings!AE43)^-0.07168)+(2.5*(LOG(Readings!AE43/16.325))^2-273+$E58))</f>
        <v>-0.35661001642051815</v>
      </c>
      <c r="AJ58" s="6">
        <f>IF(Readings!AF43&gt;0.1,333.5*((Readings!AF43)^-0.07168)+(2.5*(LOG(Readings!AF43/16.325))^2-273+$E58))</f>
        <v>-0.35661001642051815</v>
      </c>
      <c r="AK58" s="6">
        <f>IF(Readings!AG43&gt;0.1,333.5*((Readings!AG43)^-0.07168)+(2.5*(LOG(Readings!AG43/16.325))^2-273+$E58))</f>
        <v>-0.39203534542741636</v>
      </c>
      <c r="AL58" s="6">
        <f>IF(Readings!AH43&gt;0.1,333.5*((Readings!AH43)^-0.07168)+(2.5*(LOG(Readings!AH43/16.325))^2-273+$E58))</f>
        <v>-0.35661001642051815</v>
      </c>
      <c r="AM58" s="6">
        <f>IF(Readings!AI43&gt;0.1,333.5*((Readings!AI43)^-0.07168)+(2.5*(LOG(Readings!AI43/16.325))^2-273+$E58))</f>
        <v>-0.35661001642051815</v>
      </c>
      <c r="AN58" s="6">
        <f>IF(Readings!AJ43&gt;0.1,333.5*((Readings!AJ43)^-0.07168)+(2.5*(LOG(Readings!AJ43/16.325))^2-273+$E58))</f>
        <v>-0.35661001642051815</v>
      </c>
      <c r="AO58" s="6">
        <f>IF(Readings!AK43&gt;0.1,333.5*((Readings!AK43)^-0.07168)+(2.5*(LOG(Readings!AK43/16.325))^2-273+$E58))</f>
        <v>-0.35661001642051815</v>
      </c>
      <c r="AP58" s="6">
        <f>IF(Readings!AL43&gt;0.1,333.5*((Readings!AL43)^-0.07168)+(2.5*(LOG(Readings!AL43/16.325))^2-273+$E58))</f>
        <v>-0.35661001642051815</v>
      </c>
      <c r="AQ58" s="6">
        <f>IF(Readings!AM43&gt;0.1,333.5*((Readings!AM43)^-0.07168)+(2.5*(LOG(Readings!AM43/16.325))^2-273+$E58))</f>
        <v>-0.39203534542741636</v>
      </c>
      <c r="AR58" s="6">
        <f>IF(Readings!AN43&gt;0.1,333.5*((Readings!AN43)^-0.07168)+(2.5*(LOG(Readings!AN43/16.325))^2-273+$E58))</f>
        <v>-0.35661001642051815</v>
      </c>
      <c r="AS58" s="6">
        <f>IF(Readings!AO43&gt;0.1,333.5*((Readings!AO43)^-0.07168)+(2.5*(LOG(Readings!AO43/16.325))^2-273+$E58))</f>
        <v>-0.3447855691867403</v>
      </c>
      <c r="AT58" s="6">
        <f>IF(Readings!AP43&gt;0.1,333.5*((Readings!AP43)^-0.07168)+(2.5*(LOG(Readings!AP43/16.325))^2-273+$E58))</f>
        <v>-0.3447855691867403</v>
      </c>
      <c r="AU58" s="6" t="b">
        <f>IF(Readings!AQ43&gt;0.1,333.5*((Readings!AQ43)^-0.07168)+(2.5*(LOG(Readings!AQ43/16.325))^2-273+$E58))</f>
        <v>0</v>
      </c>
      <c r="AV58" s="6">
        <f>IF(Readings!AR43&gt;0.1,333.5*((Readings!AR43)^-0.07168)+(2.5*(LOG(Readings!AR43/16.325))^2-273+$E58))</f>
        <v>-0.35661001642051815</v>
      </c>
      <c r="AW58" s="6">
        <f>IF(Readings!AS43&gt;0.1,333.5*((Readings!AS43)^-0.07168)+(2.5*(LOG(Readings!AS43/16.325))^2-273+$E58))</f>
        <v>-0.35661001642051815</v>
      </c>
      <c r="AX58" s="6">
        <f>IF(Readings!AT43&gt;0.1,333.5*((Readings!AT43)^-0.07168)+(2.5*(LOG(Readings!AT43/16.325))^2-273+$E58))</f>
        <v>-0.3447855691867403</v>
      </c>
      <c r="AY58" s="6">
        <f>IF(Readings!AU43&gt;0.1,333.5*((Readings!AU43)^-0.07168)+(2.5*(LOG(Readings!AU43/16.325))^2-273+$E58))</f>
        <v>-0.3447855691867403</v>
      </c>
      <c r="AZ58" s="6">
        <f>IF(Readings!AV43&gt;0.1,333.5*((Readings!AV43)^-0.07168)+(2.5*(LOG(Readings!AV43/16.325))^2-273+$E58))</f>
        <v>-0.35661001642051815</v>
      </c>
      <c r="BA58" s="6">
        <f>IF(Readings!AW43&gt;0.1,333.5*((Readings!AW43)^-0.07168)+(2.5*(LOG(Readings!AW43/16.325))^2-273+$E58))</f>
        <v>-0.3447855691867403</v>
      </c>
      <c r="BB58" s="6">
        <f>IF(Readings!AX43&gt;0.1,333.5*((Readings!AX43)^-0.07168)+(2.5*(LOG(Readings!AX43/16.325))^2-273+$E58))</f>
        <v>-0.35661001642051815</v>
      </c>
      <c r="BC58" s="6">
        <f>IF(Readings!AY43&gt;0.1,333.5*((Readings!AY43)^-0.07168)+(2.5*(LOG(Readings!AY43/16.325))^2-273+$E58))</f>
        <v>-0.3447855691867403</v>
      </c>
      <c r="BD58" s="6">
        <f>IF(Readings!AZ43&gt;0.1,333.5*((Readings!AZ43)^-0.07168)+(2.5*(LOG(Readings!AZ43/16.325))^2-273+$E58))</f>
        <v>-0.35661001642051815</v>
      </c>
      <c r="BE58" s="6">
        <f>IF(Readings!BA43&gt;0.1,333.5*((Readings!BA43)^-0.07168)+(2.5*(LOG(Readings!BA43/16.325))^2-273+$E58))</f>
        <v>-0.3447855691867403</v>
      </c>
      <c r="BF58" s="6">
        <f>IF(Readings!BB43&gt;0.1,333.5*((Readings!BB43)^-0.07168)+(2.5*(LOG(Readings!BB43/16.325))^2-273+$E58))</f>
        <v>-0.33295310278469969</v>
      </c>
      <c r="BG58" s="6">
        <f>IF(Readings!BC43&gt;0.1,333.5*((Readings!BC43)^-0.07168)+(2.5*(LOG(Readings!BC43/16.325))^2-273+$E58))</f>
        <v>-0.33295310278469969</v>
      </c>
      <c r="BH58" s="6">
        <f>IF(Readings!BD43&gt;0.1,333.5*((Readings!BD43)^-0.07168)+(2.5*(LOG(Readings!BD43/16.325))^2-273+$E58))</f>
        <v>-0.38023489432850965</v>
      </c>
      <c r="BI58" s="6">
        <f>IF(Readings!BE43&gt;0.1,333.5*((Readings!BE43)^-0.07168)+(2.5*(LOG(Readings!BE43/16.325))^2-273+$E58))</f>
        <v>-0.33295310278469969</v>
      </c>
      <c r="BJ58" s="6">
        <f>IF(Readings!BF43&gt;0.1,333.5*((Readings!BF43)^-0.07168)+(2.5*(LOG(Readings!BF43/16.325))^2-273+$E58))</f>
        <v>-0.33295310278469969</v>
      </c>
      <c r="BK58" s="6">
        <f>IF(Readings!BG43&gt;0.1,333.5*((Readings!BG43)^-0.07168)+(2.5*(LOG(Readings!BG43/16.325))^2-273+$E58))</f>
        <v>-0.33295310278469969</v>
      </c>
      <c r="BL58" s="6">
        <f>IF(Readings!BH43&gt;0.1,333.5*((Readings!BH43)^-0.07168)+(2.5*(LOG(Readings!BH43/16.325))^2-273+$E58))</f>
        <v>-0.3447855691867403</v>
      </c>
      <c r="BM58" s="6">
        <f>IF(Readings!BI43&gt;0.1,333.5*((Readings!BI43)^-0.07168)+(2.5*(LOG(Readings!BI43/16.325))^2-273+$E58))</f>
        <v>-0.3447855691867403</v>
      </c>
      <c r="BN58" s="6">
        <f>IF(Readings!BJ43&gt;0.1,333.5*((Readings!BJ43)^-0.07168)+(2.5*(LOG(Readings!BJ43/16.325))^2-273+$E58))</f>
        <v>-0.3447855691867403</v>
      </c>
      <c r="BO58" s="6">
        <f>IF(Readings!BK43&gt;0.1,333.5*((Readings!BK43)^-0.07168)+(2.5*(LOG(Readings!BK43/16.325))^2-273+$E58))</f>
        <v>-0.33295310278469969</v>
      </c>
      <c r="BP58" s="6">
        <f>IF(Readings!BL43&gt;0.1,333.5*((Readings!BL43)^-0.07168)+(2.5*(LOG(Readings!BL43/16.325))^2-273+$E58))</f>
        <v>-0.33295310278469969</v>
      </c>
      <c r="BQ58" s="6">
        <f>IF(Readings!BM43&gt;0.1,333.5*((Readings!BM43)^-0.07168)+(2.5*(LOG(Readings!BM43/16.325))^2-273+$E58))</f>
        <v>-0.33295310278469969</v>
      </c>
      <c r="BR58" s="6">
        <f>IF(Readings!BN43&gt;0.1,333.5*((Readings!BN43)^-0.07168)+(2.5*(LOG(Readings!BN43/16.325))^2-273+$E58))</f>
        <v>-0.57976437839556638</v>
      </c>
      <c r="BS58" s="6">
        <f>IF(Readings!BO43&gt;0.1,333.5*((Readings!BO43)^-0.07168)+(2.5*(LOG(Readings!BO43/16.325))^2-273+$E58))</f>
        <v>-0.3447855691867403</v>
      </c>
      <c r="BT58" s="6">
        <f>IF(Readings!BP43&gt;0.1,333.5*((Readings!BP43)^-0.07168)+(2.5*(LOG(Readings!BP43/16.325))^2-273+$E58))</f>
        <v>-0.33295310278469969</v>
      </c>
      <c r="BU58" s="6">
        <f>IF(Readings!BQ43&gt;0.1,333.5*((Readings!BQ43)^-0.07168)+(2.5*(LOG(Readings!BQ43/16.325))^2-273+$E58))</f>
        <v>-0.33295310278469969</v>
      </c>
      <c r="BV58" s="6">
        <f>IF(Readings!BR43&gt;0.1,333.5*((Readings!BR43)^-0.07168)+(2.5*(LOG(Readings!BR43/16.325))^2-273+$E58))</f>
        <v>-0.3447855691867403</v>
      </c>
      <c r="BW58" s="6">
        <f>IF(Readings!BS43&gt;0.1,333.5*((Readings!BS43)^-0.07168)+(2.5*(LOG(Readings!BS43/16.325))^2-273+$E58))</f>
        <v>-0.33295310278469969</v>
      </c>
      <c r="BX58" s="6">
        <f>IF(Readings!BT43&gt;0.1,333.5*((Readings!BT43)^-0.07168)+(2.5*(LOG(Readings!BT43/16.325))^2-273+$E58))</f>
        <v>-0.33295310278469969</v>
      </c>
      <c r="BY58" s="6">
        <f>IF(Readings!BU43&gt;0.1,333.5*((Readings!BU43)^-0.07168)+(2.5*(LOG(Readings!BU43/16.325))^2-273+$E58))</f>
        <v>-0.33295310278469969</v>
      </c>
      <c r="BZ58" s="6">
        <f>IF(Readings!BV43&gt;0.1,333.5*((Readings!BV43)^-0.07168)+(2.5*(LOG(Readings!BV43/16.325))^2-273+$E58))</f>
        <v>-0.33295310278469969</v>
      </c>
      <c r="CA58" s="6">
        <f>IF(Readings!BW43&gt;0.1,333.5*((Readings!BW43)^-0.07168)+(2.5*(LOG(Readings!BW43/16.325))^2-273+$E58))</f>
        <v>-0.33295310278469969</v>
      </c>
      <c r="CB58" s="6">
        <f>IF(Readings!BX43&gt;0.1,333.5*((Readings!BX43)^-0.07168)+(2.5*(LOG(Readings!BX43/16.325))^2-273+$E58))</f>
        <v>-0.33295310278469969</v>
      </c>
      <c r="CC58" s="6">
        <f>IF(Readings!BY43&gt;0.1,333.5*((Readings!BY43)^-0.07168)+(2.5*(LOG(Readings!BY43/16.325))^2-273+$E58))</f>
        <v>-0.33295310278469969</v>
      </c>
      <c r="CD58" s="6">
        <f>IF(Readings!BZ43&gt;0.1,333.5*((Readings!BZ43)^-0.07168)+(2.5*(LOG(Readings!BZ43/16.325))^2-273+$E58))</f>
        <v>-0.32111260695404553</v>
      </c>
      <c r="CE58" s="6">
        <f>IF(Readings!CA43&gt;0.1,333.5*((Readings!CA43)^-0.07168)+(2.5*(LOG(Readings!CA43/16.325))^2-273+$E58))</f>
        <v>-0.32111260695404553</v>
      </c>
      <c r="CG58" s="6">
        <f>IF(Readings!CC43&gt;0.1,333.5*((Readings!CC43)^-0.07168)+(2.5*(LOG(Readings!CC43/16.325))^2-273+$E58))</f>
        <v>-0.33295310278469969</v>
      </c>
      <c r="CH58" s="6">
        <f>IF(Readings!CD43&gt;0.1,333.5*((Readings!CD43)^-0.07168)+(2.5*(LOG(Readings!CD43/16.325))^2-273+$E58))</f>
        <v>-0.32111260695404553</v>
      </c>
      <c r="CI58" s="6">
        <f>IF(Readings!CE43&gt;0.1,333.5*((Readings!CE43)^-0.07168)+(2.5*(LOG(Readings!CE43/16.325))^2-273+$E58))</f>
        <v>-0.32111260695404553</v>
      </c>
      <c r="CJ58" s="6">
        <f>IF(Readings!CF43&gt;0.1,333.5*((Readings!CF43)^-0.07168)+(2.5*(LOG(Readings!CF43/16.325))^2-273+$E58))</f>
        <v>-0.33295310278469969</v>
      </c>
      <c r="CK58" s="6">
        <f>IF(Readings!CG43&gt;0.1,333.5*((Readings!CG43)^-0.07168)+(2.5*(LOG(Readings!CG43/16.325))^2-273+$E58))</f>
        <v>-0.39203534542741636</v>
      </c>
      <c r="CL58" s="6" t="b">
        <f>IF(Readings!CH43&gt;0.1,333.5*((Readings!CH43)^-0.07168)+(2.5*(LOG(Readings!CH43/16.325))^2-273+$E58))</f>
        <v>0</v>
      </c>
      <c r="CM58" s="6">
        <f>IF(Readings!CI43&gt;0.1,333.5*((Readings!CI43)^-0.07168)+(2.5*(LOG(Readings!CI43/16.325))^2-273+$E58))</f>
        <v>-0.33295310278469969</v>
      </c>
      <c r="CN58" s="6">
        <f>IF(Readings!CJ43&gt;0.1,333.5*((Readings!CJ43)^-0.07168)+(2.5*(LOG(Readings!CJ43/16.325))^2-273+$E58))</f>
        <v>-0.32111260695404553</v>
      </c>
      <c r="CO58" s="6">
        <f>IF(Readings!CK43&gt;0.1,333.5*((Readings!CK43)^-0.07168)+(2.5*(LOG(Readings!CK43/16.325))^2-273+$E58))</f>
        <v>-0.32111260695404553</v>
      </c>
      <c r="CP58" s="6">
        <f>IF(Readings!CL43&gt;0.1,333.5*((Readings!CL43)^-0.07168)+(2.5*(LOG(Readings!CL43/16.325))^2-273+$E58))</f>
        <v>-0.32111260695404553</v>
      </c>
      <c r="CQ58" s="6">
        <f>IF(Readings!CM43&gt;0.1,333.5*((Readings!CM43)^-0.07168)+(2.5*(LOG(Readings!CM43/16.325))^2-273+$E58))</f>
        <v>-0.33295310278469969</v>
      </c>
      <c r="CR58" s="6">
        <f>IF(Readings!CN43&gt;0.1,333.5*((Readings!CN43)^-0.07168)+(2.5*(LOG(Readings!CN43/16.325))^2-273+$E58))</f>
        <v>-0.32111260695404553</v>
      </c>
      <c r="CS58" s="6">
        <f>IF(Readings!CO43&gt;0.1,333.5*((Readings!CO43)^-0.07168)+(2.5*(LOG(Readings!CO43/16.325))^2-273+$E58))</f>
        <v>-0.35661001642051815</v>
      </c>
      <c r="CT58" s="6">
        <f>IF(Readings!CP43&gt;0.1,333.5*((Readings!CP43)^-0.07168)+(2.5*(LOG(Readings!CP43/16.325))^2-273+$E58))</f>
        <v>-0.32111260695404553</v>
      </c>
      <c r="CU58" s="6">
        <f>IF(Readings!CQ43&gt;0.1,333.5*((Readings!CQ43)^-0.07168)+(2.5*(LOG(Readings!CQ43/16.325))^2-273+$E58))</f>
        <v>-0.32111260695404553</v>
      </c>
      <c r="CV58" s="6">
        <f>IF(Readings!CR43&gt;0.1,333.5*((Readings!CR43)^-0.07168)+(2.5*(LOG(Readings!CR43/16.325))^2-273+$E58))</f>
        <v>-0.32111260695404553</v>
      </c>
      <c r="CW58" s="6">
        <f>IF(Readings!CS43&gt;0.1,333.5*((Readings!CS43)^-0.07168)+(2.5*(LOG(Readings!CS43/16.325))^2-273+$E58))</f>
        <v>-0.32111260695404553</v>
      </c>
      <c r="CX58" s="6">
        <f>IF(Readings!CT43&gt;0.1,333.5*((Readings!CT43)^-0.07168)+(2.5*(LOG(Readings!CT43/16.325))^2-273+$E58))</f>
        <v>-0.3447855691867403</v>
      </c>
      <c r="CY58" s="6">
        <f>IF(Readings!CU43&gt;0.1,333.5*((Readings!CU43)^-0.07168)+(2.5*(LOG(Readings!CU43/16.325))^2-273+$E58))</f>
        <v>-0.3447855691867403</v>
      </c>
      <c r="CZ58" s="6">
        <f>IF(Readings!CV43&gt;0.1,333.5*((Readings!CV43)^-0.07168)+(2.5*(LOG(Readings!CV43/16.325))^2-273+$E58))</f>
        <v>-0.33295310278469969</v>
      </c>
      <c r="DA58" s="6">
        <f>IF(Readings!CW43&gt;0.1,333.5*((Readings!CW43)^-0.07168)+(2.5*(LOG(Readings!CW43/16.325))^2-273+$E58))</f>
        <v>-0.35661001642051815</v>
      </c>
      <c r="DB58" s="6">
        <f>IF(Readings!CX43&gt;0.1,333.5*((Readings!CX43)^-0.07168)+(2.5*(LOG(Readings!CX43/16.325))^2-273+$E58))</f>
        <v>-0.30926407141492973</v>
      </c>
      <c r="DC58" s="6">
        <f>IF(Readings!CY43&gt;0.1,333.5*((Readings!CY43)^-0.07168)+(2.5*(LOG(Readings!CY43/16.325))^2-273+$E58))</f>
        <v>-0.30926407141492973</v>
      </c>
      <c r="DD58" s="6">
        <f>IF(Readings!CZ43&gt;0.1,333.5*((Readings!CZ43)^-0.07168)+(2.5*(LOG(Readings!CZ43/16.325))^2-273+$E58))</f>
        <v>-0.30926407141492973</v>
      </c>
      <c r="DE58" s="6">
        <f>IF(Readings!DA43&gt;0.1,333.5*((Readings!DA43)^-0.07168)+(2.5*(LOG(Readings!DA43/16.325))^2-273+$E58))</f>
        <v>-0.30926407141492973</v>
      </c>
      <c r="DF58" s="6">
        <f>IF(Readings!DB43&gt;0.1,333.5*((Readings!DB43)^-0.07168)+(2.5*(LOG(Readings!DB43/16.325))^2-273+$E58))</f>
        <v>-0.30926407141492973</v>
      </c>
      <c r="DG58" s="6">
        <f>IF(Readings!DC43&gt;0.1,333.5*((Readings!DC43)^-0.07168)+(2.5*(LOG(Readings!DC43/16.325))^2-273+$E58))</f>
        <v>-0.30926407141492973</v>
      </c>
      <c r="DH58" s="6">
        <f>IF(Readings!DD43&gt;0.1,333.5*((Readings!DD43)^-0.07168)+(2.5*(LOG(Readings!DD43/16.325))^2-273+$E58))</f>
        <v>-0.30926407141492973</v>
      </c>
      <c r="DI58" s="6">
        <f>IF(Readings!DE43&gt;0.1,333.5*((Readings!DE43)^-0.07168)+(2.5*(LOG(Readings!DE43/16.325))^2-273+$E58))</f>
        <v>-0.30926407141492973</v>
      </c>
      <c r="DJ58" s="6">
        <f>IF(Readings!DF43&gt;0.1,333.5*((Readings!DF43)^-0.07168)+(2.5*(LOG(Readings!DF43/16.325))^2-273+$E58))</f>
        <v>-0.30926407141492973</v>
      </c>
      <c r="DK58" s="6">
        <f>IF(Readings!DG43&gt;0.1,333.5*((Readings!DG43)^-0.07168)+(2.5*(LOG(Readings!DG43/16.325))^2-273+$E58))</f>
        <v>-0.32111260695404553</v>
      </c>
      <c r="DL58" s="6">
        <f>IF(Readings!DH43&gt;0.1,333.5*((Readings!DH43)^-0.07168)+(2.5*(LOG(Readings!DH43/16.325))^2-273+$E58))</f>
        <v>-0.28554283999574182</v>
      </c>
      <c r="DM58" s="6">
        <f>IF(Readings!DI43&gt;0.1,333.5*((Readings!DI43)^-0.07168)+(2.5*(LOG(Readings!DI43/16.325))^2-273+$E58))</f>
        <v>-0.29740748586834798</v>
      </c>
      <c r="DN58" s="6">
        <f>IF(Readings!DJ43&gt;0.1,333.5*((Readings!DJ43)^-0.07168)+(2.5*(LOG(Readings!DJ43/16.325))^2-273+$E58))</f>
        <v>-0.29740748586834798</v>
      </c>
      <c r="DO58" s="6">
        <f>IF(Readings!DK43&gt;0.1,333.5*((Readings!DK43)^-0.07168)+(2.5*(LOG(Readings!DK43/16.325))^2-273+$E58))</f>
        <v>-0.28554283999574182</v>
      </c>
      <c r="DP58" s="6">
        <f>IF(Readings!DL43&gt;0.1,333.5*((Readings!DL43)^-0.07168)+(2.5*(LOG(Readings!DL43/16.325))^2-273+$E58))</f>
        <v>-0.30926407141492973</v>
      </c>
      <c r="DQ58" s="6">
        <f>IF(Readings!DM43&gt;0.1,333.5*((Readings!DM43)^-0.07168)+(2.5*(LOG(Readings!DM43/16.325))^2-273+$E58))</f>
        <v>-0.30926407141492973</v>
      </c>
      <c r="DR58" s="6">
        <f>IF(Readings!DN43&gt;0.1,333.5*((Readings!DN43)^-0.07168)+(2.5*(LOG(Readings!DN43/16.325))^2-273+$E58))</f>
        <v>-0.30926407141492973</v>
      </c>
      <c r="DS58" s="6">
        <f>IF(Readings!DO43&gt;0.1,333.5*((Readings!DO43)^-0.07168)+(2.5*(LOG(Readings!DO43/16.325))^2-273+$E58))</f>
        <v>-0.32111260695404553</v>
      </c>
      <c r="DT58" s="6">
        <f>IF(Readings!DP43&gt;0.1,333.5*((Readings!DP43)^-0.07168)+(2.5*(LOG(Readings!DP43/16.325))^2-273+$E58))</f>
        <v>-0.33295310278469969</v>
      </c>
      <c r="DU58" s="6">
        <f>IF(Readings!DQ43&gt;0.1,333.5*((Readings!DQ43)^-0.07168)+(2.5*(LOG(Readings!DQ43/16.325))^2-273+$E58))</f>
        <v>-0.30926407141492973</v>
      </c>
      <c r="DV58" s="6">
        <f>IF(Readings!DR43&gt;0.1,333.5*((Readings!DR43)^-0.07168)+(2.5*(LOG(Readings!DR43/16.325))^2-273+$E58))</f>
        <v>-0.30926407141492973</v>
      </c>
      <c r="DW58" s="6">
        <f>IF(Readings!DS43&gt;0.1,333.5*((Readings!DS43)^-0.07168)+(2.5*(LOG(Readings!DS43/16.325))^2-273+$E58))</f>
        <v>-0.30926407141492973</v>
      </c>
      <c r="DX58" s="6">
        <f>IF(Readings!DT43&gt;0.1,333.5*((Readings!DT43)^-0.07168)+(2.5*(LOG(Readings!DT43/16.325))^2-273+$E58))</f>
        <v>-0.29740748586834798</v>
      </c>
      <c r="DY58" s="6">
        <f>IF(Readings!DU43&gt;0.1,333.5*((Readings!DU43)^-0.07168)+(2.5*(LOG(Readings!DU43/16.325))^2-273+$E58))</f>
        <v>-0.30926407141492973</v>
      </c>
      <c r="DZ58" s="6">
        <f>IF(Readings!DV43&gt;0.1,333.5*((Readings!DV43)^-0.07168)+(2.5*(LOG(Readings!DV43/16.325))^2-273+$E58))</f>
        <v>-0.28554283999574182</v>
      </c>
      <c r="EA58" s="6">
        <f>IF(Readings!DW43&gt;0.1,333.5*((Readings!DW43)^-0.07168)+(2.5*(LOG(Readings!DW43/16.325))^2-273+$E58))</f>
        <v>-0.29740748586834798</v>
      </c>
      <c r="EB58" s="6">
        <f>IF(Readings!DX43&gt;0.1,333.5*((Readings!DX43)^-0.07168)+(2.5*(LOG(Readings!DX43/16.325))^2-273+$E58))</f>
        <v>-0.29740748586834798</v>
      </c>
      <c r="EC58" s="6">
        <f>IF(Readings!DY43&gt;0.1,333.5*((Readings!DY43)^-0.07168)+(2.5*(LOG(Readings!DY43/16.325))^2-273+$E58))</f>
        <v>-0.28554283999574182</v>
      </c>
      <c r="ED58" s="6">
        <f>IF(Readings!DZ43&gt;0.1,333.5*((Readings!DZ43)^-0.07168)+(2.5*(LOG(Readings!DZ43/16.325))^2-273+$E58))</f>
        <v>-0.28554283999574182</v>
      </c>
      <c r="EE58" s="6">
        <f>IF(Readings!EA43&gt;0.1,333.5*((Readings!EA43)^-0.07168)+(2.5*(LOG(Readings!EA43/16.325))^2-273+$E58))</f>
        <v>-0.29740748586834798</v>
      </c>
      <c r="EF58" s="6">
        <f>IF(Readings!EB43&gt;0.1,333.5*((Readings!EB43)^-0.07168)+(2.5*(LOG(Readings!EB43/16.325))^2-273+$E58))</f>
        <v>-0.30926407141492973</v>
      </c>
      <c r="EG58" s="6">
        <f>IF(Readings!EC43&gt;0.1,333.5*((Readings!EC43)^-0.07168)+(2.5*(LOG(Readings!EC43/16.325))^2-273+$E58))</f>
        <v>-0.30926407141492973</v>
      </c>
      <c r="EH58" s="6">
        <f>IF(Readings!ED43&gt;0.1,333.5*((Readings!ED43)^-0.07168)+(2.5*(LOG(Readings!ED43/16.325))^2-273+$E58))</f>
        <v>-0.29740748586834798</v>
      </c>
      <c r="EI58" s="6">
        <f>IF(Readings!EE43&gt;0.1,333.5*((Readings!EE43)^-0.07168)+(2.5*(LOG(Readings!EE43/16.325))^2-273+$E58))</f>
        <v>-0.28554283999574182</v>
      </c>
      <c r="EJ58" s="6">
        <f>IF(Readings!EF43&gt;0.1,333.5*((Readings!EF43)^-0.07168)+(2.5*(LOG(Readings!EF43/16.325))^2-273+$E58))</f>
        <v>-0.29740748586834798</v>
      </c>
      <c r="EK58" s="6">
        <f>IF(Readings!EG43&gt;0.1,333.5*((Readings!EG43)^-0.07168)+(2.5*(LOG(Readings!EG43/16.325))^2-273+$E58))</f>
        <v>-0.28554283999574182</v>
      </c>
      <c r="EL58" s="6">
        <f>IF(Readings!EH43&gt;0.1,333.5*((Readings!EH43)^-0.07168)+(2.5*(LOG(Readings!EH43/16.325))^2-273+$E58))</f>
        <v>-0.29740748586834798</v>
      </c>
      <c r="EM58" s="6">
        <f>IF(Readings!EI43&gt;0.1,333.5*((Readings!EI43)^-0.07168)+(2.5*(LOG(Readings!EI43/16.325))^2-273+$E58))</f>
        <v>-0.32111260695404553</v>
      </c>
      <c r="EN58" s="6">
        <f>IF(Readings!EJ43&gt;0.1,333.5*((Readings!EJ43)^-0.07168)+(2.5*(LOG(Readings!EJ43/16.325))^2-273+$E58))</f>
        <v>-0.32111260695404553</v>
      </c>
      <c r="EO58" s="6">
        <f>IF(Readings!EK43&gt;0.1,333.5*((Readings!EK43)^-0.07168)+(2.5*(LOG(Readings!EK43/16.325))^2-273+$E58))</f>
        <v>-0.33295310278469969</v>
      </c>
      <c r="EP58" s="6">
        <f>IF(Readings!EL43&gt;0.1,333.5*((Readings!EL43)^-0.07168)+(2.5*(LOG(Readings!EL43/16.325))^2-273+$E58))</f>
        <v>-0.28554283999574182</v>
      </c>
      <c r="EQ58" s="6">
        <f>IF(Readings!EM43&gt;0.1,333.5*((Readings!EM43)^-0.07168)+(2.5*(LOG(Readings!EM43/16.325))^2-273+$E58))</f>
        <v>-0.28554283999574182</v>
      </c>
      <c r="ER58" s="6">
        <f>IF(Readings!EN43&gt;0.1,333.5*((Readings!EN43)^-0.07168)+(2.5*(LOG(Readings!EN43/16.325))^2-273+$E58))</f>
        <v>-0.28554283999574182</v>
      </c>
      <c r="ES58" s="6">
        <f>IF(Readings!EO43&gt;0.1,333.5*((Readings!EO43)^-0.07168)+(2.5*(LOG(Readings!EO43/16.325))^2-273+$E58))</f>
        <v>-0.46267086241010702</v>
      </c>
      <c r="ET58" s="6">
        <f>IF(Readings!EP43&gt;0.1,333.5*((Readings!EP43)^-0.07168)+(2.5*(LOG(Readings!EP43/16.325))^2-273+$E58))</f>
        <v>-0.45091812913915419</v>
      </c>
      <c r="EU58" s="6">
        <f>IF(Readings!EQ43&gt;0.1,333.5*((Readings!EQ43)^-0.07168)+(2.5*(LOG(Readings!EQ43/16.325))^2-273+$E58))</f>
        <v>-0.27367012345911235</v>
      </c>
      <c r="EV58" s="6">
        <f>IF(Readings!ER43&gt;0.1,333.5*((Readings!ER43)^-0.07168)+(2.5*(LOG(Readings!ER43/16.325))^2-273+$E58))</f>
        <v>-0.26178932590079285</v>
      </c>
      <c r="EW58" s="6">
        <f>(333.5*((16.47)^-0.07168)+(2.5*(LOG(16.47/16.325))^2-273+$E58))</f>
        <v>-0.28554283999574182</v>
      </c>
      <c r="EX58" s="6">
        <f>(333.5*((16.47)^-0.07168)+(2.5*(LOG(16.47/16.325))^2-273+$E58))</f>
        <v>-0.28554283999574182</v>
      </c>
      <c r="EY58" s="6">
        <f>(333.5*((16.45)^-0.07168)+(2.5*(LOG(16.45/16.325))^2-273+$E58))</f>
        <v>-0.26178932590079285</v>
      </c>
    </row>
    <row r="59" spans="1:156" x14ac:dyDescent="0.2">
      <c r="A59" t="s">
        <v>32</v>
      </c>
      <c r="B59" s="13">
        <v>8</v>
      </c>
      <c r="C59" s="13">
        <v>1073.1999999999998</v>
      </c>
      <c r="D59" s="17">
        <f t="shared" si="75"/>
        <v>-14.800000000000182</v>
      </c>
      <c r="E59" s="17">
        <v>-0.11</v>
      </c>
      <c r="F59" s="43" t="s">
        <v>210</v>
      </c>
      <c r="G59" s="6">
        <f>IF(Readings!C44&gt;0.1,333.5*((Readings!C44)^-0.07168)+(2.5*(LOG(Readings!C44/16.325))^2-273+$E59))</f>
        <v>-0.40382781820710534</v>
      </c>
      <c r="H59" s="6">
        <f>IF(Readings!D44&gt;0.1,333.5*((Readings!D44)^-0.07168)+(2.5*(LOG(Readings!D44/16.325))^2-273+$E59))</f>
        <v>-0.40382781820710534</v>
      </c>
      <c r="I59" s="6">
        <f>IF(Readings!E44&gt;0.1,333.5*((Readings!E44)^-0.07168)+(2.5*(LOG(Readings!E44/16.325))^2-273+$E59))</f>
        <v>-0.39203534542741636</v>
      </c>
      <c r="J59" s="6">
        <f>IF(Readings!F44&gt;0.1,333.5*((Readings!F44)^-0.07168)+(2.5*(LOG(Readings!F44/16.325))^2-273+$E59))</f>
        <v>-0.39203534542741636</v>
      </c>
      <c r="K59" s="6">
        <f>IF(Readings!G44&gt;0.1,333.5*((Readings!G44)^-0.07168)+(2.5*(LOG(Readings!G44/16.325))^2-273+$E59))</f>
        <v>-0.39203534542741636</v>
      </c>
      <c r="L59" s="6">
        <f>IF(Readings!H44&gt;0.1,333.5*((Readings!H44)^-0.07168)+(2.5*(LOG(Readings!H44/16.325))^2-273+$E59))</f>
        <v>-0.39203534542741636</v>
      </c>
      <c r="M59" s="6">
        <f>IF(Readings!I44&gt;0.1,333.5*((Readings!I44)^-0.07168)+(2.5*(LOG(Readings!I44/16.325))^2-273+$E59))</f>
        <v>-0.39203534542741636</v>
      </c>
      <c r="N59" s="6">
        <f>IF(Readings!J44&gt;0.1,333.5*((Readings!J44)^-0.07168)+(2.5*(LOG(Readings!J44/16.325))^2-273+$E59))</f>
        <v>-0.39203534542741636</v>
      </c>
      <c r="O59" s="6">
        <f>IF(Readings!K44&gt;0.1,333.5*((Readings!K44)^-0.07168)+(2.5*(LOG(Readings!K44/16.325))^2-273+$E59))</f>
        <v>-1.0176722285077631</v>
      </c>
      <c r="P59" s="6">
        <f>IF(Readings!L44&gt;0.1,333.5*((Readings!L44)^-0.07168)+(2.5*(LOG(Readings!L44/16.325))^2-273+$E59))</f>
        <v>-1.3445935199488872</v>
      </c>
      <c r="Q59" s="6">
        <f>IF(Readings!M44&gt;0.1,333.5*((Readings!M44)^-0.07168)+(2.5*(LOG(Readings!M44/16.325))^2-273+$E59))</f>
        <v>-0.49788159670470122</v>
      </c>
      <c r="R59" s="6">
        <f>IF(Readings!N44&gt;0.1,333.5*((Readings!N44)^-0.07168)+(2.5*(LOG(Readings!N44/16.325))^2-273+$E59))</f>
        <v>-0.39203534542741636</v>
      </c>
      <c r="S59" s="6">
        <f>IF(Readings!O44&gt;0.1,333.5*((Readings!O44)^-0.07168)+(2.5*(LOG(Readings!O44/16.325))^2-273+$E59))</f>
        <v>-0.40382781820710534</v>
      </c>
      <c r="T59" s="6">
        <f>IF(Readings!P44&gt;0.1,333.5*((Readings!P44)^-0.07168)+(2.5*(LOG(Readings!P44/16.325))^2-273+$E59))</f>
        <v>-0.88057300263511706</v>
      </c>
      <c r="U59" s="6">
        <f>IF(Readings!Q44&gt;0.1,333.5*((Readings!Q44)^-0.07168)+(2.5*(LOG(Readings!Q44/16.325))^2-273+$E59))</f>
        <v>-0.91494933580111137</v>
      </c>
      <c r="V59" s="6">
        <f>IF(Readings!R44&gt;0.1,333.5*((Readings!R44)^-0.07168)+(2.5*(LOG(Readings!R44/16.325))^2-273+$E59))</f>
        <v>-0.92639302276705848</v>
      </c>
      <c r="W59" s="6">
        <f>IF(Readings!S44&gt;0.1,333.5*((Readings!S44)^-0.07168)+(2.5*(LOG(Readings!S44/16.325))^2-273+$E59))</f>
        <v>-0.39203534542741636</v>
      </c>
      <c r="X59" s="6">
        <f>IF(Readings!T44&gt;0.1,333.5*((Readings!T44)^-0.07168)+(2.5*(LOG(Readings!T44/16.325))^2-273+$E59))</f>
        <v>-0.41561232283225991</v>
      </c>
      <c r="Y59" s="6">
        <f>IF(Readings!U44&gt;0.1,333.5*((Readings!U44)^-0.07168)+(2.5*(LOG(Readings!U44/16.325))^2-273+$E59))</f>
        <v>-0.39203534542741636</v>
      </c>
      <c r="Z59" s="6">
        <f>IF(Readings!V44&gt;0.1,333.5*((Readings!V44)^-0.07168)+(2.5*(LOG(Readings!V44/16.325))^2-273+$E59))</f>
        <v>-0.39203534542741636</v>
      </c>
      <c r="AA59" s="6">
        <f>IF(Readings!W44&gt;0.1,333.5*((Readings!W44)^-0.07168)+(2.5*(LOG(Readings!W44/16.325))^2-273+$E59))</f>
        <v>-0.43915746818146317</v>
      </c>
      <c r="AB59" s="6">
        <f>IF(Readings!X44&gt;0.1,333.5*((Readings!X44)^-0.07168)+(2.5*(LOG(Readings!X44/16.325))^2-273+$E59))</f>
        <v>-0.38023489432850965</v>
      </c>
      <c r="AC59" s="6">
        <f>IF(Readings!Y44&gt;0.1,333.5*((Readings!Y44)^-0.07168)+(2.5*(LOG(Readings!Y44/16.325))^2-273+$E59))</f>
        <v>-0.39203534542741636</v>
      </c>
      <c r="AD59" s="6">
        <f>IF(Readings!Z44&gt;0.1,333.5*((Readings!Z44)^-0.07168)+(2.5*(LOG(Readings!Z44/16.325))^2-273+$E59))</f>
        <v>-0.39203534542741636</v>
      </c>
      <c r="AE59" s="6">
        <f>IF(Readings!AA44&gt;0.1,333.5*((Readings!AA44)^-0.07168)+(2.5*(LOG(Readings!AA44/16.325))^2-273+$E59))</f>
        <v>-0.39203534542741636</v>
      </c>
      <c r="AF59" s="6">
        <f>IF(Readings!AB44&gt;0.1,333.5*((Readings!AB44)^-0.07168)+(2.5*(LOG(Readings!AB44/16.325))^2-273+$E59))</f>
        <v>-0.40382781820710534</v>
      </c>
      <c r="AG59" s="6">
        <f>IF(Readings!AC44&gt;0.1,333.5*((Readings!AC44)^-0.07168)+(2.5*(LOG(Readings!AC44/16.325))^2-273+$E59))</f>
        <v>-0.42738886944823662</v>
      </c>
      <c r="AH59" s="6">
        <f>IF(Readings!AD44&gt;0.1,333.5*((Readings!AD44)^-0.07168)+(2.5*(LOG(Readings!AD44/16.325))^2-273+$E59))</f>
        <v>-0.38023489432850965</v>
      </c>
      <c r="AI59" s="6">
        <f>IF(Readings!AE44&gt;0.1,333.5*((Readings!AE44)^-0.07168)+(2.5*(LOG(Readings!AE44/16.325))^2-273+$E59))</f>
        <v>-0.36842645472717095</v>
      </c>
      <c r="AJ59" s="6">
        <f>IF(Readings!AF44&gt;0.1,333.5*((Readings!AF44)^-0.07168)+(2.5*(LOG(Readings!AF44/16.325))^2-273+$E59))</f>
        <v>-0.38023489432850965</v>
      </c>
      <c r="AK59" s="6">
        <f>IF(Readings!AG44&gt;0.1,333.5*((Readings!AG44)^-0.07168)+(2.5*(LOG(Readings!AG44/16.325))^2-273+$E59))</f>
        <v>-0.43915746818146317</v>
      </c>
      <c r="AL59" s="6">
        <f>IF(Readings!AH44&gt;0.1,333.5*((Readings!AH44)^-0.07168)+(2.5*(LOG(Readings!AH44/16.325))^2-273+$E59))</f>
        <v>-0.38023489432850965</v>
      </c>
      <c r="AM59" s="6">
        <f>IF(Readings!AI44&gt;0.1,333.5*((Readings!AI44)^-0.07168)+(2.5*(LOG(Readings!AI44/16.325))^2-273+$E59))</f>
        <v>-0.38023489432850965</v>
      </c>
      <c r="AN59" s="6">
        <f>IF(Readings!AJ44&gt;0.1,333.5*((Readings!AJ44)^-0.07168)+(2.5*(LOG(Readings!AJ44/16.325))^2-273+$E59))</f>
        <v>-0.36842645472717095</v>
      </c>
      <c r="AO59" s="6">
        <f>IF(Readings!AK44&gt;0.1,333.5*((Readings!AK44)^-0.07168)+(2.5*(LOG(Readings!AK44/16.325))^2-273+$E59))</f>
        <v>-0.36842645472717095</v>
      </c>
      <c r="AP59" s="6">
        <f>IF(Readings!AL44&gt;0.1,333.5*((Readings!AL44)^-0.07168)+(2.5*(LOG(Readings!AL44/16.325))^2-273+$E59))</f>
        <v>-0.36842645472717095</v>
      </c>
      <c r="AQ59" s="6">
        <f>IF(Readings!AM44&gt;0.1,333.5*((Readings!AM44)^-0.07168)+(2.5*(LOG(Readings!AM44/16.325))^2-273+$E59))</f>
        <v>-0.43915746818146317</v>
      </c>
      <c r="AR59" s="6">
        <f>IF(Readings!AN44&gt;0.1,333.5*((Readings!AN44)^-0.07168)+(2.5*(LOG(Readings!AN44/16.325))^2-273+$E59))</f>
        <v>-0.36842645472717095</v>
      </c>
      <c r="AS59" s="6">
        <f>IF(Readings!AO44&gt;0.1,333.5*((Readings!AO44)^-0.07168)+(2.5*(LOG(Readings!AO44/16.325))^2-273+$E59))</f>
        <v>-0.36842645472717095</v>
      </c>
      <c r="AT59" s="6">
        <f>IF(Readings!AP44&gt;0.1,333.5*((Readings!AP44)^-0.07168)+(2.5*(LOG(Readings!AP44/16.325))^2-273+$E59))</f>
        <v>-0.36842645472717095</v>
      </c>
      <c r="AU59" s="6" t="b">
        <f>IF(Readings!AQ44&gt;0.1,333.5*((Readings!AQ44)^-0.07168)+(2.5*(LOG(Readings!AQ44/16.325))^2-273+$E59))</f>
        <v>0</v>
      </c>
      <c r="AV59" s="6">
        <f>IF(Readings!AR44&gt;0.1,333.5*((Readings!AR44)^-0.07168)+(2.5*(LOG(Readings!AR44/16.325))^2-273+$E59))</f>
        <v>-0.36842645472717095</v>
      </c>
      <c r="AW59" s="6">
        <f>IF(Readings!AS44&gt;0.1,333.5*((Readings!AS44)^-0.07168)+(2.5*(LOG(Readings!AS44/16.325))^2-273+$E59))</f>
        <v>-0.39203534542741636</v>
      </c>
      <c r="AX59" s="6">
        <f>IF(Readings!AT44&gt;0.1,333.5*((Readings!AT44)^-0.07168)+(2.5*(LOG(Readings!AT44/16.325))^2-273+$E59))</f>
        <v>-0.36842645472717095</v>
      </c>
      <c r="AY59" s="6">
        <f>IF(Readings!AU44&gt;0.1,333.5*((Readings!AU44)^-0.07168)+(2.5*(LOG(Readings!AU44/16.325))^2-273+$E59))</f>
        <v>-0.36842645472717095</v>
      </c>
      <c r="AZ59" s="6">
        <f>IF(Readings!AV44&gt;0.1,333.5*((Readings!AV44)^-0.07168)+(2.5*(LOG(Readings!AV44/16.325))^2-273+$E59))</f>
        <v>-0.36842645472717095</v>
      </c>
      <c r="BA59" s="6">
        <f>IF(Readings!AW44&gt;0.1,333.5*((Readings!AW44)^-0.07168)+(2.5*(LOG(Readings!AW44/16.325))^2-273+$E59))</f>
        <v>-0.38023489432850965</v>
      </c>
      <c r="BB59" s="6">
        <f>IF(Readings!AX44&gt;0.1,333.5*((Readings!AX44)^-0.07168)+(2.5*(LOG(Readings!AX44/16.325))^2-273+$E59))</f>
        <v>-0.36842645472717095</v>
      </c>
      <c r="BC59" s="6">
        <f>IF(Readings!AY44&gt;0.1,333.5*((Readings!AY44)^-0.07168)+(2.5*(LOG(Readings!AY44/16.325))^2-273+$E59))</f>
        <v>-0.36842645472717095</v>
      </c>
      <c r="BD59" s="6">
        <f>IF(Readings!AZ44&gt;0.1,333.5*((Readings!AZ44)^-0.07168)+(2.5*(LOG(Readings!AZ44/16.325))^2-273+$E59))</f>
        <v>-0.36842645472717095</v>
      </c>
      <c r="BE59" s="6">
        <f>IF(Readings!BA44&gt;0.1,333.5*((Readings!BA44)^-0.07168)+(2.5*(LOG(Readings!BA44/16.325))^2-273+$E59))</f>
        <v>-0.35661001642051815</v>
      </c>
      <c r="BF59" s="6">
        <f>IF(Readings!BB44&gt;0.1,333.5*((Readings!BB44)^-0.07168)+(2.5*(LOG(Readings!BB44/16.325))^2-273+$E59))</f>
        <v>-0.35661001642051815</v>
      </c>
      <c r="BG59" s="6">
        <f>IF(Readings!BC44&gt;0.1,333.5*((Readings!BC44)^-0.07168)+(2.5*(LOG(Readings!BC44/16.325))^2-273+$E59))</f>
        <v>-0.35661001642051815</v>
      </c>
      <c r="BH59" s="6">
        <f>IF(Readings!BD44&gt;0.1,333.5*((Readings!BD44)^-0.07168)+(2.5*(LOG(Readings!BD44/16.325))^2-273+$E59))</f>
        <v>-0.40382781820710534</v>
      </c>
      <c r="BI59" s="6">
        <f>IF(Readings!BE44&gt;0.1,333.5*((Readings!BE44)^-0.07168)+(2.5*(LOG(Readings!BE44/16.325))^2-273+$E59))</f>
        <v>-0.35661001642051815</v>
      </c>
      <c r="BJ59" s="6">
        <f>IF(Readings!BF44&gt;0.1,333.5*((Readings!BF44)^-0.07168)+(2.5*(LOG(Readings!BF44/16.325))^2-273+$E59))</f>
        <v>-0.35661001642051815</v>
      </c>
      <c r="BK59" s="6">
        <f>IF(Readings!BG44&gt;0.1,333.5*((Readings!BG44)^-0.07168)+(2.5*(LOG(Readings!BG44/16.325))^2-273+$E59))</f>
        <v>-0.35661001642051815</v>
      </c>
      <c r="BL59" s="6">
        <f>IF(Readings!BH44&gt;0.1,333.5*((Readings!BH44)^-0.07168)+(2.5*(LOG(Readings!BH44/16.325))^2-273+$E59))</f>
        <v>-0.36842645472717095</v>
      </c>
      <c r="BM59" s="6">
        <f>IF(Readings!BI44&gt;0.1,333.5*((Readings!BI44)^-0.07168)+(2.5*(LOG(Readings!BI44/16.325))^2-273+$E59))</f>
        <v>-0.35661001642051815</v>
      </c>
      <c r="BN59" s="6">
        <f>IF(Readings!BJ44&gt;0.1,333.5*((Readings!BJ44)^-0.07168)+(2.5*(LOG(Readings!BJ44/16.325))^2-273+$E59))</f>
        <v>-0.36842645472717095</v>
      </c>
      <c r="BO59" s="6">
        <f>IF(Readings!BK44&gt;0.1,333.5*((Readings!BK44)^-0.07168)+(2.5*(LOG(Readings!BK44/16.325))^2-273+$E59))</f>
        <v>-0.36842645472717095</v>
      </c>
      <c r="BP59" s="6">
        <f>IF(Readings!BL44&gt;0.1,333.5*((Readings!BL44)^-0.07168)+(2.5*(LOG(Readings!BL44/16.325))^2-273+$E59))</f>
        <v>-0.35661001642051815</v>
      </c>
      <c r="BQ59" s="6">
        <f>IF(Readings!BM44&gt;0.1,333.5*((Readings!BM44)^-0.07168)+(2.5*(LOG(Readings!BM44/16.325))^2-273+$E59))</f>
        <v>-0.35661001642051815</v>
      </c>
      <c r="BR59" s="6">
        <f>IF(Readings!BN44&gt;0.1,333.5*((Readings!BN44)^-0.07168)+(2.5*(LOG(Readings!BN44/16.325))^2-273+$E59))</f>
        <v>-0.43915746818146317</v>
      </c>
      <c r="BS59" s="6">
        <f>IF(Readings!BO44&gt;0.1,333.5*((Readings!BO44)^-0.07168)+(2.5*(LOG(Readings!BO44/16.325))^2-273+$E59))</f>
        <v>-0.36842645472717095</v>
      </c>
      <c r="BT59" s="6">
        <f>IF(Readings!BP44&gt;0.1,333.5*((Readings!BP44)^-0.07168)+(2.5*(LOG(Readings!BP44/16.325))^2-273+$E59))</f>
        <v>-0.36842645472717095</v>
      </c>
      <c r="BU59" s="6">
        <f>IF(Readings!BQ44&gt;0.1,333.5*((Readings!BQ44)^-0.07168)+(2.5*(LOG(Readings!BQ44/16.325))^2-273+$E59))</f>
        <v>-0.35661001642051815</v>
      </c>
      <c r="BV59" s="6">
        <f>IF(Readings!BR44&gt;0.1,333.5*((Readings!BR44)^-0.07168)+(2.5*(LOG(Readings!BR44/16.325))^2-273+$E59))</f>
        <v>-0.36842645472717095</v>
      </c>
      <c r="BW59" s="6">
        <f>IF(Readings!BS44&gt;0.1,333.5*((Readings!BS44)^-0.07168)+(2.5*(LOG(Readings!BS44/16.325))^2-273+$E59))</f>
        <v>-0.3447855691867403</v>
      </c>
      <c r="BX59" s="6">
        <f>IF(Readings!BT44&gt;0.1,333.5*((Readings!BT44)^-0.07168)+(2.5*(LOG(Readings!BT44/16.325))^2-273+$E59))</f>
        <v>-0.3447855691867403</v>
      </c>
      <c r="BY59" s="6">
        <f>IF(Readings!BU44&gt;0.1,333.5*((Readings!BU44)^-0.07168)+(2.5*(LOG(Readings!BU44/16.325))^2-273+$E59))</f>
        <v>-0.35661001642051815</v>
      </c>
      <c r="BZ59" s="6">
        <f>IF(Readings!BV44&gt;0.1,333.5*((Readings!BV44)^-0.07168)+(2.5*(LOG(Readings!BV44/16.325))^2-273+$E59))</f>
        <v>-0.3447855691867403</v>
      </c>
      <c r="CA59" s="6">
        <f>IF(Readings!BW44&gt;0.1,333.5*((Readings!BW44)^-0.07168)+(2.5*(LOG(Readings!BW44/16.325))^2-273+$E59))</f>
        <v>-0.3447855691867403</v>
      </c>
      <c r="CB59" s="6">
        <f>IF(Readings!BX44&gt;0.1,333.5*((Readings!BX44)^-0.07168)+(2.5*(LOG(Readings!BX44/16.325))^2-273+$E59))</f>
        <v>-0.3447855691867403</v>
      </c>
      <c r="CC59" s="6">
        <f>IF(Readings!BY44&gt;0.1,333.5*((Readings!BY44)^-0.07168)+(2.5*(LOG(Readings!BY44/16.325))^2-273+$E59))</f>
        <v>-0.36842645472717095</v>
      </c>
      <c r="CD59" s="6">
        <f>IF(Readings!BZ44&gt;0.1,333.5*((Readings!BZ44)^-0.07168)+(2.5*(LOG(Readings!BZ44/16.325))^2-273+$E59))</f>
        <v>-0.33295310278469969</v>
      </c>
      <c r="CE59" s="6">
        <f>IF(Readings!CA44&gt;0.1,333.5*((Readings!CA44)^-0.07168)+(2.5*(LOG(Readings!CA44/16.325))^2-273+$E59))</f>
        <v>-0.3447855691867403</v>
      </c>
      <c r="CG59" s="6">
        <f>IF(Readings!CC44&gt;0.1,333.5*((Readings!CC44)^-0.07168)+(2.5*(LOG(Readings!CC44/16.325))^2-273+$E59))</f>
        <v>-0.3447855691867403</v>
      </c>
      <c r="CH59" s="6">
        <f>IF(Readings!CD44&gt;0.1,333.5*((Readings!CD44)^-0.07168)+(2.5*(LOG(Readings!CD44/16.325))^2-273+$E59))</f>
        <v>-0.3447855691867403</v>
      </c>
      <c r="CI59" s="6">
        <f>IF(Readings!CE44&gt;0.1,333.5*((Readings!CE44)^-0.07168)+(2.5*(LOG(Readings!CE44/16.325))^2-273+$E59))</f>
        <v>-0.3447855691867403</v>
      </c>
      <c r="CJ59" s="6">
        <f>IF(Readings!CF44&gt;0.1,333.5*((Readings!CF44)^-0.07168)+(2.5*(LOG(Readings!CF44/16.325))^2-273+$E59))</f>
        <v>-0.43915746818146317</v>
      </c>
      <c r="CK59" s="6">
        <f>IF(Readings!CG44&gt;0.1,333.5*((Readings!CG44)^-0.07168)+(2.5*(LOG(Readings!CG44/16.325))^2-273+$E59))</f>
        <v>-0.35661001642051815</v>
      </c>
      <c r="CL59" s="6" t="b">
        <f>IF(Readings!CH44&gt;0.1,333.5*((Readings!CH44)^-0.07168)+(2.5*(LOG(Readings!CH44/16.325))^2-273+$E59))</f>
        <v>0</v>
      </c>
      <c r="CM59" s="6">
        <f>IF(Readings!CI44&gt;0.1,333.5*((Readings!CI44)^-0.07168)+(2.5*(LOG(Readings!CI44/16.325))^2-273+$E59))</f>
        <v>-0.3447855691867403</v>
      </c>
      <c r="CN59" s="6">
        <f>IF(Readings!CJ44&gt;0.1,333.5*((Readings!CJ44)^-0.07168)+(2.5*(LOG(Readings!CJ44/16.325))^2-273+$E59))</f>
        <v>-0.32111260695404553</v>
      </c>
      <c r="CO59" s="6">
        <f>IF(Readings!CK44&gt;0.1,333.5*((Readings!CK44)^-0.07168)+(2.5*(LOG(Readings!CK44/16.325))^2-273+$E59))</f>
        <v>-0.3447855691867403</v>
      </c>
      <c r="CP59" s="6">
        <f>IF(Readings!CL44&gt;0.1,333.5*((Readings!CL44)^-0.07168)+(2.5*(LOG(Readings!CL44/16.325))^2-273+$E59))</f>
        <v>-0.33295310278469969</v>
      </c>
      <c r="CQ59" s="6">
        <f>IF(Readings!CM44&gt;0.1,333.5*((Readings!CM44)^-0.07168)+(2.5*(LOG(Readings!CM44/16.325))^2-273+$E59))</f>
        <v>-0.3447855691867403</v>
      </c>
      <c r="CR59" s="6">
        <f>IF(Readings!CN44&gt;0.1,333.5*((Readings!CN44)^-0.07168)+(2.5*(LOG(Readings!CN44/16.325))^2-273+$E59))</f>
        <v>-0.3447855691867403</v>
      </c>
      <c r="CS59" s="6">
        <f>IF(Readings!CO44&gt;0.1,333.5*((Readings!CO44)^-0.07168)+(2.5*(LOG(Readings!CO44/16.325))^2-273+$E59))</f>
        <v>-0.35661001642051815</v>
      </c>
      <c r="CT59" s="6">
        <f>IF(Readings!CP44&gt;0.1,333.5*((Readings!CP44)^-0.07168)+(2.5*(LOG(Readings!CP44/16.325))^2-273+$E59))</f>
        <v>-0.33295310278469969</v>
      </c>
      <c r="CU59" s="6">
        <f>IF(Readings!CQ44&gt;0.1,333.5*((Readings!CQ44)^-0.07168)+(2.5*(LOG(Readings!CQ44/16.325))^2-273+$E59))</f>
        <v>-0.33295310278469969</v>
      </c>
      <c r="CV59" s="6">
        <f>IF(Readings!CR44&gt;0.1,333.5*((Readings!CR44)^-0.07168)+(2.5*(LOG(Readings!CR44/16.325))^2-273+$E59))</f>
        <v>-0.33295310278469969</v>
      </c>
      <c r="CW59" s="6">
        <f>IF(Readings!CS44&gt;0.1,333.5*((Readings!CS44)^-0.07168)+(2.5*(LOG(Readings!CS44/16.325))^2-273+$E59))</f>
        <v>-0.33295310278469969</v>
      </c>
      <c r="CX59" s="6">
        <f>IF(Readings!CT44&gt;0.1,333.5*((Readings!CT44)^-0.07168)+(2.5*(LOG(Readings!CT44/16.325))^2-273+$E59))</f>
        <v>-0.36842645472717095</v>
      </c>
      <c r="CY59" s="6">
        <f>IF(Readings!CU44&gt;0.1,333.5*((Readings!CU44)^-0.07168)+(2.5*(LOG(Readings!CU44/16.325))^2-273+$E59))</f>
        <v>-0.3447855691867403</v>
      </c>
      <c r="CZ59" s="6">
        <f>IF(Readings!CV44&gt;0.1,333.5*((Readings!CV44)^-0.07168)+(2.5*(LOG(Readings!CV44/16.325))^2-273+$E59))</f>
        <v>-0.33295310278469969</v>
      </c>
      <c r="DA59" s="6">
        <f>IF(Readings!CW44&gt;0.1,333.5*((Readings!CW44)^-0.07168)+(2.5*(LOG(Readings!CW44/16.325))^2-273+$E59))</f>
        <v>-0.36842645472717095</v>
      </c>
      <c r="DB59" s="6">
        <f>IF(Readings!CX44&gt;0.1,333.5*((Readings!CX44)^-0.07168)+(2.5*(LOG(Readings!CX44/16.325))^2-273+$E59))</f>
        <v>-0.32111260695404553</v>
      </c>
      <c r="DC59" s="6">
        <f>IF(Readings!CY44&gt;0.1,333.5*((Readings!CY44)^-0.07168)+(2.5*(LOG(Readings!CY44/16.325))^2-273+$E59))</f>
        <v>-0.32111260695404553</v>
      </c>
      <c r="DD59" s="6">
        <f>IF(Readings!CZ44&gt;0.1,333.5*((Readings!CZ44)^-0.07168)+(2.5*(LOG(Readings!CZ44/16.325))^2-273+$E59))</f>
        <v>-0.32111260695404553</v>
      </c>
      <c r="DE59" s="6">
        <f>IF(Readings!DA44&gt;0.1,333.5*((Readings!DA44)^-0.07168)+(2.5*(LOG(Readings!DA44/16.325))^2-273+$E59))</f>
        <v>-0.32111260695404553</v>
      </c>
      <c r="DF59" s="6">
        <f>IF(Readings!DB44&gt;0.1,333.5*((Readings!DB44)^-0.07168)+(2.5*(LOG(Readings!DB44/16.325))^2-273+$E59))</f>
        <v>-0.32111260695404553</v>
      </c>
      <c r="DG59" s="6">
        <f>IF(Readings!DC44&gt;0.1,333.5*((Readings!DC44)^-0.07168)+(2.5*(LOG(Readings!DC44/16.325))^2-273+$E59))</f>
        <v>-0.32111260695404553</v>
      </c>
      <c r="DH59" s="6">
        <f>IF(Readings!DD44&gt;0.1,333.5*((Readings!DD44)^-0.07168)+(2.5*(LOG(Readings!DD44/16.325))^2-273+$E59))</f>
        <v>-0.32111260695404553</v>
      </c>
      <c r="DI59" s="6">
        <f>IF(Readings!DE44&gt;0.1,333.5*((Readings!DE44)^-0.07168)+(2.5*(LOG(Readings!DE44/16.325))^2-273+$E59))</f>
        <v>-0.32111260695404553</v>
      </c>
      <c r="DJ59" s="6">
        <f>IF(Readings!DF44&gt;0.1,333.5*((Readings!DF44)^-0.07168)+(2.5*(LOG(Readings!DF44/16.325))^2-273+$E59))</f>
        <v>-0.32111260695404553</v>
      </c>
      <c r="DK59" s="6">
        <f>IF(Readings!DG44&gt;0.1,333.5*((Readings!DG44)^-0.07168)+(2.5*(LOG(Readings!DG44/16.325))^2-273+$E59))</f>
        <v>-0.33295310278469969</v>
      </c>
      <c r="DL59" s="6">
        <f>IF(Readings!DH44&gt;0.1,333.5*((Readings!DH44)^-0.07168)+(2.5*(LOG(Readings!DH44/16.325))^2-273+$E59))</f>
        <v>-0.29740748586834798</v>
      </c>
      <c r="DM59" s="6">
        <f>IF(Readings!DI44&gt;0.1,333.5*((Readings!DI44)^-0.07168)+(2.5*(LOG(Readings!DI44/16.325))^2-273+$E59))</f>
        <v>-0.29740748586834798</v>
      </c>
      <c r="DN59" s="6">
        <f>IF(Readings!DJ44&gt;0.1,333.5*((Readings!DJ44)^-0.07168)+(2.5*(LOG(Readings!DJ44/16.325))^2-273+$E59))</f>
        <v>-0.30926407141492973</v>
      </c>
      <c r="DO59" s="6">
        <f>IF(Readings!DK44&gt;0.1,333.5*((Readings!DK44)^-0.07168)+(2.5*(LOG(Readings!DK44/16.325))^2-273+$E59))</f>
        <v>-0.29740748586834798</v>
      </c>
      <c r="DP59" s="6">
        <f>IF(Readings!DL44&gt;0.1,333.5*((Readings!DL44)^-0.07168)+(2.5*(LOG(Readings!DL44/16.325))^2-273+$E59))</f>
        <v>-0.32111260695404553</v>
      </c>
      <c r="DQ59" s="6">
        <f>IF(Readings!DM44&gt;0.1,333.5*((Readings!DM44)^-0.07168)+(2.5*(LOG(Readings!DM44/16.325))^2-273+$E59))</f>
        <v>-0.32111260695404553</v>
      </c>
      <c r="DR59" s="6">
        <f>IF(Readings!DN44&gt;0.1,333.5*((Readings!DN44)^-0.07168)+(2.5*(LOG(Readings!DN44/16.325))^2-273+$E59))</f>
        <v>-0.32111260695404553</v>
      </c>
      <c r="DS59" s="6">
        <f>IF(Readings!DO44&gt;0.1,333.5*((Readings!DO44)^-0.07168)+(2.5*(LOG(Readings!DO44/16.325))^2-273+$E59))</f>
        <v>-0.32111260695404553</v>
      </c>
      <c r="DT59" s="6">
        <f>IF(Readings!DP44&gt;0.1,333.5*((Readings!DP44)^-0.07168)+(2.5*(LOG(Readings!DP44/16.325))^2-273+$E59))</f>
        <v>-0.3447855691867403</v>
      </c>
      <c r="DU59" s="6">
        <f>IF(Readings!DQ44&gt;0.1,333.5*((Readings!DQ44)^-0.07168)+(2.5*(LOG(Readings!DQ44/16.325))^2-273+$E59))</f>
        <v>-0.32111260695404553</v>
      </c>
      <c r="DV59" s="6">
        <f>IF(Readings!DR44&gt;0.1,333.5*((Readings!DR44)^-0.07168)+(2.5*(LOG(Readings!DR44/16.325))^2-273+$E59))</f>
        <v>-0.32111260695404553</v>
      </c>
      <c r="DW59" s="6">
        <f>IF(Readings!DS44&gt;0.1,333.5*((Readings!DS44)^-0.07168)+(2.5*(LOG(Readings!DS44/16.325))^2-273+$E59))</f>
        <v>-0.30926407141492973</v>
      </c>
      <c r="DX59" s="6">
        <f>IF(Readings!DT44&gt;0.1,333.5*((Readings!DT44)^-0.07168)+(2.5*(LOG(Readings!DT44/16.325))^2-273+$E59))</f>
        <v>-0.30926407141492973</v>
      </c>
      <c r="DY59" s="6">
        <f>IF(Readings!DU44&gt;0.1,333.5*((Readings!DU44)^-0.07168)+(2.5*(LOG(Readings!DU44/16.325))^2-273+$E59))</f>
        <v>-0.32111260695404553</v>
      </c>
      <c r="DZ59" s="6">
        <f>IF(Readings!DV44&gt;0.1,333.5*((Readings!DV44)^-0.07168)+(2.5*(LOG(Readings!DV44/16.325))^2-273+$E59))</f>
        <v>-0.30926407141492973</v>
      </c>
      <c r="EA59" s="6">
        <f>IF(Readings!DW44&gt;0.1,333.5*((Readings!DW44)^-0.07168)+(2.5*(LOG(Readings!DW44/16.325))^2-273+$E59))</f>
        <v>-0.30926407141492973</v>
      </c>
      <c r="EB59" s="6">
        <f>IF(Readings!DX44&gt;0.1,333.5*((Readings!DX44)^-0.07168)+(2.5*(LOG(Readings!DX44/16.325))^2-273+$E59))</f>
        <v>-0.30926407141492973</v>
      </c>
      <c r="EC59" s="6">
        <f>IF(Readings!DY44&gt;0.1,333.5*((Readings!DY44)^-0.07168)+(2.5*(LOG(Readings!DY44/16.325))^2-273+$E59))</f>
        <v>-0.29740748586834798</v>
      </c>
      <c r="ED59" s="6">
        <f>IF(Readings!DZ44&gt;0.1,333.5*((Readings!DZ44)^-0.07168)+(2.5*(LOG(Readings!DZ44/16.325))^2-273+$E59))</f>
        <v>-0.29740748586834798</v>
      </c>
      <c r="EE59" s="6">
        <f>IF(Readings!EA44&gt;0.1,333.5*((Readings!EA44)^-0.07168)+(2.5*(LOG(Readings!EA44/16.325))^2-273+$E59))</f>
        <v>-0.30926407141492973</v>
      </c>
      <c r="EF59" s="6">
        <f>IF(Readings!EB44&gt;0.1,333.5*((Readings!EB44)^-0.07168)+(2.5*(LOG(Readings!EB44/16.325))^2-273+$E59))</f>
        <v>-0.32111260695404553</v>
      </c>
      <c r="EG59" s="6">
        <f>IF(Readings!EC44&gt;0.1,333.5*((Readings!EC44)^-0.07168)+(2.5*(LOG(Readings!EC44/16.325))^2-273+$E59))</f>
        <v>-0.32111260695404553</v>
      </c>
      <c r="EH59" s="6">
        <f>IF(Readings!ED44&gt;0.1,333.5*((Readings!ED44)^-0.07168)+(2.5*(LOG(Readings!ED44/16.325))^2-273+$E59))</f>
        <v>-0.32111260695404553</v>
      </c>
      <c r="EI59" s="6">
        <f>IF(Readings!EE44&gt;0.1,333.5*((Readings!EE44)^-0.07168)+(2.5*(LOG(Readings!EE44/16.325))^2-273+$E59))</f>
        <v>-0.30926407141492973</v>
      </c>
      <c r="EJ59" s="6">
        <f>IF(Readings!EF44&gt;0.1,333.5*((Readings!EF44)^-0.07168)+(2.5*(LOG(Readings!EF44/16.325))^2-273+$E59))</f>
        <v>-0.30926407141492973</v>
      </c>
      <c r="EK59" s="6">
        <f>IF(Readings!EG44&gt;0.1,333.5*((Readings!EG44)^-0.07168)+(2.5*(LOG(Readings!EG44/16.325))^2-273+$E59))</f>
        <v>-0.29740748586834798</v>
      </c>
      <c r="EL59" s="6">
        <f>IF(Readings!EH44&gt;0.1,333.5*((Readings!EH44)^-0.07168)+(2.5*(LOG(Readings!EH44/16.325))^2-273+$E59))</f>
        <v>-0.30926407141492973</v>
      </c>
      <c r="EM59" s="6">
        <f>IF(Readings!EI44&gt;0.1,333.5*((Readings!EI44)^-0.07168)+(2.5*(LOG(Readings!EI44/16.325))^2-273+$E59))</f>
        <v>-0.33295310278469969</v>
      </c>
      <c r="EN59" s="6">
        <f>IF(Readings!EJ44&gt;0.1,333.5*((Readings!EJ44)^-0.07168)+(2.5*(LOG(Readings!EJ44/16.325))^2-273+$E59))</f>
        <v>-0.33295310278469969</v>
      </c>
      <c r="EO59" s="6">
        <f>IF(Readings!EK44&gt;0.1,333.5*((Readings!EK44)^-0.07168)+(2.5*(LOG(Readings!EK44/16.325))^2-273+$E59))</f>
        <v>-0.3447855691867403</v>
      </c>
      <c r="EP59" s="6">
        <f>IF(Readings!EL44&gt;0.1,333.5*((Readings!EL44)^-0.07168)+(2.5*(LOG(Readings!EL44/16.325))^2-273+$E59))</f>
        <v>-0.29740748586834798</v>
      </c>
      <c r="EQ59" s="6">
        <f>IF(Readings!EM44&gt;0.1,333.5*((Readings!EM44)^-0.07168)+(2.5*(LOG(Readings!EM44/16.325))^2-273+$E59))</f>
        <v>-0.29740748586834798</v>
      </c>
      <c r="ER59" s="6">
        <f>IF(Readings!EN44&gt;0.1,333.5*((Readings!EN44)^-0.07168)+(2.5*(LOG(Readings!EN44/16.325))^2-273+$E59))</f>
        <v>-0.29740748586834798</v>
      </c>
      <c r="ES59" s="6">
        <f>IF(Readings!EO44&gt;0.1,333.5*((Readings!EO44)^-0.07168)+(2.5*(LOG(Readings!EO44/16.325))^2-273+$E59))</f>
        <v>-0.48615258615143375</v>
      </c>
      <c r="ET59" s="6">
        <f>IF(Readings!EP44&gt;0.1,333.5*((Readings!EP44)^-0.07168)+(2.5*(LOG(Readings!EP44/16.325))^2-273+$E59))</f>
        <v>-0.46267086241010702</v>
      </c>
      <c r="EU59" s="6">
        <f>IF(Readings!EQ44&gt;0.1,333.5*((Readings!EQ44)^-0.07168)+(2.5*(LOG(Readings!EQ44/16.325))^2-273+$E59))</f>
        <v>-0.27367012345911235</v>
      </c>
      <c r="EV59" s="6">
        <f>IF(Readings!ER44&gt;0.1,333.5*((Readings!ER44)^-0.07168)+(2.5*(LOG(Readings!ER44/16.325))^2-273+$E59))</f>
        <v>-0.27367012345911235</v>
      </c>
      <c r="EW59" s="6">
        <f>(333.5*((16.46)^-0.07168)+(2.5*(LOG(16.46/16.325))^2-273+$E59))</f>
        <v>-0.27367012345911235</v>
      </c>
      <c r="EX59" s="6">
        <f>(333.5*((16.49)^-0.07168)+(2.5*(LOG(16.49/16.325))^2-273+$E59))</f>
        <v>-0.30926407141492973</v>
      </c>
      <c r="EY59" s="6">
        <f>(333.5*((16.46)^-0.07168)+(2.5*(LOG(16.46/16.325))^2-273+$E59))</f>
        <v>-0.27367012345911235</v>
      </c>
    </row>
    <row r="60" spans="1:156" x14ac:dyDescent="0.2">
      <c r="A60" t="s">
        <v>33</v>
      </c>
      <c r="B60" s="13">
        <v>9</v>
      </c>
      <c r="C60" s="13">
        <v>1071.1999999999998</v>
      </c>
      <c r="D60" s="17">
        <f t="shared" si="75"/>
        <v>-16.800000000000182</v>
      </c>
      <c r="E60" s="17">
        <v>-0.14000000000000001</v>
      </c>
      <c r="F60" s="43" t="s">
        <v>211</v>
      </c>
      <c r="G60" s="6">
        <f>IF(Readings!C45&gt;0.1,333.5*((Readings!C45)^-0.07168)+(2.5*(LOG(Readings!C45/16.325))^2-273+$E60))</f>
        <v>-0.43382781820707805</v>
      </c>
      <c r="H60" s="6">
        <f>IF(Readings!D45&gt;0.1,333.5*((Readings!D45)^-0.07168)+(2.5*(LOG(Readings!D45/16.325))^2-273+$E60))</f>
        <v>-0.43382781820707805</v>
      </c>
      <c r="I60" s="6">
        <f>IF(Readings!E45&gt;0.1,333.5*((Readings!E45)^-0.07168)+(2.5*(LOG(Readings!E45/16.325))^2-273+$E60))</f>
        <v>-0.44561232283223262</v>
      </c>
      <c r="J60" s="6">
        <f>IF(Readings!F45&gt;0.1,333.5*((Readings!F45)^-0.07168)+(2.5*(LOG(Readings!F45/16.325))^2-273+$E60))</f>
        <v>-0.44561232283223262</v>
      </c>
      <c r="K60" s="6">
        <f>IF(Readings!G45&gt;0.1,333.5*((Readings!G45)^-0.07168)+(2.5*(LOG(Readings!G45/16.325))^2-273+$E60))</f>
        <v>-0.44561232283223262</v>
      </c>
      <c r="L60" s="6">
        <f>IF(Readings!H45&gt;0.1,333.5*((Readings!H45)^-0.07168)+(2.5*(LOG(Readings!H45/16.325))^2-273+$E60))</f>
        <v>-0.44561232283223262</v>
      </c>
      <c r="M60" s="6">
        <f>IF(Readings!I45&gt;0.1,333.5*((Readings!I45)^-0.07168)+(2.5*(LOG(Readings!I45/16.325))^2-273+$E60))</f>
        <v>-0.44561232283223262</v>
      </c>
      <c r="N60" s="6">
        <f>IF(Readings!J45&gt;0.1,333.5*((Readings!J45)^-0.07168)+(2.5*(LOG(Readings!J45/16.325))^2-273+$E60))</f>
        <v>-0.44561232283223262</v>
      </c>
      <c r="O60" s="6">
        <f>IF(Readings!K45&gt;0.1,333.5*((Readings!K45)^-0.07168)+(2.5*(LOG(Readings!K45/16.325))^2-273+$E60))</f>
        <v>-1.0590484821103701</v>
      </c>
      <c r="P60" s="6">
        <f>IF(Readings!L45&gt;0.1,333.5*((Readings!L45)^-0.07168)+(2.5*(LOG(Readings!L45/16.325))^2-273+$E60))</f>
        <v>-1.3634223473176235</v>
      </c>
      <c r="Q60" s="6">
        <f>IF(Readings!M45&gt;0.1,333.5*((Readings!M45)^-0.07168)+(2.5*(LOG(Readings!M45/16.325))^2-273+$E60))</f>
        <v>-0.55131596524347515</v>
      </c>
      <c r="R60" s="6">
        <f>IF(Readings!N45&gt;0.1,333.5*((Readings!N45)^-0.07168)+(2.5*(LOG(Readings!N45/16.325))^2-273+$E60))</f>
        <v>-0.44561232283223262</v>
      </c>
      <c r="S60" s="6">
        <f>IF(Readings!O45&gt;0.1,333.5*((Readings!O45)^-0.07168)+(2.5*(LOG(Readings!O45/16.325))^2-273+$E60))</f>
        <v>-0.4809181291391269</v>
      </c>
      <c r="T60" s="6">
        <f>IF(Readings!P45&gt;0.1,333.5*((Readings!P45)^-0.07168)+(2.5*(LOG(Readings!P45/16.325))^2-273+$E60))</f>
        <v>-0.9563930227670312</v>
      </c>
      <c r="U60" s="6">
        <f>IF(Readings!Q45&gt;0.1,333.5*((Readings!Q45)^-0.07168)+(2.5*(LOG(Readings!Q45/16.325))^2-273+$E60))</f>
        <v>-0.9563930227670312</v>
      </c>
      <c r="V60" s="6">
        <f>IF(Readings!R45&gt;0.1,333.5*((Readings!R45)^-0.07168)+(2.5*(LOG(Readings!R45/16.325))^2-273+$E60))</f>
        <v>-1.024897345368629</v>
      </c>
      <c r="W60" s="6">
        <f>IF(Readings!S45&gt;0.1,333.5*((Readings!S45)^-0.07168)+(2.5*(LOG(Readings!S45/16.325))^2-273+$E60))</f>
        <v>-0.44561232283223262</v>
      </c>
      <c r="X60" s="6">
        <f>IF(Readings!T45&gt;0.1,333.5*((Readings!T45)^-0.07168)+(2.5*(LOG(Readings!T45/16.325))^2-273+$E60))</f>
        <v>-0.45738886944820933</v>
      </c>
      <c r="Y60" s="6">
        <f>IF(Readings!U45&gt;0.1,333.5*((Readings!U45)^-0.07168)+(2.5*(LOG(Readings!U45/16.325))^2-273+$E60))</f>
        <v>-0.44561232283223262</v>
      </c>
      <c r="Z60" s="6">
        <f>IF(Readings!V45&gt;0.1,333.5*((Readings!V45)^-0.07168)+(2.5*(LOG(Readings!V45/16.325))^2-273+$E60))</f>
        <v>-0.44561232283223262</v>
      </c>
      <c r="AA60" s="6">
        <f>IF(Readings!W45&gt;0.1,333.5*((Readings!W45)^-0.07168)+(2.5*(LOG(Readings!W45/16.325))^2-273+$E60))</f>
        <v>-0.4809181291391269</v>
      </c>
      <c r="AB60" s="6">
        <f>IF(Readings!X45&gt;0.1,333.5*((Readings!X45)^-0.07168)+(2.5*(LOG(Readings!X45/16.325))^2-273+$E60))</f>
        <v>-0.43382781820707805</v>
      </c>
      <c r="AC60" s="6">
        <f>IF(Readings!Y45&gt;0.1,333.5*((Readings!Y45)^-0.07168)+(2.5*(LOG(Readings!Y45/16.325))^2-273+$E60))</f>
        <v>-0.44561232283223262</v>
      </c>
      <c r="AD60" s="6">
        <f>IF(Readings!Z45&gt;0.1,333.5*((Readings!Z45)^-0.07168)+(2.5*(LOG(Readings!Z45/16.325))^2-273+$E60))</f>
        <v>-0.43382781820707805</v>
      </c>
      <c r="AE60" s="6">
        <f>IF(Readings!AA45&gt;0.1,333.5*((Readings!AA45)^-0.07168)+(2.5*(LOG(Readings!AA45/16.325))^2-273+$E60))</f>
        <v>-0.45738886944820933</v>
      </c>
      <c r="AF60" s="6">
        <f>IF(Readings!AB45&gt;0.1,333.5*((Readings!AB45)^-0.07168)+(2.5*(LOG(Readings!AB45/16.325))^2-273+$E60))</f>
        <v>-0.45738886944820933</v>
      </c>
      <c r="AG60" s="6">
        <f>IF(Readings!AC45&gt;0.1,333.5*((Readings!AC45)^-0.07168)+(2.5*(LOG(Readings!AC45/16.325))^2-273+$E60))</f>
        <v>-0.45738886944820933</v>
      </c>
      <c r="AH60" s="6">
        <f>IF(Readings!AD45&gt;0.1,333.5*((Readings!AD45)^-0.07168)+(2.5*(LOG(Readings!AD45/16.325))^2-273+$E60))</f>
        <v>-0.43382781820707805</v>
      </c>
      <c r="AI60" s="6">
        <f>IF(Readings!AE45&gt;0.1,333.5*((Readings!AE45)^-0.07168)+(2.5*(LOG(Readings!AE45/16.325))^2-273+$E60))</f>
        <v>-0.43382781820707805</v>
      </c>
      <c r="AJ60" s="6">
        <f>IF(Readings!AF45&gt;0.1,333.5*((Readings!AF45)^-0.07168)+(2.5*(LOG(Readings!AF45/16.325))^2-273+$E60))</f>
        <v>-0.43382781820707805</v>
      </c>
      <c r="AK60" s="6">
        <f>IF(Readings!AG45&gt;0.1,333.5*((Readings!AG45)^-0.07168)+(2.5*(LOG(Readings!AG45/16.325))^2-273+$E60))</f>
        <v>-0.4809181291391269</v>
      </c>
      <c r="AL60" s="6">
        <f>IF(Readings!AH45&gt;0.1,333.5*((Readings!AH45)^-0.07168)+(2.5*(LOG(Readings!AH45/16.325))^2-273+$E60))</f>
        <v>-0.43382781820707805</v>
      </c>
      <c r="AM60" s="6">
        <f>IF(Readings!AI45&gt;0.1,333.5*((Readings!AI45)^-0.07168)+(2.5*(LOG(Readings!AI45/16.325))^2-273+$E60))</f>
        <v>-0.43382781820707805</v>
      </c>
      <c r="AN60" s="6">
        <f>IF(Readings!AJ45&gt;0.1,333.5*((Readings!AJ45)^-0.07168)+(2.5*(LOG(Readings!AJ45/16.325))^2-273+$E60))</f>
        <v>-0.43382781820707805</v>
      </c>
      <c r="AO60" s="6">
        <f>IF(Readings!AK45&gt;0.1,333.5*((Readings!AK45)^-0.07168)+(2.5*(LOG(Readings!AK45/16.325))^2-273+$E60))</f>
        <v>-0.43382781820707805</v>
      </c>
      <c r="AP60" s="6">
        <f>IF(Readings!AL45&gt;0.1,333.5*((Readings!AL45)^-0.07168)+(2.5*(LOG(Readings!AL45/16.325))^2-273+$E60))</f>
        <v>-0.43382781820707805</v>
      </c>
      <c r="AQ60" s="6">
        <f>IF(Readings!AM45&gt;0.1,333.5*((Readings!AM45)^-0.07168)+(2.5*(LOG(Readings!AM45/16.325))^2-273+$E60))</f>
        <v>-0.46915746818143589</v>
      </c>
      <c r="AR60" s="6">
        <f>IF(Readings!AN45&gt;0.1,333.5*((Readings!AN45)^-0.07168)+(2.5*(LOG(Readings!AN45/16.325))^2-273+$E60))</f>
        <v>-0.43382781820707805</v>
      </c>
      <c r="AS60" s="6">
        <f>IF(Readings!AO45&gt;0.1,333.5*((Readings!AO45)^-0.07168)+(2.5*(LOG(Readings!AO45/16.325))^2-273+$E60))</f>
        <v>-0.39842645472714366</v>
      </c>
      <c r="AT60" s="6">
        <f>IF(Readings!AP45&gt;0.1,333.5*((Readings!AP45)^-0.07168)+(2.5*(LOG(Readings!AP45/16.325))^2-273+$E60))</f>
        <v>-0.43382781820707805</v>
      </c>
      <c r="AU60" s="6" t="b">
        <f>IF(Readings!AQ45&gt;0.1,333.5*((Readings!AQ45)^-0.07168)+(2.5*(LOG(Readings!AQ45/16.325))^2-273+$E60))</f>
        <v>0</v>
      </c>
      <c r="AV60" s="6">
        <f>IF(Readings!AR45&gt;0.1,333.5*((Readings!AR45)^-0.07168)+(2.5*(LOG(Readings!AR45/16.325))^2-273+$E60))</f>
        <v>-0.43382781820707805</v>
      </c>
      <c r="AW60" s="6">
        <f>IF(Readings!AS45&gt;0.1,333.5*((Readings!AS45)^-0.07168)+(2.5*(LOG(Readings!AS45/16.325))^2-273+$E60))</f>
        <v>-0.45738886944820933</v>
      </c>
      <c r="AX60" s="6">
        <f>IF(Readings!AT45&gt;0.1,333.5*((Readings!AT45)^-0.07168)+(2.5*(LOG(Readings!AT45/16.325))^2-273+$E60))</f>
        <v>-0.43382781820707805</v>
      </c>
      <c r="AY60" s="6">
        <f>IF(Readings!AU45&gt;0.1,333.5*((Readings!AU45)^-0.07168)+(2.5*(LOG(Readings!AU45/16.325))^2-273+$E60))</f>
        <v>-0.42203534542738907</v>
      </c>
      <c r="AZ60" s="6">
        <f>IF(Readings!AV45&gt;0.1,333.5*((Readings!AV45)^-0.07168)+(2.5*(LOG(Readings!AV45/16.325))^2-273+$E60))</f>
        <v>-0.43382781820707805</v>
      </c>
      <c r="BA60" s="6">
        <f>IF(Readings!AW45&gt;0.1,333.5*((Readings!AW45)^-0.07168)+(2.5*(LOG(Readings!AW45/16.325))^2-273+$E60))</f>
        <v>-0.42203534542738907</v>
      </c>
      <c r="BB60" s="6">
        <f>IF(Readings!AX45&gt;0.1,333.5*((Readings!AX45)^-0.07168)+(2.5*(LOG(Readings!AX45/16.325))^2-273+$E60))</f>
        <v>-0.43382781820707805</v>
      </c>
      <c r="BC60" s="6">
        <f>IF(Readings!AY45&gt;0.1,333.5*((Readings!AY45)^-0.07168)+(2.5*(LOG(Readings!AY45/16.325))^2-273+$E60))</f>
        <v>-0.42203534542738907</v>
      </c>
      <c r="BD60" s="6">
        <f>IF(Readings!AZ45&gt;0.1,333.5*((Readings!AZ45)^-0.07168)+(2.5*(LOG(Readings!AZ45/16.325))^2-273+$E60))</f>
        <v>-0.42203534542738907</v>
      </c>
      <c r="BE60" s="6">
        <f>IF(Readings!BA45&gt;0.1,333.5*((Readings!BA45)^-0.07168)+(2.5*(LOG(Readings!BA45/16.325))^2-273+$E60))</f>
        <v>-0.42203534542738907</v>
      </c>
      <c r="BF60" s="6">
        <f>IF(Readings!BB45&gt;0.1,333.5*((Readings!BB45)^-0.07168)+(2.5*(LOG(Readings!BB45/16.325))^2-273+$E60))</f>
        <v>-0.42203534542738907</v>
      </c>
      <c r="BG60" s="6">
        <f>IF(Readings!BC45&gt;0.1,333.5*((Readings!BC45)^-0.07168)+(2.5*(LOG(Readings!BC45/16.325))^2-273+$E60))</f>
        <v>-0.41023489432848237</v>
      </c>
      <c r="BH60" s="6">
        <f>IF(Readings!BD45&gt;0.1,333.5*((Readings!BD45)^-0.07168)+(2.5*(LOG(Readings!BD45/16.325))^2-273+$E60))</f>
        <v>-0.44561232283223262</v>
      </c>
      <c r="BI60" s="6">
        <f>IF(Readings!BE45&gt;0.1,333.5*((Readings!BE45)^-0.07168)+(2.5*(LOG(Readings!BE45/16.325))^2-273+$E60))</f>
        <v>-0.41023489432848237</v>
      </c>
      <c r="BJ60" s="6">
        <f>IF(Readings!BF45&gt;0.1,333.5*((Readings!BF45)^-0.07168)+(2.5*(LOG(Readings!BF45/16.325))^2-273+$E60))</f>
        <v>-0.41023489432848237</v>
      </c>
      <c r="BK60" s="6">
        <f>IF(Readings!BG45&gt;0.1,333.5*((Readings!BG45)^-0.07168)+(2.5*(LOG(Readings!BG45/16.325))^2-273+$E60))</f>
        <v>-0.41023489432848237</v>
      </c>
      <c r="BL60" s="6">
        <f>IF(Readings!BH45&gt;0.1,333.5*((Readings!BH45)^-0.07168)+(2.5*(LOG(Readings!BH45/16.325))^2-273+$E60))</f>
        <v>-0.42203534542738907</v>
      </c>
      <c r="BM60" s="6">
        <f>IF(Readings!BI45&gt;0.1,333.5*((Readings!BI45)^-0.07168)+(2.5*(LOG(Readings!BI45/16.325))^2-273+$E60))</f>
        <v>-0.41023489432848237</v>
      </c>
      <c r="BN60" s="6">
        <f>IF(Readings!BJ45&gt;0.1,333.5*((Readings!BJ45)^-0.07168)+(2.5*(LOG(Readings!BJ45/16.325))^2-273+$E60))</f>
        <v>-0.42203534542738907</v>
      </c>
      <c r="BO60" s="6">
        <f>IF(Readings!BK45&gt;0.1,333.5*((Readings!BK45)^-0.07168)+(2.5*(LOG(Readings!BK45/16.325))^2-273+$E60))</f>
        <v>-0.41023489432848237</v>
      </c>
      <c r="BP60" s="6">
        <f>IF(Readings!BL45&gt;0.1,333.5*((Readings!BL45)^-0.07168)+(2.5*(LOG(Readings!BL45/16.325))^2-273+$E60))</f>
        <v>-0.41023489432848237</v>
      </c>
      <c r="BQ60" s="6">
        <f>IF(Readings!BM45&gt;0.1,333.5*((Readings!BM45)^-0.07168)+(2.5*(LOG(Readings!BM45/16.325))^2-273+$E60))</f>
        <v>-0.41023489432848237</v>
      </c>
      <c r="BR60" s="6">
        <f>IF(Readings!BN45&gt;0.1,333.5*((Readings!BN45)^-0.07168)+(2.5*(LOG(Readings!BN45/16.325))^2-273+$E60))</f>
        <v>-0.42203534542738907</v>
      </c>
      <c r="BS60" s="6">
        <f>IF(Readings!BO45&gt;0.1,333.5*((Readings!BO45)^-0.07168)+(2.5*(LOG(Readings!BO45/16.325))^2-273+$E60))</f>
        <v>-0.41023489432848237</v>
      </c>
      <c r="BT60" s="6">
        <f>IF(Readings!BP45&gt;0.1,333.5*((Readings!BP45)^-0.07168)+(2.5*(LOG(Readings!BP45/16.325))^2-273+$E60))</f>
        <v>-0.41023489432848237</v>
      </c>
      <c r="BU60" s="6">
        <f>IF(Readings!BQ45&gt;0.1,333.5*((Readings!BQ45)^-0.07168)+(2.5*(LOG(Readings!BQ45/16.325))^2-273+$E60))</f>
        <v>-0.41023489432848237</v>
      </c>
      <c r="BV60" s="6">
        <f>IF(Readings!BR45&gt;0.1,333.5*((Readings!BR45)^-0.07168)+(2.5*(LOG(Readings!BR45/16.325))^2-273+$E60))</f>
        <v>-0.45738886944820933</v>
      </c>
      <c r="BW60" s="6">
        <f>IF(Readings!BS45&gt;0.1,333.5*((Readings!BS45)^-0.07168)+(2.5*(LOG(Readings!BS45/16.325))^2-273+$E60))</f>
        <v>-0.39842645472714366</v>
      </c>
      <c r="BX60" s="6">
        <f>IF(Readings!BT45&gt;0.1,333.5*((Readings!BT45)^-0.07168)+(2.5*(LOG(Readings!BT45/16.325))^2-273+$E60))</f>
        <v>-0.39842645472714366</v>
      </c>
      <c r="BY60" s="6">
        <f>IF(Readings!BU45&gt;0.1,333.5*((Readings!BU45)^-0.07168)+(2.5*(LOG(Readings!BU45/16.325))^2-273+$E60))</f>
        <v>-0.39842645472714366</v>
      </c>
      <c r="BZ60" s="6">
        <f>IF(Readings!BV45&gt;0.1,333.5*((Readings!BV45)^-0.07168)+(2.5*(LOG(Readings!BV45/16.325))^2-273+$E60))</f>
        <v>-0.39842645472714366</v>
      </c>
      <c r="CA60" s="6">
        <f>IF(Readings!BW45&gt;0.1,333.5*((Readings!BW45)^-0.07168)+(2.5*(LOG(Readings!BW45/16.325))^2-273+$E60))</f>
        <v>-0.39842645472714366</v>
      </c>
      <c r="CB60" s="6">
        <f>IF(Readings!BX45&gt;0.1,333.5*((Readings!BX45)^-0.07168)+(2.5*(LOG(Readings!BX45/16.325))^2-273+$E60))</f>
        <v>-0.39842645472714366</v>
      </c>
      <c r="CC60" s="6">
        <f>IF(Readings!BY45&gt;0.1,333.5*((Readings!BY45)^-0.07168)+(2.5*(LOG(Readings!BY45/16.325))^2-273+$E60))</f>
        <v>-0.41023489432848237</v>
      </c>
      <c r="CD60" s="6">
        <f>IF(Readings!BZ45&gt;0.1,333.5*((Readings!BZ45)^-0.07168)+(2.5*(LOG(Readings!BZ45/16.325))^2-273+$E60))</f>
        <v>-0.38661001642049087</v>
      </c>
      <c r="CE60" s="6">
        <f>IF(Readings!CA45&gt;0.1,333.5*((Readings!CA45)^-0.07168)+(2.5*(LOG(Readings!CA45/16.325))^2-273+$E60))</f>
        <v>-0.39842645472714366</v>
      </c>
      <c r="CG60" s="6">
        <f>IF(Readings!CC45&gt;0.1,333.5*((Readings!CC45)^-0.07168)+(2.5*(LOG(Readings!CC45/16.325))^2-273+$E60))</f>
        <v>-0.41023489432848237</v>
      </c>
      <c r="CH60" s="6">
        <f>IF(Readings!CD45&gt;0.1,333.5*((Readings!CD45)^-0.07168)+(2.5*(LOG(Readings!CD45/16.325))^2-273+$E60))</f>
        <v>-0.39842645472714366</v>
      </c>
      <c r="CI60" s="6">
        <f>IF(Readings!CE45&gt;0.1,333.5*((Readings!CE45)^-0.07168)+(2.5*(LOG(Readings!CE45/16.325))^2-273+$E60))</f>
        <v>-0.39842645472714366</v>
      </c>
      <c r="CJ60" s="6">
        <f>IF(Readings!CF45&gt;0.1,333.5*((Readings!CF45)^-0.07168)+(2.5*(LOG(Readings!CF45/16.325))^2-273+$E60))</f>
        <v>-0.42203534542738907</v>
      </c>
      <c r="CK60" s="6">
        <f>IF(Readings!CG45&gt;0.1,333.5*((Readings!CG45)^-0.07168)+(2.5*(LOG(Readings!CG45/16.325))^2-273+$E60))</f>
        <v>-0.41023489432848237</v>
      </c>
      <c r="CL60" s="6" t="b">
        <f>IF(Readings!CH45&gt;0.1,333.5*((Readings!CH45)^-0.07168)+(2.5*(LOG(Readings!CH45/16.325))^2-273+$E60))</f>
        <v>0</v>
      </c>
      <c r="CM60" s="6">
        <f>IF(Readings!CI45&gt;0.1,333.5*((Readings!CI45)^-0.07168)+(2.5*(LOG(Readings!CI45/16.325))^2-273+$E60))</f>
        <v>-0.39842645472714366</v>
      </c>
      <c r="CN60" s="6">
        <f>IF(Readings!CJ45&gt;0.1,333.5*((Readings!CJ45)^-0.07168)+(2.5*(LOG(Readings!CJ45/16.325))^2-273+$E60))</f>
        <v>-0.37478556918671302</v>
      </c>
      <c r="CO60" s="6">
        <f>IF(Readings!CK45&gt;0.1,333.5*((Readings!CK45)^-0.07168)+(2.5*(LOG(Readings!CK45/16.325))^2-273+$E60))</f>
        <v>-0.38661001642049087</v>
      </c>
      <c r="CP60" s="6">
        <f>IF(Readings!CL45&gt;0.1,333.5*((Readings!CL45)^-0.07168)+(2.5*(LOG(Readings!CL45/16.325))^2-273+$E60))</f>
        <v>-0.38661001642049087</v>
      </c>
      <c r="CQ60" s="6">
        <f>IF(Readings!CM45&gt;0.1,333.5*((Readings!CM45)^-0.07168)+(2.5*(LOG(Readings!CM45/16.325))^2-273+$E60))</f>
        <v>-0.39842645472714366</v>
      </c>
      <c r="CR60" s="6">
        <f>IF(Readings!CN45&gt;0.1,333.5*((Readings!CN45)^-0.07168)+(2.5*(LOG(Readings!CN45/16.325))^2-273+$E60))</f>
        <v>-0.38661001642049087</v>
      </c>
      <c r="CS60" s="6">
        <f>IF(Readings!CO45&gt;0.1,333.5*((Readings!CO45)^-0.07168)+(2.5*(LOG(Readings!CO45/16.325))^2-273+$E60))</f>
        <v>-0.42203534542738907</v>
      </c>
      <c r="CT60" s="6">
        <f>IF(Readings!CP45&gt;0.1,333.5*((Readings!CP45)^-0.07168)+(2.5*(LOG(Readings!CP45/16.325))^2-273+$E60))</f>
        <v>-0.38661001642049087</v>
      </c>
      <c r="CU60" s="6">
        <f>IF(Readings!CQ45&gt;0.1,333.5*((Readings!CQ45)^-0.07168)+(2.5*(LOG(Readings!CQ45/16.325))^2-273+$E60))</f>
        <v>-0.38661001642049087</v>
      </c>
      <c r="CV60" s="6">
        <f>IF(Readings!CR45&gt;0.1,333.5*((Readings!CR45)^-0.07168)+(2.5*(LOG(Readings!CR45/16.325))^2-273+$E60))</f>
        <v>-0.37478556918671302</v>
      </c>
      <c r="CW60" s="6">
        <f>IF(Readings!CS45&gt;0.1,333.5*((Readings!CS45)^-0.07168)+(2.5*(LOG(Readings!CS45/16.325))^2-273+$E60))</f>
        <v>-0.38661001642049087</v>
      </c>
      <c r="CX60" s="6" t="b">
        <f>IF(Readings!CT45&gt;0.1,333.5*((Readings!CT45)^-0.07168)+(2.5*(LOG(Readings!CT45/16.325))^2-273+$E60))</f>
        <v>0</v>
      </c>
      <c r="CY60" s="6">
        <f>IF(Readings!CU45&gt;0.1,333.5*((Readings!CU45)^-0.07168)+(2.5*(LOG(Readings!CU45/16.325))^2-273+$E60))</f>
        <v>-0.42203534542738907</v>
      </c>
      <c r="CZ60" s="6">
        <f>IF(Readings!CV45&gt;0.1,333.5*((Readings!CV45)^-0.07168)+(2.5*(LOG(Readings!CV45/16.325))^2-273+$E60))</f>
        <v>-0.38661001642049087</v>
      </c>
      <c r="DA60" s="6">
        <f>IF(Readings!CW45&gt;0.1,333.5*((Readings!CW45)^-0.07168)+(2.5*(LOG(Readings!CW45/16.325))^2-273+$E60))</f>
        <v>-0.42203534542738907</v>
      </c>
      <c r="DB60" s="6">
        <f>IF(Readings!CX45&gt;0.1,333.5*((Readings!CX45)^-0.07168)+(2.5*(LOG(Readings!CX45/16.325))^2-273+$E60))</f>
        <v>-0.37478556918671302</v>
      </c>
      <c r="DC60" s="6">
        <f>IF(Readings!CY45&gt;0.1,333.5*((Readings!CY45)^-0.07168)+(2.5*(LOG(Readings!CY45/16.325))^2-273+$E60))</f>
        <v>-0.38661001642049087</v>
      </c>
      <c r="DD60" s="6">
        <f>IF(Readings!CZ45&gt;0.1,333.5*((Readings!CZ45)^-0.07168)+(2.5*(LOG(Readings!CZ45/16.325))^2-273+$E60))</f>
        <v>-0.37478556918671302</v>
      </c>
      <c r="DE60" s="6">
        <f>IF(Readings!DA45&gt;0.1,333.5*((Readings!DA45)^-0.07168)+(2.5*(LOG(Readings!DA45/16.325))^2-273+$E60))</f>
        <v>-0.37478556918671302</v>
      </c>
      <c r="DF60" s="6">
        <f>IF(Readings!DB45&gt;0.1,333.5*((Readings!DB45)^-0.07168)+(2.5*(LOG(Readings!DB45/16.325))^2-273+$E60))</f>
        <v>-0.36295310278467241</v>
      </c>
      <c r="DG60" s="6">
        <f>IF(Readings!DC45&gt;0.1,333.5*((Readings!DC45)^-0.07168)+(2.5*(LOG(Readings!DC45/16.325))^2-273+$E60))</f>
        <v>-0.37478556918671302</v>
      </c>
      <c r="DH60" s="6">
        <f>IF(Readings!DD45&gt;0.1,333.5*((Readings!DD45)^-0.07168)+(2.5*(LOG(Readings!DD45/16.325))^2-273+$E60))</f>
        <v>-0.36295310278467241</v>
      </c>
      <c r="DI60" s="6">
        <f>IF(Readings!DE45&gt;0.1,333.5*((Readings!DE45)^-0.07168)+(2.5*(LOG(Readings!DE45/16.325))^2-273+$E60))</f>
        <v>-0.36295310278467241</v>
      </c>
      <c r="DJ60" s="6">
        <f>IF(Readings!DF45&gt;0.1,333.5*((Readings!DF45)^-0.07168)+(2.5*(LOG(Readings!DF45/16.325))^2-273+$E60))</f>
        <v>-0.37478556918671302</v>
      </c>
      <c r="DK60" s="6">
        <f>IF(Readings!DG45&gt;0.1,333.5*((Readings!DG45)^-0.07168)+(2.5*(LOG(Readings!DG45/16.325))^2-273+$E60))</f>
        <v>-0.37478556918671302</v>
      </c>
      <c r="DL60" s="6">
        <f>IF(Readings!DH45&gt;0.1,333.5*((Readings!DH45)^-0.07168)+(2.5*(LOG(Readings!DH45/16.325))^2-273+$E60))</f>
        <v>-0.35111260695401825</v>
      </c>
      <c r="DM60" s="6">
        <f>IF(Readings!DI45&gt;0.1,333.5*((Readings!DI45)^-0.07168)+(2.5*(LOG(Readings!DI45/16.325))^2-273+$E60))</f>
        <v>-0.36295310278467241</v>
      </c>
      <c r="DN60" s="6">
        <f>IF(Readings!DJ45&gt;0.1,333.5*((Readings!DJ45)^-0.07168)+(2.5*(LOG(Readings!DJ45/16.325))^2-273+$E60))</f>
        <v>-0.36295310278467241</v>
      </c>
      <c r="DO60" s="6">
        <f>IF(Readings!DK45&gt;0.1,333.5*((Readings!DK45)^-0.07168)+(2.5*(LOG(Readings!DK45/16.325))^2-273+$E60))</f>
        <v>-0.35111260695401825</v>
      </c>
      <c r="DP60" s="6">
        <f>IF(Readings!DL45&gt;0.1,333.5*((Readings!DL45)^-0.07168)+(2.5*(LOG(Readings!DL45/16.325))^2-273+$E60))</f>
        <v>-0.37478556918671302</v>
      </c>
      <c r="DQ60" s="6">
        <f>IF(Readings!DM45&gt;0.1,333.5*((Readings!DM45)^-0.07168)+(2.5*(LOG(Readings!DM45/16.325))^2-273+$E60))</f>
        <v>-0.37478556918671302</v>
      </c>
      <c r="DR60" s="6">
        <f>IF(Readings!DN45&gt;0.1,333.5*((Readings!DN45)^-0.07168)+(2.5*(LOG(Readings!DN45/16.325))^2-273+$E60))</f>
        <v>-0.37478556918671302</v>
      </c>
      <c r="DS60" s="6">
        <f>IF(Readings!DO45&gt;0.1,333.5*((Readings!DO45)^-0.07168)+(2.5*(LOG(Readings!DO45/16.325))^2-273+$E60))</f>
        <v>-0.37478556918671302</v>
      </c>
      <c r="DT60" s="6">
        <f>IF(Readings!DP45&gt;0.1,333.5*((Readings!DP45)^-0.07168)+(2.5*(LOG(Readings!DP45/16.325))^2-273+$E60))</f>
        <v>-0.39842645472714366</v>
      </c>
      <c r="DU60" s="6">
        <f>IF(Readings!DQ45&gt;0.1,333.5*((Readings!DQ45)^-0.07168)+(2.5*(LOG(Readings!DQ45/16.325))^2-273+$E60))</f>
        <v>-0.36295310278467241</v>
      </c>
      <c r="DV60" s="6">
        <f>IF(Readings!DR45&gt;0.1,333.5*((Readings!DR45)^-0.07168)+(2.5*(LOG(Readings!DR45/16.325))^2-273+$E60))</f>
        <v>-0.36295310278467241</v>
      </c>
      <c r="DW60" s="6">
        <f>IF(Readings!DS45&gt;0.1,333.5*((Readings!DS45)^-0.07168)+(2.5*(LOG(Readings!DS45/16.325))^2-273+$E60))</f>
        <v>-0.37478556918671302</v>
      </c>
      <c r="DX60" s="6">
        <f>IF(Readings!DT45&gt;0.1,333.5*((Readings!DT45)^-0.07168)+(2.5*(LOG(Readings!DT45/16.325))^2-273+$E60))</f>
        <v>-0.36295310278467241</v>
      </c>
      <c r="DY60" s="6">
        <f>IF(Readings!DU45&gt;0.1,333.5*((Readings!DU45)^-0.07168)+(2.5*(LOG(Readings!DU45/16.325))^2-273+$E60))</f>
        <v>-0.36295310278467241</v>
      </c>
      <c r="DZ60" s="6">
        <f>IF(Readings!DV45&gt;0.1,333.5*((Readings!DV45)^-0.07168)+(2.5*(LOG(Readings!DV45/16.325))^2-273+$E60))</f>
        <v>-0.35111260695401825</v>
      </c>
      <c r="EA60" s="6">
        <f>IF(Readings!DW45&gt;0.1,333.5*((Readings!DW45)^-0.07168)+(2.5*(LOG(Readings!DW45/16.325))^2-273+$E60))</f>
        <v>-0.36295310278467241</v>
      </c>
      <c r="EB60" s="6">
        <f>IF(Readings!DX45&gt;0.1,333.5*((Readings!DX45)^-0.07168)+(2.5*(LOG(Readings!DX45/16.325))^2-273+$E60))</f>
        <v>-0.35111260695401825</v>
      </c>
      <c r="EC60" s="6">
        <f>IF(Readings!DY45&gt;0.1,333.5*((Readings!DY45)^-0.07168)+(2.5*(LOG(Readings!DY45/16.325))^2-273+$E60))</f>
        <v>-0.36295310278467241</v>
      </c>
      <c r="ED60" s="6">
        <f>IF(Readings!DZ45&gt;0.1,333.5*((Readings!DZ45)^-0.07168)+(2.5*(LOG(Readings!DZ45/16.325))^2-273+$E60))</f>
        <v>-0.35111260695401825</v>
      </c>
      <c r="EE60" s="6">
        <f>IF(Readings!EA45&gt;0.1,333.5*((Readings!EA45)^-0.07168)+(2.5*(LOG(Readings!EA45/16.325))^2-273+$E60))</f>
        <v>-0.36295310278467241</v>
      </c>
      <c r="EF60" s="6">
        <f>IF(Readings!EB45&gt;0.1,333.5*((Readings!EB45)^-0.07168)+(2.5*(LOG(Readings!EB45/16.325))^2-273+$E60))</f>
        <v>-0.36295310278467241</v>
      </c>
      <c r="EG60" s="6">
        <f>IF(Readings!EC45&gt;0.1,333.5*((Readings!EC45)^-0.07168)+(2.5*(LOG(Readings!EC45/16.325))^2-273+$E60))</f>
        <v>-0.37478556918671302</v>
      </c>
      <c r="EH60" s="6">
        <f>IF(Readings!ED45&gt;0.1,333.5*((Readings!ED45)^-0.07168)+(2.5*(LOG(Readings!ED45/16.325))^2-273+$E60))</f>
        <v>-0.36295310278467241</v>
      </c>
      <c r="EI60" s="6">
        <f>IF(Readings!EE45&gt;0.1,333.5*((Readings!EE45)^-0.07168)+(2.5*(LOG(Readings!EE45/16.325))^2-273+$E60))</f>
        <v>-0.35111260695401825</v>
      </c>
      <c r="EJ60" s="6">
        <f>IF(Readings!EF45&gt;0.1,333.5*((Readings!EF45)^-0.07168)+(2.5*(LOG(Readings!EF45/16.325))^2-273+$E60))</f>
        <v>-0.36295310278467241</v>
      </c>
      <c r="EK60" s="6">
        <f>IF(Readings!EG45&gt;0.1,333.5*((Readings!EG45)^-0.07168)+(2.5*(LOG(Readings!EG45/16.325))^2-273+$E60))</f>
        <v>-0.35111260695401825</v>
      </c>
      <c r="EL60" s="6">
        <f>IF(Readings!EH45&gt;0.1,333.5*((Readings!EH45)^-0.07168)+(2.5*(LOG(Readings!EH45/16.325))^2-273+$E60))</f>
        <v>-0.36295310278467241</v>
      </c>
      <c r="EM60" s="6">
        <f>IF(Readings!EI45&gt;0.1,333.5*((Readings!EI45)^-0.07168)+(2.5*(LOG(Readings!EI45/16.325))^2-273+$E60))</f>
        <v>-0.38661001642049087</v>
      </c>
      <c r="EN60" s="6">
        <f>IF(Readings!EJ45&gt;0.1,333.5*((Readings!EJ45)^-0.07168)+(2.5*(LOG(Readings!EJ45/16.325))^2-273+$E60))</f>
        <v>-0.38661001642049087</v>
      </c>
      <c r="EO60" s="6">
        <f>IF(Readings!EK45&gt;0.1,333.5*((Readings!EK45)^-0.07168)+(2.5*(LOG(Readings!EK45/16.325))^2-273+$E60))</f>
        <v>-0.38661001642049087</v>
      </c>
      <c r="EP60" s="6">
        <f>IF(Readings!EL45&gt;0.1,333.5*((Readings!EL45)^-0.07168)+(2.5*(LOG(Readings!EL45/16.325))^2-273+$E60))</f>
        <v>-0.35111260695401825</v>
      </c>
      <c r="EQ60" s="6">
        <f>IF(Readings!EM45&gt;0.1,333.5*((Readings!EM45)^-0.07168)+(2.5*(LOG(Readings!EM45/16.325))^2-273+$E60))</f>
        <v>-0.33926407141490245</v>
      </c>
      <c r="ER60" s="6">
        <f>IF(Readings!EN45&gt;0.1,333.5*((Readings!EN45)^-0.07168)+(2.5*(LOG(Readings!EN45/16.325))^2-273+$E60))</f>
        <v>-0.37478556918671302</v>
      </c>
      <c r="ES60" s="6">
        <f>IF(Readings!EO45&gt;0.1,333.5*((Readings!EO45)^-0.07168)+(2.5*(LOG(Readings!EO45/16.325))^2-273+$E60))</f>
        <v>-0.52788159670467394</v>
      </c>
      <c r="ET60" s="6">
        <f>IF(Readings!EP45&gt;0.1,333.5*((Readings!EP45)^-0.07168)+(2.5*(LOG(Readings!EP45/16.325))^2-273+$E60))</f>
        <v>-0.51615258615140647</v>
      </c>
      <c r="EU60" s="6">
        <f>IF(Readings!EQ45&gt;0.1,333.5*((Readings!EQ45)^-0.07168)+(2.5*(LOG(Readings!EQ45/16.325))^2-273+$E60))</f>
        <v>-0.32740748586832069</v>
      </c>
      <c r="EV60" s="6">
        <f>IF(Readings!ER45&gt;0.1,333.5*((Readings!ER45)^-0.07168)+(2.5*(LOG(Readings!ER45/16.325))^2-273+$E60))</f>
        <v>-0.31554283999571453</v>
      </c>
      <c r="EW60" s="6">
        <f>(333.5*((16.47)^-0.07168)+(2.5*(LOG(16.47/16.325))^2-273+$E60))</f>
        <v>-0.31554283999571453</v>
      </c>
      <c r="EX60" s="6">
        <f>(333.5*((16.47)^-0.07168)+(2.5*(LOG(16.47/16.325))^2-273+$E60))</f>
        <v>-0.31554283999571453</v>
      </c>
      <c r="EY60" s="6">
        <f>(333.5*((16.48)^-0.07168)+(2.5*(LOG(16.48/16.325))^2-273+$E60))</f>
        <v>-0.32740748586832069</v>
      </c>
    </row>
    <row r="61" spans="1:156" x14ac:dyDescent="0.2">
      <c r="D61" s="17"/>
      <c r="E61" s="17"/>
      <c r="F61" s="17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</row>
    <row r="62" spans="1:156" x14ac:dyDescent="0.2">
      <c r="C62" s="13" t="s">
        <v>7</v>
      </c>
      <c r="D62" s="17"/>
      <c r="E62" s="17"/>
      <c r="F62" s="17"/>
      <c r="G62" s="6">
        <f>($C$55-($C$54))/(G55-(G54))</f>
        <v>2.0203255410271317</v>
      </c>
      <c r="H62" s="6">
        <f>($C$55-($C$54))/(H55-(H54))</f>
        <v>2.0752618104143936</v>
      </c>
      <c r="I62" s="6">
        <f>($C$55-($C$54))/(I55-(I54))</f>
        <v>2.0769021000852046</v>
      </c>
      <c r="J62" s="6">
        <f>($C$54-($C$53))/(J54-(J53))</f>
        <v>1.2600105526364058</v>
      </c>
      <c r="K62" s="6">
        <f>($C$55-($C$54))/(K55-(K54))</f>
        <v>2.1640372252233369</v>
      </c>
      <c r="L62" s="6">
        <f>($C$55-($C$54))/(L55-(L54))</f>
        <v>2.1958168782190435</v>
      </c>
      <c r="M62" s="6">
        <f>($C$55-($C$54))/(M55-(M54))</f>
        <v>2.3592172619089493</v>
      </c>
      <c r="N62" s="6">
        <f>($C$55-($C$54))/(N55-(N54))</f>
        <v>2.4333562996800175</v>
      </c>
      <c r="O62" s="6">
        <f>($C$54-($C$53))/(O54-(O53))</f>
        <v>1.2264570906275738</v>
      </c>
      <c r="P62" s="6">
        <f t="shared" ref="P62:Y62" si="76">($C$55-($C$54))/(P55-(P54))</f>
        <v>2.5188484454321118</v>
      </c>
      <c r="Q62" s="6">
        <f t="shared" si="76"/>
        <v>2.8225023598920571</v>
      </c>
      <c r="R62" s="6">
        <f t="shared" si="76"/>
        <v>2.7736428203228627</v>
      </c>
      <c r="S62" s="6">
        <f t="shared" si="76"/>
        <v>2.9254603644225141</v>
      </c>
      <c r="T62" s="6">
        <f t="shared" si="76"/>
        <v>4.3555033850978013</v>
      </c>
      <c r="U62" s="6">
        <f t="shared" si="76"/>
        <v>4.2531529266102268</v>
      </c>
      <c r="V62" s="6">
        <f t="shared" si="76"/>
        <v>4.3782798862163919</v>
      </c>
      <c r="W62" s="6">
        <f t="shared" si="76"/>
        <v>3.218214142285273</v>
      </c>
      <c r="X62" s="6">
        <f t="shared" si="76"/>
        <v>3.4231687991643858</v>
      </c>
      <c r="Y62" s="6">
        <f t="shared" si="76"/>
        <v>3.218214142285273</v>
      </c>
      <c r="Z62" s="6">
        <f>($C$55-($C$56))/(Z55-(Z56))</f>
        <v>11.220537863867648</v>
      </c>
      <c r="AA62" s="6">
        <f t="shared" ref="AA62:AR62" si="77">($C$55-($C$54))/(AA55-(AA54))</f>
        <v>3.1603720099290844</v>
      </c>
      <c r="AB62" s="6">
        <f t="shared" si="77"/>
        <v>3.094478762769687</v>
      </c>
      <c r="AC62" s="6">
        <f t="shared" si="77"/>
        <v>3.094478762769687</v>
      </c>
      <c r="AD62" s="6">
        <f t="shared" si="77"/>
        <v>3.1551556785360679</v>
      </c>
      <c r="AE62" s="6">
        <f t="shared" si="77"/>
        <v>3.0410433351277493</v>
      </c>
      <c r="AF62" s="6">
        <f t="shared" si="77"/>
        <v>2.984636816149346</v>
      </c>
      <c r="AG62" s="6">
        <f t="shared" si="77"/>
        <v>3.094478762769687</v>
      </c>
      <c r="AH62" s="6">
        <f t="shared" si="77"/>
        <v>2.9230682734191205</v>
      </c>
      <c r="AI62" s="6">
        <f t="shared" si="77"/>
        <v>2.8202051165907003</v>
      </c>
      <c r="AJ62" s="6">
        <f t="shared" si="77"/>
        <v>2.8707338188889078</v>
      </c>
      <c r="AK62" s="6">
        <f t="shared" si="77"/>
        <v>3.094478762769687</v>
      </c>
      <c r="AL62" s="6">
        <f t="shared" si="77"/>
        <v>2.8225023598920571</v>
      </c>
      <c r="AM62" s="6">
        <f t="shared" si="77"/>
        <v>2.8202051165907003</v>
      </c>
      <c r="AN62" s="6">
        <f t="shared" si="77"/>
        <v>2.6807329033293947</v>
      </c>
      <c r="AO62" s="6">
        <f t="shared" si="77"/>
        <v>2.6807329033293947</v>
      </c>
      <c r="AP62" s="6">
        <f t="shared" si="77"/>
        <v>2.6807329033293947</v>
      </c>
      <c r="AQ62" s="6">
        <f t="shared" si="77"/>
        <v>2.7308341273291821</v>
      </c>
      <c r="AR62" s="6">
        <f t="shared" si="77"/>
        <v>2.771390283440605</v>
      </c>
      <c r="AS62" s="6">
        <f>($C$54-($C$53))/(AS54-(AS53))</f>
        <v>1.6380329092352777</v>
      </c>
      <c r="AT62" s="6"/>
      <c r="AU62" s="6"/>
      <c r="AV62" s="6">
        <f t="shared" ref="AV62:BG62" si="78">($C$55-($C$54))/(AV55-(AV54))</f>
        <v>2.9254603644225141</v>
      </c>
      <c r="AW62" s="6">
        <f t="shared" si="78"/>
        <v>2.9254603644225141</v>
      </c>
      <c r="AX62" s="6">
        <f t="shared" si="78"/>
        <v>3.0335560286078525</v>
      </c>
      <c r="AY62" s="6">
        <f t="shared" si="78"/>
        <v>3.0919290818086065</v>
      </c>
      <c r="AZ62" s="6">
        <f t="shared" si="78"/>
        <v>3.0360509674297522</v>
      </c>
      <c r="BA62" s="6">
        <f t="shared" si="78"/>
        <v>3.1551556785360679</v>
      </c>
      <c r="BB62" s="6">
        <f t="shared" si="78"/>
        <v>3.2837971860829915</v>
      </c>
      <c r="BC62" s="6">
        <f t="shared" si="78"/>
        <v>3.2837971860829915</v>
      </c>
      <c r="BD62" s="6">
        <f t="shared" si="78"/>
        <v>3.4943721832410444</v>
      </c>
      <c r="BE62" s="6">
        <f t="shared" si="78"/>
        <v>3.7367885256910585</v>
      </c>
      <c r="BF62" s="6">
        <f t="shared" si="78"/>
        <v>3.9176566978192775</v>
      </c>
      <c r="BG62" s="6">
        <f t="shared" si="78"/>
        <v>4.014714270749387</v>
      </c>
      <c r="BH62" s="6">
        <f>($C$56-($C$55))/(BH56-(BH55))</f>
        <v>1.3384266548963939</v>
      </c>
      <c r="BI62" s="6">
        <f t="shared" ref="BI62:BR62" si="79">($C$55-($C$54))/(BI55-(BI54))</f>
        <v>4.3365687949001996</v>
      </c>
      <c r="BJ62" s="6">
        <f t="shared" si="79"/>
        <v>4.4554645297647841</v>
      </c>
      <c r="BK62" s="6">
        <f t="shared" si="79"/>
        <v>4.4554645297647841</v>
      </c>
      <c r="BL62" s="6">
        <f t="shared" si="79"/>
        <v>5.007690431052068</v>
      </c>
      <c r="BM62" s="6">
        <f t="shared" si="79"/>
        <v>4.713661564490768</v>
      </c>
      <c r="BN62" s="6">
        <f t="shared" si="79"/>
        <v>4.351713138443273</v>
      </c>
      <c r="BO62" s="6">
        <f t="shared" si="79"/>
        <v>5.161548634688967</v>
      </c>
      <c r="BP62" s="6">
        <f t="shared" si="79"/>
        <v>5.161548634688967</v>
      </c>
      <c r="BQ62" s="6">
        <f t="shared" si="79"/>
        <v>5.3301335846599116</v>
      </c>
      <c r="BR62" s="6">
        <f t="shared" si="79"/>
        <v>5.3690847268124609</v>
      </c>
      <c r="BS62" s="6">
        <f>($C$53-($C$54))/(BS53-(BS54))</f>
        <v>8.9813326622418952</v>
      </c>
      <c r="BT62" s="6">
        <f t="shared" ref="BT62:CE62" si="80">($C$55-($C$54))/(BT55-(BT54))</f>
        <v>5.9082447617414067</v>
      </c>
      <c r="BU62" s="6">
        <f t="shared" si="80"/>
        <v>5.9082447617414067</v>
      </c>
      <c r="BV62" s="6">
        <f t="shared" si="80"/>
        <v>5.9082447617414067</v>
      </c>
      <c r="BW62" s="6">
        <f t="shared" si="80"/>
        <v>5.9082447617414067</v>
      </c>
      <c r="BX62" s="6">
        <f t="shared" si="80"/>
        <v>5.7022323268599431</v>
      </c>
      <c r="BY62" s="6">
        <f t="shared" si="80"/>
        <v>5.3301335846599116</v>
      </c>
      <c r="BZ62" s="6">
        <f t="shared" si="80"/>
        <v>5.161548634688967</v>
      </c>
      <c r="CA62" s="6">
        <f t="shared" si="80"/>
        <v>5.161548634688967</v>
      </c>
      <c r="CB62" s="6">
        <f t="shared" si="80"/>
        <v>5.0031935781427421</v>
      </c>
      <c r="CC62" s="6">
        <f t="shared" si="80"/>
        <v>4.593101084760109</v>
      </c>
      <c r="CD62" s="6">
        <f t="shared" si="80"/>
        <v>4.4554645297647841</v>
      </c>
      <c r="CE62" s="6">
        <f t="shared" si="80"/>
        <v>4.4554645297647841</v>
      </c>
      <c r="CG62" s="6">
        <f>($C$55-($C$54))/(CG55-(CG54))</f>
        <v>4.2274430634591349</v>
      </c>
      <c r="CH62" s="6">
        <f>($C$55-($C$54))/(CH55-(CH54))</f>
        <v>4.1166295289553343</v>
      </c>
      <c r="CI62" s="6">
        <f>($C$55-($C$54))/(CI55-(CI54))</f>
        <v>4.3365687949001996</v>
      </c>
      <c r="CJ62" s="6">
        <f>($C$55-($C$54))/(CJ55-(CJ54))</f>
        <v>4.713661564490768</v>
      </c>
      <c r="CK62" s="6">
        <f>($C$54-($C$53))/(CK54-(CK53))</f>
        <v>2.9325523600355754</v>
      </c>
      <c r="CL62" s="6">
        <f>($C$55-($C$54))/(CL55-(CL54))</f>
        <v>14.043793107528979</v>
      </c>
      <c r="CM62" s="6">
        <f>($C$55-($C$54))/(CM55-(CM54))</f>
        <v>5.3349936046728423</v>
      </c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</row>
    <row r="63" spans="1:156" x14ac:dyDescent="0.2">
      <c r="C63" s="13" t="s">
        <v>8</v>
      </c>
      <c r="D63" s="17"/>
      <c r="E63" s="17"/>
      <c r="F63" s="17"/>
      <c r="G63" s="6">
        <f>(-(G62*G54))+$C$54</f>
        <v>1077.4756749944459</v>
      </c>
      <c r="H63" s="6">
        <f>(-(H62*H54))+$C$54</f>
        <v>1077.5079617972515</v>
      </c>
      <c r="I63" s="6">
        <f>(-(I62*I54))+$C$54</f>
        <v>1077.5329985542503</v>
      </c>
      <c r="J63" s="6">
        <f>(-(J62*J53))+$C$53</f>
        <v>1079.4628201056335</v>
      </c>
      <c r="K63" s="6">
        <f>(-(K62*K54))+$C$54</f>
        <v>1077.572785186811</v>
      </c>
      <c r="L63" s="6">
        <f>(-(L62*L54))+$C$54</f>
        <v>1077.6044367899735</v>
      </c>
      <c r="M63" s="6">
        <f>(-(M62*M54))+$C$54</f>
        <v>1077.6345327088618</v>
      </c>
      <c r="N63" s="6">
        <f>(-(N62*N54))+$C$54</f>
        <v>1077.6771771388471</v>
      </c>
      <c r="O63" s="6">
        <f>(-(O62*O53))+$C$53</f>
        <v>1079.9210115527278</v>
      </c>
      <c r="P63" s="6">
        <f t="shared" ref="P63:Y63" si="81">(-(P62*P54))+$C$54</f>
        <v>1078.4080465650347</v>
      </c>
      <c r="Q63" s="6">
        <f t="shared" si="81"/>
        <v>1077.7870902177399</v>
      </c>
      <c r="R63" s="6">
        <f t="shared" si="81"/>
        <v>1077.7769272651303</v>
      </c>
      <c r="S63" s="6">
        <f t="shared" si="81"/>
        <v>1077.8085058374952</v>
      </c>
      <c r="T63" s="6">
        <f t="shared" si="81"/>
        <v>1078.3130177046387</v>
      </c>
      <c r="U63" s="6">
        <f t="shared" si="81"/>
        <v>1078.4381464362393</v>
      </c>
      <c r="V63" s="6">
        <f t="shared" si="81"/>
        <v>1078.6299900655304</v>
      </c>
      <c r="W63" s="6">
        <f t="shared" si="81"/>
        <v>1077.8693996321763</v>
      </c>
      <c r="X63" s="6">
        <f t="shared" si="81"/>
        <v>1077.91203090712</v>
      </c>
      <c r="Y63" s="6">
        <f t="shared" si="81"/>
        <v>1077.8693996321763</v>
      </c>
      <c r="Z63" s="6">
        <f>(-(Z62*Z55))+$C$55</f>
        <v>1080.4664400289766</v>
      </c>
      <c r="AA63" s="6">
        <f t="shared" ref="AA63:AR63" si="82">(-(AA62*AA54))+$C$54</f>
        <v>1077.9325404977769</v>
      </c>
      <c r="AB63" s="6">
        <f t="shared" si="82"/>
        <v>1077.8436622468212</v>
      </c>
      <c r="AC63" s="6">
        <f t="shared" si="82"/>
        <v>1077.8436622468212</v>
      </c>
      <c r="AD63" s="6">
        <f t="shared" si="82"/>
        <v>1077.8562832544048</v>
      </c>
      <c r="AE63" s="6">
        <f t="shared" si="82"/>
        <v>1077.9048813846841</v>
      </c>
      <c r="AF63" s="6">
        <f t="shared" si="82"/>
        <v>1077.8918069556737</v>
      </c>
      <c r="AG63" s="6">
        <f t="shared" si="82"/>
        <v>1077.8436622468212</v>
      </c>
      <c r="AH63" s="6">
        <f t="shared" si="82"/>
        <v>1077.7732088455557</v>
      </c>
      <c r="AI63" s="6">
        <f t="shared" si="82"/>
        <v>1077.7530375509225</v>
      </c>
      <c r="AJ63" s="6">
        <f t="shared" si="82"/>
        <v>1077.7629461457286</v>
      </c>
      <c r="AK63" s="6">
        <f t="shared" si="82"/>
        <v>1077.8436622468212</v>
      </c>
      <c r="AL63" s="6">
        <f t="shared" si="82"/>
        <v>1077.7870902177399</v>
      </c>
      <c r="AM63" s="6">
        <f t="shared" si="82"/>
        <v>1077.7530375509225</v>
      </c>
      <c r="AN63" s="6">
        <f t="shared" si="82"/>
        <v>1077.7576016822102</v>
      </c>
      <c r="AO63" s="6">
        <f t="shared" si="82"/>
        <v>1077.7576016822102</v>
      </c>
      <c r="AP63" s="6">
        <f t="shared" si="82"/>
        <v>1077.7576016822102</v>
      </c>
      <c r="AQ63" s="6">
        <f t="shared" si="82"/>
        <v>1077.8329782015203</v>
      </c>
      <c r="AR63" s="6">
        <f t="shared" si="82"/>
        <v>1077.7434650430171</v>
      </c>
      <c r="AS63" s="6">
        <f>(-(AS62*AS53))+$C$53</f>
        <v>1079.3447137654657</v>
      </c>
      <c r="AT63" s="6"/>
      <c r="AU63" s="6"/>
      <c r="AV63" s="6">
        <f t="shared" ref="AV63:BG63" si="83">(-(AV62*AV54))+$C$54</f>
        <v>1077.8085058374952</v>
      </c>
      <c r="AW63" s="6">
        <f t="shared" si="83"/>
        <v>1077.8085058374952</v>
      </c>
      <c r="AX63" s="6">
        <f t="shared" si="83"/>
        <v>1077.7948753112951</v>
      </c>
      <c r="AY63" s="6">
        <f t="shared" si="83"/>
        <v>1077.8063221703169</v>
      </c>
      <c r="AZ63" s="6">
        <f t="shared" si="83"/>
        <v>1077.8315090640372</v>
      </c>
      <c r="BA63" s="6">
        <f t="shared" si="83"/>
        <v>1077.8562832544048</v>
      </c>
      <c r="BB63" s="6">
        <f t="shared" si="83"/>
        <v>1077.8830411312979</v>
      </c>
      <c r="BC63" s="6">
        <f t="shared" si="83"/>
        <v>1077.8830411312979</v>
      </c>
      <c r="BD63" s="6">
        <f t="shared" si="83"/>
        <v>1077.8852405957507</v>
      </c>
      <c r="BE63" s="6">
        <f t="shared" si="83"/>
        <v>1077.9327780388762</v>
      </c>
      <c r="BF63" s="6">
        <f t="shared" si="83"/>
        <v>1077.9682459877729</v>
      </c>
      <c r="BG63" s="6">
        <f t="shared" si="83"/>
        <v>1077.9872788170221</v>
      </c>
      <c r="BH63" s="6">
        <f>(-(BH62*BH55))+$C$55</f>
        <v>1076.5026160492023</v>
      </c>
      <c r="BI63" s="6">
        <f t="shared" ref="BI63:BR63" si="84">(-(BI62*BI54))+$C$54</f>
        <v>1078.050393955968</v>
      </c>
      <c r="BJ63" s="6">
        <f t="shared" si="84"/>
        <v>1078.0737092125919</v>
      </c>
      <c r="BK63" s="6">
        <f t="shared" si="84"/>
        <v>1078.0737092125919</v>
      </c>
      <c r="BL63" s="6">
        <f t="shared" si="84"/>
        <v>1078.241616867117</v>
      </c>
      <c r="BM63" s="6">
        <f t="shared" si="84"/>
        <v>1078.1243412233275</v>
      </c>
      <c r="BN63" s="6">
        <f t="shared" si="84"/>
        <v>1078.2603824777027</v>
      </c>
      <c r="BO63" s="6">
        <f t="shared" si="84"/>
        <v>1078.2121711357461</v>
      </c>
      <c r="BP63" s="6">
        <f t="shared" si="84"/>
        <v>1078.2121711357461</v>
      </c>
      <c r="BQ63" s="6">
        <f t="shared" si="84"/>
        <v>1078.2452303651285</v>
      </c>
      <c r="BR63" s="6">
        <f t="shared" si="84"/>
        <v>1078.7630082517792</v>
      </c>
      <c r="BS63" s="6">
        <f>(-(BS62*BS53))+$C$53</f>
        <v>1077.9209534356601</v>
      </c>
      <c r="BT63" s="6">
        <f t="shared" ref="BT63:CE63" si="85">(-(BT62*BT54))+$C$54</f>
        <v>1078.3585970091549</v>
      </c>
      <c r="BU63" s="6">
        <f t="shared" si="85"/>
        <v>1078.3585970091549</v>
      </c>
      <c r="BV63" s="6">
        <f t="shared" si="85"/>
        <v>1078.3585970091549</v>
      </c>
      <c r="BW63" s="6">
        <f t="shared" si="85"/>
        <v>1078.3585970091549</v>
      </c>
      <c r="BX63" s="6">
        <f t="shared" si="85"/>
        <v>1078.3181983119905</v>
      </c>
      <c r="BY63" s="6">
        <f t="shared" si="85"/>
        <v>1078.2452303651285</v>
      </c>
      <c r="BZ63" s="6">
        <f t="shared" si="85"/>
        <v>1078.2121711357461</v>
      </c>
      <c r="CA63" s="6">
        <f t="shared" si="85"/>
        <v>1078.2121711357461</v>
      </c>
      <c r="CB63" s="6">
        <f t="shared" si="85"/>
        <v>1078.1811179715157</v>
      </c>
      <c r="CC63" s="6">
        <f t="shared" si="85"/>
        <v>1078.2646318042305</v>
      </c>
      <c r="CD63" s="6">
        <f t="shared" si="85"/>
        <v>1078.0737092125919</v>
      </c>
      <c r="CE63" s="6">
        <f t="shared" si="85"/>
        <v>1078.0737092125919</v>
      </c>
      <c r="CG63" s="6">
        <f t="shared" ref="CG63:CM63" si="86">(-(CG62*CG54))+$C$54</f>
        <v>1078.0793227257761</v>
      </c>
      <c r="CH63" s="6">
        <f t="shared" si="86"/>
        <v>1078.007264230306</v>
      </c>
      <c r="CI63" s="6">
        <f t="shared" si="86"/>
        <v>1078.050393955968</v>
      </c>
      <c r="CJ63" s="6">
        <f t="shared" si="86"/>
        <v>1078.1243412233275</v>
      </c>
      <c r="CK63" s="6">
        <f t="shared" si="86"/>
        <v>1080.0570787759077</v>
      </c>
      <c r="CL63" s="6">
        <f t="shared" si="86"/>
        <v>1077.1999999999998</v>
      </c>
      <c r="CM63" s="6">
        <f t="shared" si="86"/>
        <v>1078.3096970551794</v>
      </c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</row>
    <row r="64" spans="1:156" x14ac:dyDescent="0.2">
      <c r="C64" s="13" t="s">
        <v>9</v>
      </c>
      <c r="D64" s="17"/>
      <c r="E64" s="17"/>
      <c r="F64" s="17"/>
      <c r="G64" s="6"/>
      <c r="H64" s="6"/>
      <c r="I64" s="6"/>
      <c r="J64" s="6"/>
      <c r="K64" s="6"/>
      <c r="L64" s="6"/>
      <c r="M64" s="6"/>
      <c r="N64" s="6"/>
      <c r="O64" s="6"/>
      <c r="P64" s="6">
        <f t="shared" ref="P64:Y64" si="87">(-(P62*P54))+$D$54</f>
        <v>-9.5919534349653706</v>
      </c>
      <c r="Q64" s="6">
        <f t="shared" si="87"/>
        <v>-10.212909782260041</v>
      </c>
      <c r="R64" s="6">
        <f t="shared" si="87"/>
        <v>-10.223072734869746</v>
      </c>
      <c r="S64" s="6">
        <f t="shared" si="87"/>
        <v>-10.191494162504746</v>
      </c>
      <c r="T64" s="6">
        <f t="shared" si="87"/>
        <v>-9.6869822953613518</v>
      </c>
      <c r="U64" s="6">
        <f t="shared" si="87"/>
        <v>-9.5618535637605753</v>
      </c>
      <c r="V64" s="6">
        <f t="shared" si="87"/>
        <v>-9.3700099344695502</v>
      </c>
      <c r="W64" s="6">
        <f t="shared" si="87"/>
        <v>-10.130600367823819</v>
      </c>
      <c r="X64" s="6">
        <f t="shared" si="87"/>
        <v>-10.087969092880044</v>
      </c>
      <c r="Y64" s="6">
        <f t="shared" si="87"/>
        <v>-10.130600367823819</v>
      </c>
      <c r="Z64" s="6"/>
      <c r="AA64" s="6">
        <f t="shared" ref="AA64:AR64" si="88">(-(AA62*AA54))+$D$54</f>
        <v>-10.067459502223079</v>
      </c>
      <c r="AB64" s="6">
        <f t="shared" si="88"/>
        <v>-10.156337753178828</v>
      </c>
      <c r="AC64" s="6">
        <f t="shared" si="88"/>
        <v>-10.156337753178828</v>
      </c>
      <c r="AD64" s="6">
        <f t="shared" si="88"/>
        <v>-10.143716745595173</v>
      </c>
      <c r="AE64" s="6">
        <f t="shared" si="88"/>
        <v>-10.095118615315911</v>
      </c>
      <c r="AF64" s="6">
        <f t="shared" si="88"/>
        <v>-10.108193044326324</v>
      </c>
      <c r="AG64" s="6">
        <f t="shared" si="88"/>
        <v>-10.156337753178828</v>
      </c>
      <c r="AH64" s="6">
        <f t="shared" si="88"/>
        <v>-10.226791154444303</v>
      </c>
      <c r="AI64" s="6">
        <f t="shared" si="88"/>
        <v>-10.246962449077419</v>
      </c>
      <c r="AJ64" s="6">
        <f t="shared" si="88"/>
        <v>-10.237053854271348</v>
      </c>
      <c r="AK64" s="6">
        <f t="shared" si="88"/>
        <v>-10.156337753178828</v>
      </c>
      <c r="AL64" s="6">
        <f t="shared" si="88"/>
        <v>-10.212909782260041</v>
      </c>
      <c r="AM64" s="6">
        <f t="shared" si="88"/>
        <v>-10.246962449077419</v>
      </c>
      <c r="AN64" s="6">
        <f t="shared" si="88"/>
        <v>-10.24239831778972</v>
      </c>
      <c r="AO64" s="6">
        <f t="shared" si="88"/>
        <v>-10.24239831778972</v>
      </c>
      <c r="AP64" s="6">
        <f t="shared" si="88"/>
        <v>-10.24239831778972</v>
      </c>
      <c r="AQ64" s="6">
        <f t="shared" si="88"/>
        <v>-10.167021798479752</v>
      </c>
      <c r="AR64" s="6">
        <f t="shared" si="88"/>
        <v>-10.256534956983039</v>
      </c>
      <c r="AS64" s="6"/>
      <c r="AT64" s="6"/>
      <c r="AU64" s="6"/>
      <c r="AV64" s="6">
        <f t="shared" ref="AV64:BG64" si="89">(-(AV62*AV54))+$D$54</f>
        <v>-10.191494162504746</v>
      </c>
      <c r="AW64" s="6">
        <f t="shared" si="89"/>
        <v>-10.191494162504746</v>
      </c>
      <c r="AX64" s="6">
        <f t="shared" si="89"/>
        <v>-10.205124688704961</v>
      </c>
      <c r="AY64" s="6">
        <f t="shared" si="89"/>
        <v>-10.193677829683212</v>
      </c>
      <c r="AZ64" s="6">
        <f t="shared" si="89"/>
        <v>-10.168490935962884</v>
      </c>
      <c r="BA64" s="6">
        <f t="shared" si="89"/>
        <v>-10.143716745595173</v>
      </c>
      <c r="BB64" s="6">
        <f t="shared" si="89"/>
        <v>-10.11695886870219</v>
      </c>
      <c r="BC64" s="6">
        <f t="shared" si="89"/>
        <v>-10.11695886870219</v>
      </c>
      <c r="BD64" s="6">
        <f t="shared" si="89"/>
        <v>-10.114759404249316</v>
      </c>
      <c r="BE64" s="6">
        <f t="shared" si="89"/>
        <v>-10.067221961123803</v>
      </c>
      <c r="BF64" s="6">
        <f t="shared" si="89"/>
        <v>-10.031754012227026</v>
      </c>
      <c r="BG64" s="6">
        <f t="shared" si="89"/>
        <v>-10.012721182977833</v>
      </c>
      <c r="BH64" s="6"/>
      <c r="BI64" s="6">
        <f t="shared" ref="BI64:BQ64" si="90">(-(BI62*BI54))+$D$54</f>
        <v>-9.9496060440318566</v>
      </c>
      <c r="BJ64" s="6">
        <f t="shared" si="90"/>
        <v>-9.9262907874081954</v>
      </c>
      <c r="BK64" s="6">
        <f t="shared" si="90"/>
        <v>-9.9262907874081954</v>
      </c>
      <c r="BL64" s="6">
        <f t="shared" si="90"/>
        <v>-9.7583831328830151</v>
      </c>
      <c r="BM64" s="6">
        <f t="shared" si="90"/>
        <v>-9.8756587766723953</v>
      </c>
      <c r="BN64" s="6">
        <f t="shared" si="90"/>
        <v>-9.7396175222971966</v>
      </c>
      <c r="BO64" s="6">
        <f t="shared" si="90"/>
        <v>-9.7878288642538891</v>
      </c>
      <c r="BP64" s="6">
        <f t="shared" si="90"/>
        <v>-9.7878288642538891</v>
      </c>
      <c r="BQ64" s="6">
        <f t="shared" si="90"/>
        <v>-9.7547696348716393</v>
      </c>
      <c r="BR64" s="6"/>
      <c r="BS64" s="6">
        <f>(-(BS62*BS53))+$D$53</f>
        <v>-10.079046564339974</v>
      </c>
      <c r="BT64" s="6">
        <f t="shared" ref="BT64:CE64" si="91">(-(BT62*BT54))+$D$54</f>
        <v>-9.6414029908451493</v>
      </c>
      <c r="BU64" s="6">
        <f t="shared" si="91"/>
        <v>-9.6414029908451493</v>
      </c>
      <c r="BV64" s="6">
        <f t="shared" si="91"/>
        <v>-9.6414029908451493</v>
      </c>
      <c r="BW64" s="6">
        <f t="shared" si="91"/>
        <v>-9.6414029908451493</v>
      </c>
      <c r="BX64" s="6">
        <f t="shared" si="91"/>
        <v>-9.681801688009493</v>
      </c>
      <c r="BY64" s="6">
        <f t="shared" si="91"/>
        <v>-9.7547696348716393</v>
      </c>
      <c r="BZ64" s="6">
        <f t="shared" si="91"/>
        <v>-9.7878288642538891</v>
      </c>
      <c r="CA64" s="6">
        <f t="shared" si="91"/>
        <v>-9.7878288642538891</v>
      </c>
      <c r="CB64" s="6">
        <f t="shared" si="91"/>
        <v>-9.8188820284841665</v>
      </c>
      <c r="CC64" s="6">
        <f t="shared" si="91"/>
        <v>-9.7353681957695706</v>
      </c>
      <c r="CD64" s="6">
        <f t="shared" si="91"/>
        <v>-9.9262907874081954</v>
      </c>
      <c r="CE64" s="6">
        <f t="shared" si="91"/>
        <v>-9.9262907874081954</v>
      </c>
      <c r="CG64" s="6">
        <f t="shared" ref="CG64:CM64" si="92">(-(CG62*CG54))+$D$54</f>
        <v>-9.9206772742239018</v>
      </c>
      <c r="CH64" s="6">
        <f t="shared" si="92"/>
        <v>-9.9927357696941286</v>
      </c>
      <c r="CI64" s="6">
        <f t="shared" si="92"/>
        <v>-9.9496060440318566</v>
      </c>
      <c r="CJ64" s="6">
        <f t="shared" si="92"/>
        <v>-9.8756587766723953</v>
      </c>
      <c r="CK64" s="6">
        <f t="shared" si="92"/>
        <v>-7.9429212240923102</v>
      </c>
      <c r="CL64" s="6">
        <f t="shared" si="92"/>
        <v>-10.800000000000182</v>
      </c>
      <c r="CM64" s="6">
        <f t="shared" si="92"/>
        <v>-9.6903029448206013</v>
      </c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</row>
    <row r="65" spans="1:156" x14ac:dyDescent="0.2">
      <c r="D65" s="17"/>
      <c r="E65" s="17"/>
      <c r="F65" s="17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</row>
    <row r="66" spans="1:156" x14ac:dyDescent="0.2">
      <c r="B66" s="4" t="s">
        <v>52</v>
      </c>
      <c r="D66" s="17"/>
      <c r="E66" s="17"/>
      <c r="F66" s="17"/>
      <c r="G66" s="6"/>
      <c r="H66" s="6" t="s">
        <v>1</v>
      </c>
      <c r="I66" s="6">
        <v>1091.4000000000001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</row>
    <row r="67" spans="1:156" s="5" customFormat="1" x14ac:dyDescent="0.2">
      <c r="B67" s="16" t="s">
        <v>49</v>
      </c>
      <c r="C67" s="18" t="s">
        <v>2</v>
      </c>
      <c r="D67" s="16" t="s">
        <v>3</v>
      </c>
      <c r="E67" s="16" t="s">
        <v>58</v>
      </c>
      <c r="F67" s="16"/>
      <c r="G67" s="5">
        <f t="shared" ref="G67:AL67" si="93">G51</f>
        <v>35894</v>
      </c>
      <c r="H67" s="5">
        <f t="shared" si="93"/>
        <v>35899</v>
      </c>
      <c r="I67" s="5">
        <f t="shared" si="93"/>
        <v>35908</v>
      </c>
      <c r="J67" s="5">
        <f t="shared" si="93"/>
        <v>35913</v>
      </c>
      <c r="K67" s="5">
        <f t="shared" si="93"/>
        <v>35920</v>
      </c>
      <c r="L67" s="5">
        <f t="shared" si="93"/>
        <v>35927</v>
      </c>
      <c r="M67" s="5">
        <f t="shared" si="93"/>
        <v>35943</v>
      </c>
      <c r="N67" s="5">
        <f t="shared" si="93"/>
        <v>35950</v>
      </c>
      <c r="O67" s="5">
        <f t="shared" si="93"/>
        <v>35957</v>
      </c>
      <c r="P67" s="5">
        <f t="shared" si="93"/>
        <v>35964</v>
      </c>
      <c r="Q67" s="5">
        <f t="shared" si="93"/>
        <v>35972</v>
      </c>
      <c r="R67" s="5">
        <f t="shared" si="93"/>
        <v>35978</v>
      </c>
      <c r="S67" s="5">
        <f t="shared" si="93"/>
        <v>35986</v>
      </c>
      <c r="T67" s="5">
        <f t="shared" si="93"/>
        <v>35992</v>
      </c>
      <c r="U67" s="5">
        <f t="shared" si="93"/>
        <v>35998</v>
      </c>
      <c r="V67" s="5">
        <f t="shared" si="93"/>
        <v>36006</v>
      </c>
      <c r="W67" s="5">
        <f t="shared" si="93"/>
        <v>36012</v>
      </c>
      <c r="X67" s="5">
        <f t="shared" si="93"/>
        <v>36019</v>
      </c>
      <c r="Y67" s="5">
        <f t="shared" si="93"/>
        <v>36026</v>
      </c>
      <c r="Z67" s="5">
        <f t="shared" si="93"/>
        <v>36034</v>
      </c>
      <c r="AA67" s="5">
        <f t="shared" si="93"/>
        <v>36040</v>
      </c>
      <c r="AB67" s="5">
        <f t="shared" si="93"/>
        <v>36048</v>
      </c>
      <c r="AC67" s="5">
        <f t="shared" si="93"/>
        <v>36056</v>
      </c>
      <c r="AD67" s="5">
        <f t="shared" si="93"/>
        <v>36061</v>
      </c>
      <c r="AE67" s="5">
        <f t="shared" si="93"/>
        <v>36067</v>
      </c>
      <c r="AF67" s="5">
        <f t="shared" si="93"/>
        <v>36075</v>
      </c>
      <c r="AG67" s="5">
        <f t="shared" si="93"/>
        <v>36083</v>
      </c>
      <c r="AH67" s="5">
        <f t="shared" si="93"/>
        <v>36090</v>
      </c>
      <c r="AI67" s="5">
        <f t="shared" si="93"/>
        <v>36096</v>
      </c>
      <c r="AJ67" s="5">
        <f t="shared" si="93"/>
        <v>36103</v>
      </c>
      <c r="AK67" s="5">
        <f t="shared" si="93"/>
        <v>36111</v>
      </c>
      <c r="AL67" s="5">
        <f t="shared" si="93"/>
        <v>36118</v>
      </c>
      <c r="AM67" s="5">
        <f t="shared" ref="AM67:BR67" si="94">AM51</f>
        <v>36124</v>
      </c>
      <c r="AN67" s="5">
        <f t="shared" si="94"/>
        <v>36131</v>
      </c>
      <c r="AO67" s="5">
        <f t="shared" si="94"/>
        <v>36138</v>
      </c>
      <c r="AP67" s="5">
        <f t="shared" si="94"/>
        <v>36145</v>
      </c>
      <c r="AQ67" s="5">
        <f t="shared" si="94"/>
        <v>36159</v>
      </c>
      <c r="AR67" s="5">
        <f t="shared" si="94"/>
        <v>36166</v>
      </c>
      <c r="AS67" s="5">
        <f t="shared" si="94"/>
        <v>36173</v>
      </c>
      <c r="AT67" s="5">
        <f t="shared" si="94"/>
        <v>36181</v>
      </c>
      <c r="AU67" s="5">
        <f t="shared" si="94"/>
        <v>36187</v>
      </c>
      <c r="AV67" s="5">
        <f t="shared" si="94"/>
        <v>36194</v>
      </c>
      <c r="AW67" s="5">
        <f t="shared" si="94"/>
        <v>36200</v>
      </c>
      <c r="AX67" s="5">
        <f t="shared" si="94"/>
        <v>36206</v>
      </c>
      <c r="AY67" s="5">
        <f t="shared" si="94"/>
        <v>36214</v>
      </c>
      <c r="AZ67" s="5">
        <f t="shared" si="94"/>
        <v>36224</v>
      </c>
      <c r="BA67" s="5">
        <f t="shared" si="94"/>
        <v>36227</v>
      </c>
      <c r="BB67" s="5">
        <f t="shared" si="94"/>
        <v>36234</v>
      </c>
      <c r="BC67" s="5">
        <f t="shared" si="94"/>
        <v>36241</v>
      </c>
      <c r="BD67" s="5">
        <f t="shared" si="94"/>
        <v>36251</v>
      </c>
      <c r="BE67" s="5">
        <f t="shared" si="94"/>
        <v>36271</v>
      </c>
      <c r="BF67" s="5">
        <f t="shared" si="94"/>
        <v>36280</v>
      </c>
      <c r="BG67" s="5">
        <f t="shared" si="94"/>
        <v>36285</v>
      </c>
      <c r="BH67" s="5">
        <f t="shared" si="94"/>
        <v>36296</v>
      </c>
      <c r="BI67" s="5">
        <f t="shared" si="94"/>
        <v>36302</v>
      </c>
      <c r="BJ67" s="5">
        <f t="shared" si="94"/>
        <v>36308</v>
      </c>
      <c r="BK67" s="5">
        <f t="shared" si="94"/>
        <v>36315</v>
      </c>
      <c r="BL67" s="5">
        <f t="shared" si="94"/>
        <v>36321</v>
      </c>
      <c r="BM67" s="5">
        <f t="shared" si="94"/>
        <v>36327</v>
      </c>
      <c r="BN67" s="5">
        <f t="shared" si="94"/>
        <v>36334</v>
      </c>
      <c r="BO67" s="5">
        <f t="shared" si="94"/>
        <v>36345</v>
      </c>
      <c r="BP67" s="5">
        <f t="shared" si="94"/>
        <v>36350</v>
      </c>
      <c r="BQ67" s="5">
        <f t="shared" si="94"/>
        <v>36356</v>
      </c>
      <c r="BR67" s="5">
        <f t="shared" si="94"/>
        <v>36376</v>
      </c>
      <c r="BS67" s="5">
        <f t="shared" ref="BS67:CE67" si="95">BS51</f>
        <v>36382</v>
      </c>
      <c r="BT67" s="5">
        <f t="shared" si="95"/>
        <v>36390</v>
      </c>
      <c r="BU67" s="5">
        <f t="shared" si="95"/>
        <v>36399</v>
      </c>
      <c r="BV67" s="5">
        <f t="shared" si="95"/>
        <v>36407</v>
      </c>
      <c r="BW67" s="5">
        <f t="shared" si="95"/>
        <v>36414</v>
      </c>
      <c r="BX67" s="5">
        <f t="shared" si="95"/>
        <v>36421</v>
      </c>
      <c r="BY67" s="5">
        <f t="shared" si="95"/>
        <v>36434</v>
      </c>
      <c r="BZ67" s="5">
        <f t="shared" si="95"/>
        <v>36443</v>
      </c>
      <c r="CA67" s="5">
        <f t="shared" si="95"/>
        <v>36449</v>
      </c>
      <c r="CB67" s="5">
        <f t="shared" si="95"/>
        <v>36455</v>
      </c>
      <c r="CC67" s="5">
        <f t="shared" si="95"/>
        <v>36467</v>
      </c>
      <c r="CD67" s="5">
        <f t="shared" si="95"/>
        <v>36477</v>
      </c>
      <c r="CE67" s="5">
        <f t="shared" si="95"/>
        <v>36489</v>
      </c>
      <c r="CG67" s="5">
        <f t="shared" ref="CG67:DM67" si="96">CG51</f>
        <v>36504</v>
      </c>
      <c r="CH67" s="5">
        <f t="shared" si="96"/>
        <v>36524</v>
      </c>
      <c r="CI67" s="5">
        <f t="shared" si="96"/>
        <v>36568</v>
      </c>
      <c r="CJ67" s="5">
        <f t="shared" si="96"/>
        <v>36590</v>
      </c>
      <c r="CK67" s="5">
        <f t="shared" si="96"/>
        <v>36615</v>
      </c>
      <c r="CL67" s="5">
        <f t="shared" si="96"/>
        <v>36626</v>
      </c>
      <c r="CM67" s="5">
        <f t="shared" si="96"/>
        <v>36641</v>
      </c>
      <c r="CN67" s="5">
        <f t="shared" si="96"/>
        <v>36659</v>
      </c>
      <c r="CO67" s="5">
        <f t="shared" si="96"/>
        <v>36671</v>
      </c>
      <c r="CP67" s="5">
        <f t="shared" si="96"/>
        <v>36674</v>
      </c>
      <c r="CQ67" s="5">
        <f t="shared" si="96"/>
        <v>36678</v>
      </c>
      <c r="CR67" s="5">
        <f t="shared" si="96"/>
        <v>36684</v>
      </c>
      <c r="CS67" s="5">
        <f t="shared" si="96"/>
        <v>36693</v>
      </c>
      <c r="CT67" s="5">
        <f t="shared" si="96"/>
        <v>36698</v>
      </c>
      <c r="CU67" s="5">
        <f t="shared" si="96"/>
        <v>36707</v>
      </c>
      <c r="CV67" s="5">
        <f t="shared" si="96"/>
        <v>36713</v>
      </c>
      <c r="CW67" s="5">
        <f t="shared" si="96"/>
        <v>36718</v>
      </c>
      <c r="CX67" s="5">
        <f t="shared" si="96"/>
        <v>36735</v>
      </c>
      <c r="CY67" s="5">
        <f t="shared" si="96"/>
        <v>36740</v>
      </c>
      <c r="CZ67" s="5">
        <f t="shared" si="96"/>
        <v>36748</v>
      </c>
      <c r="DA67" s="5">
        <f t="shared" si="96"/>
        <v>36753</v>
      </c>
      <c r="DB67" s="5">
        <f t="shared" si="96"/>
        <v>36762</v>
      </c>
      <c r="DC67" s="5">
        <f t="shared" si="96"/>
        <v>36767</v>
      </c>
      <c r="DD67" s="5">
        <f t="shared" si="96"/>
        <v>36779</v>
      </c>
      <c r="DE67" s="5">
        <f t="shared" si="96"/>
        <v>36798</v>
      </c>
      <c r="DF67" s="5">
        <f t="shared" si="96"/>
        <v>36809</v>
      </c>
      <c r="DG67" s="5">
        <f t="shared" si="96"/>
        <v>36816</v>
      </c>
      <c r="DH67" s="5">
        <f t="shared" si="96"/>
        <v>36823</v>
      </c>
      <c r="DI67" s="5">
        <f t="shared" si="96"/>
        <v>36837</v>
      </c>
      <c r="DJ67" s="5">
        <f t="shared" si="96"/>
        <v>36849</v>
      </c>
      <c r="DK67" s="5">
        <f t="shared" si="96"/>
        <v>36867</v>
      </c>
      <c r="DL67" s="5">
        <f t="shared" si="96"/>
        <v>36881</v>
      </c>
      <c r="DM67" s="5">
        <f t="shared" si="96"/>
        <v>36901</v>
      </c>
      <c r="DN67" s="5">
        <f t="shared" ref="DN67:DT67" si="97">DN51</f>
        <v>36914</v>
      </c>
      <c r="DO67" s="5">
        <f t="shared" si="97"/>
        <v>36951</v>
      </c>
      <c r="DP67" s="5">
        <f t="shared" si="97"/>
        <v>36971</v>
      </c>
      <c r="DQ67" s="5">
        <f t="shared" si="97"/>
        <v>36991</v>
      </c>
      <c r="DR67" s="5">
        <f t="shared" si="97"/>
        <v>37013</v>
      </c>
      <c r="DS67" s="5">
        <f t="shared" si="97"/>
        <v>37028</v>
      </c>
      <c r="DT67" s="5">
        <f t="shared" si="97"/>
        <v>37046</v>
      </c>
      <c r="DU67" s="5">
        <f t="shared" ref="DU67:ED67" si="98">DU51</f>
        <v>37060</v>
      </c>
      <c r="DV67" s="5">
        <f t="shared" si="98"/>
        <v>37075</v>
      </c>
      <c r="DW67" s="5">
        <f t="shared" si="98"/>
        <v>37088</v>
      </c>
      <c r="DX67" s="5">
        <f t="shared" si="98"/>
        <v>37102</v>
      </c>
      <c r="DY67" s="5">
        <f t="shared" si="98"/>
        <v>37116</v>
      </c>
      <c r="DZ67" s="5">
        <f t="shared" si="98"/>
        <v>37134</v>
      </c>
      <c r="EA67" s="5">
        <f t="shared" si="98"/>
        <v>37143</v>
      </c>
      <c r="EB67" s="5">
        <f t="shared" si="98"/>
        <v>37157</v>
      </c>
      <c r="EC67" s="5">
        <f t="shared" si="98"/>
        <v>37181</v>
      </c>
      <c r="ED67" s="5">
        <f t="shared" si="98"/>
        <v>37196</v>
      </c>
      <c r="EE67" s="5">
        <f t="shared" ref="EE67:EL67" si="99">EE51</f>
        <v>37210</v>
      </c>
      <c r="EF67" s="5">
        <f t="shared" si="99"/>
        <v>37224</v>
      </c>
      <c r="EG67" s="5">
        <f t="shared" si="99"/>
        <v>37271</v>
      </c>
      <c r="EH67" s="5">
        <f t="shared" si="99"/>
        <v>37463</v>
      </c>
      <c r="EI67" s="5">
        <f t="shared" si="99"/>
        <v>37750</v>
      </c>
      <c r="EJ67" s="5">
        <f t="shared" si="99"/>
        <v>37812</v>
      </c>
      <c r="EK67" s="5">
        <f t="shared" si="99"/>
        <v>37852</v>
      </c>
      <c r="EL67" s="5">
        <f t="shared" si="99"/>
        <v>37971</v>
      </c>
      <c r="EM67" s="5">
        <f t="shared" ref="EM67:ET67" si="100">EM51</f>
        <v>38138</v>
      </c>
      <c r="EN67" s="5">
        <f t="shared" si="100"/>
        <v>38170</v>
      </c>
      <c r="EO67" s="5">
        <f t="shared" si="100"/>
        <v>38213</v>
      </c>
      <c r="EP67" s="5">
        <f t="shared" si="100"/>
        <v>38238</v>
      </c>
      <c r="EQ67" s="5">
        <f t="shared" si="100"/>
        <v>38266</v>
      </c>
      <c r="ER67" s="5">
        <f t="shared" si="100"/>
        <v>38502</v>
      </c>
      <c r="ES67" s="5">
        <f t="shared" si="100"/>
        <v>38586</v>
      </c>
      <c r="ET67" s="5">
        <f t="shared" si="100"/>
        <v>38674</v>
      </c>
      <c r="EU67" s="5">
        <f>EU51</f>
        <v>39592</v>
      </c>
      <c r="EV67" s="5">
        <f>EV51</f>
        <v>39701</v>
      </c>
      <c r="EW67" s="5">
        <v>40365</v>
      </c>
      <c r="EX67" s="5">
        <v>40750</v>
      </c>
      <c r="EY67" s="5">
        <v>40786</v>
      </c>
      <c r="EZ67" s="5">
        <v>40815</v>
      </c>
    </row>
    <row r="68" spans="1:156" x14ac:dyDescent="0.2">
      <c r="A68" t="s">
        <v>34</v>
      </c>
      <c r="B68" s="13">
        <v>1</v>
      </c>
      <c r="C68" s="13">
        <v>1087.1999999999998</v>
      </c>
      <c r="D68" s="17">
        <f>C68-$I$66</f>
        <v>-4.2000000000002728</v>
      </c>
      <c r="E68" s="17">
        <v>-0.15</v>
      </c>
      <c r="F68" s="43" t="s">
        <v>187</v>
      </c>
      <c r="G68" s="6">
        <f>IF(Readings!C49&gt;0.1,333.5*((Readings!C49)^-0.07168)+(2.5*(LOG(Readings!C49/16.325))^2-273+$E68))</f>
        <v>-1.7492571261543048</v>
      </c>
      <c r="H68" s="6">
        <f>IF(Readings!D49&gt;0.1,333.5*((Readings!D49)^-0.07168)+(2.5*(LOG(Readings!D49/16.325))^2-273+$E68))</f>
        <v>-1.6175393381227536</v>
      </c>
      <c r="I68" s="6">
        <f>IF(Readings!E49&gt;0.1,333.5*((Readings!E49)^-0.07168)+(2.5*(LOG(Readings!E49/16.325))^2-273+$E68))</f>
        <v>-1.317458246270121</v>
      </c>
      <c r="J68" s="6">
        <f>IF(Readings!F49&gt;0.1,333.5*((Readings!F49)^-0.07168)+(2.5*(LOG(Readings!F49/16.325))^2-273+$E68))</f>
        <v>-1.2500620382152192</v>
      </c>
      <c r="K68" s="6">
        <f>IF(Readings!G49&gt;0.1,333.5*((Readings!G49)^-0.07168)+(2.5*(LOG(Readings!G49/16.325))^2-273+$E68))</f>
        <v>-0.72447981505888492</v>
      </c>
      <c r="L68" s="6">
        <f>IF(Readings!H49&gt;0.1,333.5*((Readings!H49)^-0.07168)+(2.5*(LOG(Readings!H49/16.325))^2-273+$E68))</f>
        <v>-0.71287581582532766</v>
      </c>
      <c r="M68" s="6">
        <f>IF(Readings!I49&gt;0.1,333.5*((Readings!I49)^-0.07168)+(2.5*(LOG(Readings!I49/16.325))^2-273+$E68))</f>
        <v>-0.61976437839553</v>
      </c>
      <c r="N68" s="6">
        <f>IF(Readings!J49&gt;0.1,333.5*((Readings!J49)^-0.07168)+(2.5*(LOG(Readings!J49/16.325))^2-273+$E68))</f>
        <v>-0.49091812913911781</v>
      </c>
      <c r="O68" s="6">
        <f>IF(Readings!K49&gt;0.1,333.5*((Readings!K49)^-0.07168)+(2.5*(LOG(Readings!K49/16.325))^2-273+$E68))</f>
        <v>-0.58471886356323921</v>
      </c>
      <c r="P68" s="6">
        <f>IF(Readings!L49&gt;0.1,333.5*((Readings!L49)^-0.07168)+(2.5*(LOG(Readings!L49/16.325))^2-273+$E68))</f>
        <v>-0.51441567806392641</v>
      </c>
      <c r="Q68" s="6">
        <f>IF(Readings!M49&gt;0.1,333.5*((Readings!M49)^-0.07168)+(2.5*(LOG(Readings!M49/16.325))^2-273+$E68))</f>
        <v>-0.40842645472713457</v>
      </c>
      <c r="R68" s="6">
        <f>IF(Readings!N49&gt;0.1,333.5*((Readings!N49)^-0.07168)+(2.5*(LOG(Readings!N49/16.325))^2-273+$E68))</f>
        <v>-0.36111260695400915</v>
      </c>
      <c r="S68" s="6">
        <f>IF(Readings!O49&gt;0.1,333.5*((Readings!O49)^-0.07168)+(2.5*(LOG(Readings!O49/16.325))^2-273+$E68))</f>
        <v>-1.0234986973821378</v>
      </c>
      <c r="T68" s="6">
        <f>IF(Readings!P49&gt;0.1,333.5*((Readings!P49)^-0.07168)+(2.5*(LOG(Readings!P49/16.325))^2-273+$E68))</f>
        <v>-0.31367012345907597</v>
      </c>
      <c r="U68" s="6">
        <f>IF(Readings!Q49&gt;0.1,333.5*((Readings!Q49)^-0.07168)+(2.5*(LOG(Readings!Q49/16.325))^2-273+$E68))</f>
        <v>-0.25418511761409945</v>
      </c>
      <c r="V68" s="6">
        <f>IF(Readings!R49&gt;0.1,333.5*((Readings!R49)^-0.07168)+(2.5*(LOG(Readings!R49/16.325))^2-273+$E68))</f>
        <v>-0.30178932590075647</v>
      </c>
      <c r="W68" s="6">
        <f>IF(Readings!S49&gt;0.1,333.5*((Readings!S49)^-0.07168)+(2.5*(LOG(Readings!S49/16.325))^2-273+$E68))</f>
        <v>-0.17056422337816457</v>
      </c>
      <c r="X68" s="6">
        <f>IF(Readings!T49&gt;0.1,333.5*((Readings!T49)^-0.07168)+(2.5*(LOG(Readings!T49/16.325))^2-273+$E68))</f>
        <v>9.9822513872140917E-3</v>
      </c>
      <c r="Y68" s="6">
        <f>IF(Readings!U49&gt;0.1,333.5*((Readings!U49)^-0.07168)+(2.5*(LOG(Readings!U49/16.325))^2-273+$E68))</f>
        <v>0.42625053523340739</v>
      </c>
      <c r="Z68" s="6">
        <f>IF(Readings!V49&gt;0.1,333.5*((Readings!V49)^-0.07168)+(2.5*(LOG(Readings!V49/16.325))^2-273+$E68))</f>
        <v>0.30278863289873925</v>
      </c>
      <c r="AA68" s="6">
        <f>IF(Readings!W49&gt;0.1,333.5*((Readings!W49)^-0.07168)+(2.5*(LOG(Readings!W49/16.325))^2-273+$E68))</f>
        <v>0.2291267741617844</v>
      </c>
      <c r="AB68" s="6">
        <f>IF(Readings!X49&gt;0.1,333.5*((Readings!X49)^-0.07168)+(2.5*(LOG(Readings!X49/16.325))^2-273+$E68))</f>
        <v>1.4596064232327421</v>
      </c>
      <c r="AC68" s="6">
        <f>IF(Readings!Y49&gt;0.1,333.5*((Readings!Y49)^-0.07168)+(2.5*(LOG(Readings!Y49/16.325))^2-273+$E68))</f>
        <v>1.9120759864309775</v>
      </c>
      <c r="AD68" s="6">
        <f>IF(Readings!Z49&gt;0.1,333.5*((Readings!Z49)^-0.07168)+(2.5*(LOG(Readings!Z49/16.325))^2-273+$E68))</f>
        <v>2.3073585533728078</v>
      </c>
      <c r="AE68" s="6">
        <f>IF(Readings!AA49&gt;0.1,333.5*((Readings!AA49)^-0.07168)+(2.5*(LOG(Readings!AA49/16.325))^2-273+$E68))</f>
        <v>2.1154320603159249</v>
      </c>
      <c r="AF68" s="6">
        <f>IF(Readings!AB49&gt;0.1,333.5*((Readings!AB49)^-0.07168)+(2.5*(LOG(Readings!AB49/16.325))^2-273+$E68))</f>
        <v>2.8958990028503422</v>
      </c>
      <c r="AG68" s="6">
        <f>IF(Readings!AC49&gt;0.1,333.5*((Readings!AC49)^-0.07168)+(2.5*(LOG(Readings!AC49/16.325))^2-273+$E68))</f>
        <v>3.0245865488148524</v>
      </c>
      <c r="AH68" s="6">
        <f>IF(Readings!AD49&gt;0.1,333.5*((Readings!AD49)^-0.07168)+(2.5*(LOG(Readings!AD49/16.325))^2-273+$E68))</f>
        <v>3.0245865488148524</v>
      </c>
      <c r="AI68" s="6">
        <f>IF(Readings!AE49&gt;0.1,333.5*((Readings!AE49)^-0.07168)+(2.5*(LOG(Readings!AE49/16.325))^2-273+$E68))</f>
        <v>2.9672773744713936</v>
      </c>
      <c r="AJ68" s="6">
        <f>IF(Readings!AF49&gt;0.1,333.5*((Readings!AF49)^-0.07168)+(2.5*(LOG(Readings!AF49/16.325))^2-273+$E68))</f>
        <v>2.824805390137783</v>
      </c>
      <c r="AK68" s="6">
        <f>IF(Readings!AG49&gt;0.1,333.5*((Readings!AG49)^-0.07168)+(2.5*(LOG(Readings!AG49/16.325))^2-273+$E68))</f>
        <v>2.599194678868912</v>
      </c>
      <c r="AL68" s="6">
        <f>IF(Readings!AH49&gt;0.1,333.5*((Readings!AH49)^-0.07168)+(2.5*(LOG(Readings!AH49/16.325))^2-273+$E68))</f>
        <v>2.431844755430518</v>
      </c>
      <c r="AM68" s="6">
        <f>IF(Readings!AI49&gt;0.1,333.5*((Readings!AI49)^-0.07168)+(2.5*(LOG(Readings!AI49/16.325))^2-273+$E68))</f>
        <v>2.3349468430548654</v>
      </c>
      <c r="AN68" s="6">
        <f>IF(Readings!AJ49&gt;0.1,333.5*((Readings!AJ49)^-0.07168)+(2.5*(LOG(Readings!AJ49/16.325))^2-273+$E68))</f>
        <v>2.1837391442131207</v>
      </c>
      <c r="AO68" s="6">
        <f>IF(Readings!AK49&gt;0.1,333.5*((Readings!AK49)^-0.07168)+(2.5*(LOG(Readings!AK49/16.325))^2-273+$E68))</f>
        <v>2.1018021587972839</v>
      </c>
      <c r="AP68" s="6">
        <f>IF(Readings!AL49&gt;0.1,333.5*((Readings!AL49)^-0.07168)+(2.5*(LOG(Readings!AL49/16.325))^2-273+$E68))</f>
        <v>2.0473870968505139</v>
      </c>
      <c r="AQ68" s="6">
        <f>IF(Readings!AM49&gt;0.1,333.5*((Readings!AM49)^-0.07168)+(2.5*(LOG(Readings!AM49/16.325))^2-273+$E68))</f>
        <v>1.8851373608304698</v>
      </c>
      <c r="AR68" s="6">
        <f>IF(Readings!AN49&gt;0.1,333.5*((Readings!AN49)^-0.07168)+(2.5*(LOG(Readings!AN49/16.325))^2-273+$E68))</f>
        <v>1.7377032938487673</v>
      </c>
      <c r="AS68" s="6">
        <f>IF(Readings!AO49&gt;0.1,333.5*((Readings!AO49)^-0.07168)+(2.5*(LOG(Readings!AO49/16.325))^2-273+$E68))</f>
        <v>1.6977063074158991</v>
      </c>
      <c r="AT68" s="6">
        <f>IF(Readings!AP49&gt;0.1,333.5*((Readings!AP49)^-0.07168)+(2.5*(LOG(Readings!AP49/16.325))^2-273+$E68))</f>
        <v>1.5914878870391931</v>
      </c>
      <c r="AU68" s="6">
        <f>IF(Readings!AQ49&gt;0.1,333.5*((Readings!AQ49)^-0.07168)+(2.5*(LOG(Readings!AQ49/16.325))^2-273+$E68))</f>
        <v>1.5386170970334661</v>
      </c>
      <c r="AV68" s="6">
        <f>IF(Readings!AR49&gt;0.1,333.5*((Readings!AR49)^-0.07168)+(2.5*(LOG(Readings!AR49/16.325))^2-273+$E68))</f>
        <v>1.5254240832686605</v>
      </c>
      <c r="AW68" s="6">
        <f>IF(Readings!AS49&gt;0.1,333.5*((Readings!AS49)^-0.07168)+(2.5*(LOG(Readings!AS49/16.325))^2-273+$E68))</f>
        <v>1.2896201373983445</v>
      </c>
      <c r="AX68" s="6">
        <f>IF(Readings!AT49&gt;0.1,333.5*((Readings!AT49)^-0.07168)+(2.5*(LOG(Readings!AT49/16.325))^2-273+$E68))</f>
        <v>1.1212564340286804</v>
      </c>
      <c r="AY68" s="6" t="b">
        <f>IF(Readings!AU49&gt;0.1,333.5*((Readings!AU49)^-0.07168)+(2.5*(LOG(Readings!AU49/16.325))^2-273+$E68))</f>
        <v>0</v>
      </c>
      <c r="AZ68" s="6">
        <f>IF(Readings!AV49&gt;0.1,333.5*((Readings!AV49)^-0.07168)+(2.5*(LOG(Readings!AV49/16.325))^2-273+$E68))</f>
        <v>0.81459697949969723</v>
      </c>
      <c r="BA68" s="6">
        <f>IF(Readings!AW49&gt;0.1,333.5*((Readings!AW49)^-0.07168)+(2.5*(LOG(Readings!AW49/16.325))^2-273+$E68))</f>
        <v>0.78928165409018902</v>
      </c>
      <c r="BB68" s="6">
        <f>IF(Readings!AX49&gt;0.1,333.5*((Readings!AX49)^-0.07168)+(2.5*(LOG(Readings!AX49/16.325))^2-273+$E68))</f>
        <v>0.77663764717954109</v>
      </c>
      <c r="BC68" s="6">
        <f>IF(Readings!AY49&gt;0.1,333.5*((Readings!AY49)^-0.07168)+(2.5*(LOG(Readings!AY49/16.325))^2-273+$E68))</f>
        <v>0.55058763540375821</v>
      </c>
      <c r="BD68" s="6">
        <f>IF(Readings!AZ49&gt;0.1,333.5*((Readings!AZ49)^-0.07168)+(2.5*(LOG(Readings!AZ49/16.325))^2-273+$E68))</f>
        <v>0.38912059845273461</v>
      </c>
      <c r="BE68" s="6" t="b">
        <f>IF(Readings!BA49&gt;0.1,333.5*((Readings!BA49)^-0.07168)+(2.5*(LOG(Readings!BA49/16.325))^2-273+$E68))</f>
        <v>0</v>
      </c>
      <c r="BF68" s="6">
        <f>IF(Readings!BB49&gt;0.1,333.5*((Readings!BB49)^-0.07168)+(2.5*(LOG(Readings!BB49/16.325))^2-273+$E68))</f>
        <v>9.9822513872140917E-3</v>
      </c>
      <c r="BG68" s="6">
        <f>IF(Readings!BC49&gt;0.1,333.5*((Readings!BC49)^-0.07168)+(2.5*(LOG(Readings!BC49/16.325))^2-273+$E68))</f>
        <v>-0.30178932590075647</v>
      </c>
      <c r="BH68" s="6">
        <f>IF(Readings!BD49&gt;0.1,333.5*((Readings!BD49)^-0.07168)+(2.5*(LOG(Readings!BD49/16.325))^2-273+$E68))</f>
        <v>-0.40842645472713457</v>
      </c>
      <c r="BI68" s="6" t="b">
        <f>IF(Readings!BE49&gt;0.1,333.5*((Readings!BE49)^-0.07168)+(2.5*(LOG(Readings!BE49/16.325))^2-273+$E68))</f>
        <v>0</v>
      </c>
      <c r="BJ68" s="6">
        <f>IF(Readings!BF49&gt;0.1,333.5*((Readings!BF49)^-0.07168)+(2.5*(LOG(Readings!BF49/16.325))^2-273+$E68))</f>
        <v>-0.68964458901285752</v>
      </c>
      <c r="BK68" s="6">
        <f>IF(Readings!BG49&gt;0.1,333.5*((Readings!BG49)^-0.07168)+(2.5*(LOG(Readings!BG49/16.325))^2-273+$E68))</f>
        <v>-0.38478556918670392</v>
      </c>
      <c r="BL68" s="6">
        <f>IF(Readings!BH49&gt;0.1,333.5*((Readings!BH49)^-0.07168)+(2.5*(LOG(Readings!BH49/16.325))^2-273+$E68))</f>
        <v>-0.25418511761409945</v>
      </c>
      <c r="BM68" s="6">
        <f>IF(Readings!BI49&gt;0.1,333.5*((Readings!BI49)^-0.07168)+(2.5*(LOG(Readings!BI49/16.325))^2-273+$E68))</f>
        <v>-0.25418511761409945</v>
      </c>
      <c r="BN68" s="6">
        <f>IF(Readings!BJ49&gt;0.1,333.5*((Readings!BJ49)^-0.07168)+(2.5*(LOG(Readings!BJ49/16.325))^2-273+$E68))</f>
        <v>-0.25418511761409945</v>
      </c>
      <c r="BO68" s="6">
        <f>IF(Readings!BK49&gt;0.1,333.5*((Readings!BK49)^-0.07168)+(2.5*(LOG(Readings!BK49/16.325))^2-273+$E68))</f>
        <v>-0.21839660022948237</v>
      </c>
      <c r="BP68" s="6">
        <f>IF(Readings!BL49&gt;0.1,333.5*((Readings!BL49)^-0.07168)+(2.5*(LOG(Readings!BL49/16.325))^2-273+$E68))</f>
        <v>-0.24226375889753626</v>
      </c>
      <c r="BQ68" s="6">
        <f>IF(Readings!BM49&gt;0.1,333.5*((Readings!BM49)^-0.07168)+(2.5*(LOG(Readings!BM49/16.325))^2-273+$E68))</f>
        <v>-0.21839660022948237</v>
      </c>
      <c r="BR68" s="6">
        <f>IF(Readings!BN49&gt;0.1,333.5*((Readings!BN49)^-0.07168)+(2.5*(LOG(Readings!BN49/16.325))^2-273+$E68))</f>
        <v>-0.18253460140681455</v>
      </c>
      <c r="BS68" s="6">
        <f>IF(Readings!BO49&gt;0.1,333.5*((Readings!BO49)^-0.07168)+(2.5*(LOG(Readings!BO49/16.325))^2-273+$E68))</f>
        <v>-9.8569239021344401E-2</v>
      </c>
      <c r="BT68" s="6">
        <f>IF(Readings!BP49&gt;0.1,333.5*((Readings!BP49)^-0.07168)+(2.5*(LOG(Readings!BP49/16.325))^2-273+$E68))</f>
        <v>-3.8346067194311217E-2</v>
      </c>
      <c r="BU68" s="6">
        <f>IF(Readings!BQ49&gt;0.1,333.5*((Readings!BQ49)^-0.07168)+(2.5*(LOG(Readings!BQ49/16.325))^2-273+$E68))</f>
        <v>0.48830895512907091</v>
      </c>
      <c r="BV68" s="6">
        <f>IF(Readings!BR49&gt;0.1,333.5*((Readings!BR49)^-0.07168)+(2.5*(LOG(Readings!BR49/16.325))^2-273+$E68))</f>
        <v>1.2506240261352559</v>
      </c>
      <c r="BW68" s="6">
        <f>IF(Readings!BS49&gt;0.1,333.5*((Readings!BS49)^-0.07168)+(2.5*(LOG(Readings!BS49/16.325))^2-273+$E68))</f>
        <v>1.6445173237019617</v>
      </c>
      <c r="BX68" s="6">
        <f>IF(Readings!BT49&gt;0.1,333.5*((Readings!BT49)^-0.07168)+(2.5*(LOG(Readings!BT49/16.325))^2-273+$E68))</f>
        <v>1.7777909219033745</v>
      </c>
      <c r="BY68" s="6">
        <f>IF(Readings!BU49&gt;0.1,333.5*((Readings!BU49)^-0.07168)+(2.5*(LOG(Readings!BU49/16.325))^2-273+$E68))</f>
        <v>2.142723332836681</v>
      </c>
      <c r="BZ68" s="6">
        <f>IF(Readings!BV49&gt;0.1,333.5*((Readings!BV49)^-0.07168)+(2.5*(LOG(Readings!BV49/16.325))^2-273+$E68))</f>
        <v>2.3073585533728078</v>
      </c>
      <c r="CA68" s="6">
        <f>IF(Readings!BW49&gt;0.1,333.5*((Readings!BW49)^-0.07168)+(2.5*(LOG(Readings!BW49/16.325))^2-273+$E68))</f>
        <v>2.3073585533728078</v>
      </c>
      <c r="CB68" s="6">
        <f>IF(Readings!BX49&gt;0.1,333.5*((Readings!BX49)^-0.07168)+(2.5*(LOG(Readings!BX49/16.325))^2-273+$E68))</f>
        <v>2.3211473399074976</v>
      </c>
      <c r="CC68" s="6">
        <f>IF(Readings!BY49&gt;0.1,333.5*((Readings!BY49)^-0.07168)+(2.5*(LOG(Readings!BY49/16.325))^2-273+$E68))</f>
        <v>2.1837391442131207</v>
      </c>
      <c r="CD68" s="6">
        <f>IF(Readings!BZ49&gt;0.1,333.5*((Readings!BZ49)^-0.07168)+(2.5*(LOG(Readings!BZ49/16.325))^2-273+$E68))</f>
        <v>2.142723332836681</v>
      </c>
      <c r="CE68" s="6">
        <f>IF(Readings!CA49&gt;0.1,333.5*((Readings!CA49)^-0.07168)+(2.5*(LOG(Readings!CA49/16.325))^2-273+$E68))</f>
        <v>1.6577995767576681</v>
      </c>
      <c r="CG68" s="6">
        <f>IF(Readings!CC49&gt;0.1,333.5*((Readings!CC49)^-0.07168)+(2.5*(LOG(Readings!CC49/16.325))^2-273+$E68))</f>
        <v>1.7377032938487673</v>
      </c>
      <c r="CH68" s="6">
        <f>IF(Readings!CD49&gt;0.1,333.5*((Readings!CD49)^-0.07168)+(2.5*(LOG(Readings!CD49/16.325))^2-273+$E68))</f>
        <v>1.1083717517217906</v>
      </c>
      <c r="CI68" s="6">
        <f>IF(Readings!CE49&gt;0.1,333.5*((Readings!CE49)^-0.07168)+(2.5*(LOG(Readings!CE49/16.325))^2-273+$E68))</f>
        <v>0.67581170762082365</v>
      </c>
      <c r="CJ68" s="6">
        <f>IF(Readings!CF49&gt;0.1,333.5*((Readings!CF49)^-0.07168)+(2.5*(LOG(Readings!CF49/16.325))^2-273+$E68))</f>
        <v>-8.6541189375907379E-2</v>
      </c>
      <c r="CK68" s="6">
        <f>IF(Readings!CG49&gt;0.1,333.5*((Readings!CG49)^-0.07168)+(2.5*(LOG(Readings!CG49/16.325))^2-273+$E68))</f>
        <v>-0.47915746818142679</v>
      </c>
      <c r="CL68" s="6">
        <f>IF(Readings!CH49&gt;0.1,333.5*((Readings!CH49)^-0.07168)+(2.5*(LOG(Readings!CH49/16.325))^2-273+$E68))</f>
        <v>-0.19449678317783992</v>
      </c>
      <c r="CM68" s="6">
        <f>IF(Readings!CI49&gt;0.1,333.5*((Readings!CI49)^-0.07168)+(2.5*(LOG(Readings!CI49/16.325))^2-273+$E68))</f>
        <v>8.2725996125475376E-2</v>
      </c>
      <c r="CN68" s="6">
        <f>IF(Readings!CJ49&gt;0.1,333.5*((Readings!CJ49)^-0.07168)+(2.5*(LOG(Readings!CJ49/16.325))^2-273+$E68))</f>
        <v>7.0581017630729548E-2</v>
      </c>
      <c r="CO68" s="6">
        <f>IF(Readings!CK49&gt;0.1,333.5*((Readings!CK49)^-0.07168)+(2.5*(LOG(Readings!CK49/16.325))^2-273+$E68))</f>
        <v>-6.2460234553100236E-2</v>
      </c>
      <c r="CP68" s="6">
        <f>IF(Readings!CL49&gt;0.1,333.5*((Readings!CL49)^-0.07168)+(2.5*(LOG(Readings!CL49/16.325))^2-273+$E68))</f>
        <v>-7.4504858139391672E-2</v>
      </c>
      <c r="CQ68" s="6">
        <f>IF(Readings!CM49&gt;0.1,333.5*((Readings!CM49)^-0.07168)+(2.5*(LOG(Readings!CM49/16.325))^2-273+$E68))</f>
        <v>-9.8569239021344401E-2</v>
      </c>
      <c r="CR68" s="6">
        <f>IF(Readings!CN49&gt;0.1,333.5*((Readings!CN49)^-0.07168)+(2.5*(LOG(Readings!CN49/16.325))^2-273+$E68))</f>
        <v>-9.8569239021344401E-2</v>
      </c>
      <c r="CS68" s="6">
        <f>IF(Readings!CO49&gt;0.1,333.5*((Readings!CO49)^-0.07168)+(2.5*(LOG(Readings!CO49/16.325))^2-273+$E68))</f>
        <v>-0.14659883614513092</v>
      </c>
      <c r="CT68" s="6">
        <f>IF(Readings!CP49&gt;0.1,333.5*((Readings!CP49)^-0.07168)+(2.5*(LOG(Readings!CP49/16.325))^2-273+$E68))</f>
        <v>-9.8569239021344401E-2</v>
      </c>
      <c r="CU68" s="6">
        <f>IF(Readings!CQ49&gt;0.1,333.5*((Readings!CQ49)^-0.07168)+(2.5*(LOG(Readings!CQ49/16.325))^2-273+$E68))</f>
        <v>-8.6541189375907379E-2</v>
      </c>
      <c r="CV68" s="6">
        <f>IF(Readings!CR49&gt;0.1,333.5*((Readings!CR49)^-0.07168)+(2.5*(LOG(Readings!CR49/16.325))^2-273+$E68))</f>
        <v>-0.12260053647037239</v>
      </c>
      <c r="CW68" s="6">
        <f>IF(Readings!CS49&gt;0.1,333.5*((Readings!CS49)^-0.07168)+(2.5*(LOG(Readings!CS49/16.325))^2-273+$E68))</f>
        <v>-0.13460380568864139</v>
      </c>
      <c r="CX68" s="6">
        <f>IF(Readings!CT49&gt;0.1,333.5*((Readings!CT49)^-0.07168)+(2.5*(LOG(Readings!CT49/16.325))^2-273+$E68))</f>
        <v>-0.17056422337816457</v>
      </c>
      <c r="CY68" s="6">
        <f>IF(Readings!CU49&gt;0.1,333.5*((Readings!CU49)^-0.07168)+(2.5*(LOG(Readings!CU49/16.325))^2-273+$E68))</f>
        <v>-5.0407307838042925E-2</v>
      </c>
      <c r="CZ68" s="6">
        <f>IF(Readings!CV49&gt;0.1,333.5*((Readings!CV49)^-0.07168)+(2.5*(LOG(Readings!CV49/16.325))^2-273+$E68))</f>
        <v>-9.8569239021344401E-2</v>
      </c>
      <c r="DA68" s="6">
        <f>IF(Readings!CW49&gt;0.1,333.5*((Readings!CW49)^-0.07168)+(2.5*(LOG(Readings!CW49/16.325))^2-273+$E68))</f>
        <v>-3.8346067194311217E-2</v>
      </c>
      <c r="DB68" s="6">
        <f>IF(Readings!CX49&gt;0.1,333.5*((Readings!CX49)^-0.07168)+(2.5*(LOG(Readings!CX49/16.325))^2-273+$E68))</f>
        <v>0.76400272767705246</v>
      </c>
      <c r="DC68" s="6">
        <f>IF(Readings!CY49&gt;0.1,333.5*((Readings!CY49)^-0.07168)+(2.5*(LOG(Readings!CY49/16.325))^2-273+$E68))</f>
        <v>0.89076234143334432</v>
      </c>
      <c r="DD68" s="6">
        <f>IF(Readings!CZ49&gt;0.1,333.5*((Readings!CZ49)^-0.07168)+(2.5*(LOG(Readings!CZ49/16.325))^2-273+$E68))</f>
        <v>1.6312450423000655</v>
      </c>
      <c r="DE68" s="6">
        <f>IF(Readings!DA49&gt;0.1,333.5*((Readings!DA49)^-0.07168)+(2.5*(LOG(Readings!DA49/16.325))^2-273+$E68))</f>
        <v>2.3073585533728078</v>
      </c>
      <c r="DF68" s="6">
        <f>IF(Readings!DB49&gt;0.1,333.5*((Readings!DB49)^-0.07168)+(2.5*(LOG(Readings!DB49/16.325))^2-273+$E68))</f>
        <v>2.6834639208108229</v>
      </c>
      <c r="DG68" s="6">
        <f>IF(Readings!DC49&gt;0.1,333.5*((Readings!DC49)^-0.07168)+(2.5*(LOG(Readings!DC49/16.325))^2-273+$E68))</f>
        <v>2.6272400998471994</v>
      </c>
      <c r="DH68" s="6">
        <f>IF(Readings!DD49&gt;0.1,333.5*((Readings!DD49)^-0.07168)+(2.5*(LOG(Readings!DD49/16.325))^2-273+$E68))</f>
        <v>2.5711934086561428</v>
      </c>
      <c r="DI68" s="6">
        <f>IF(Readings!DE49&gt;0.1,333.5*((Readings!DE49)^-0.07168)+(2.5*(LOG(Readings!DE49/16.325))^2-273+$E68))</f>
        <v>2.0202420808806778</v>
      </c>
      <c r="DJ68" s="6">
        <f>IF(Readings!DF49&gt;0.1,333.5*((Readings!DF49)^-0.07168)+(2.5*(LOG(Readings!DF49/16.325))^2-273+$E68))</f>
        <v>1.898601550888543</v>
      </c>
      <c r="DK68" s="6">
        <f>IF(Readings!DG49&gt;0.1,333.5*((Readings!DG49)^-0.07168)+(2.5*(LOG(Readings!DG49/16.325))^2-273+$E68))</f>
        <v>1.7243609128505568</v>
      </c>
      <c r="DL68" s="6">
        <f>IF(Readings!DH49&gt;0.1,333.5*((Readings!DH49)^-0.07168)+(2.5*(LOG(Readings!DH49/16.325))^2-273+$E68))</f>
        <v>1.6577995767576681</v>
      </c>
      <c r="DM68" s="6">
        <f>IF(Readings!DI49&gt;0.1,333.5*((Readings!DI49)^-0.07168)+(2.5*(LOG(Readings!DI49/16.325))^2-273+$E68))</f>
        <v>1.4596064232327421</v>
      </c>
      <c r="DN68" s="6">
        <f>IF(Readings!DJ49&gt;0.1,333.5*((Readings!DJ49)^-0.07168)+(2.5*(LOG(Readings!DJ49/16.325))^2-273+$E68))</f>
        <v>1.2766118507341844</v>
      </c>
      <c r="DO68" s="6">
        <f>IF(Readings!DK49&gt;0.1,333.5*((Readings!DK49)^-0.07168)+(2.5*(LOG(Readings!DK49/16.325))^2-273+$E68))</f>
        <v>0.76400272767705246</v>
      </c>
      <c r="DP68" s="6">
        <f>IF(Readings!DL49&gt;0.1,333.5*((Readings!DL49)^-0.07168)+(2.5*(LOG(Readings!DL49/16.325))^2-273+$E68))</f>
        <v>0.21687985230960294</v>
      </c>
      <c r="DQ68" s="6">
        <f>IF(Readings!DM49&gt;0.1,333.5*((Readings!DM49)^-0.07168)+(2.5*(LOG(Readings!DM49/16.325))^2-273+$E68))</f>
        <v>0.10704126647561907</v>
      </c>
      <c r="DR68" s="6">
        <f>IF(Readings!DN49&gt;0.1,333.5*((Readings!DN49)^-0.07168)+(2.5*(LOG(Readings!DN49/16.325))^2-273+$E68))</f>
        <v>-1.7164215953079633</v>
      </c>
      <c r="DS68" s="6">
        <f>IF(Readings!DO49&gt;0.1,333.5*((Readings!DO49)^-0.07168)+(2.5*(LOG(Readings!DO49/16.325))^2-273+$E68))</f>
        <v>-7.4504858139391672E-2</v>
      </c>
      <c r="DT68" s="6">
        <f>IF(Readings!DP49&gt;0.1,333.5*((Readings!DP49)^-0.07168)+(2.5*(LOG(Readings!DP49/16.325))^2-273+$E68))</f>
        <v>-0.13460380568864139</v>
      </c>
      <c r="DU68" s="6">
        <f>IF(Readings!DQ49&gt;0.1,333.5*((Readings!DQ49)^-0.07168)+(2.5*(LOG(Readings!DQ49/16.325))^2-273+$E68))</f>
        <v>-7.4504858139391672E-2</v>
      </c>
      <c r="DV68" s="6">
        <f>IF(Readings!DR49&gt;0.1,333.5*((Readings!DR49)^-0.07168)+(2.5*(LOG(Readings!DR49/16.325))^2-273+$E68))</f>
        <v>-0.38478556918670392</v>
      </c>
      <c r="DW68" s="6">
        <f>IF(Readings!DS49&gt;0.1,333.5*((Readings!DS49)^-0.07168)+(2.5*(LOG(Readings!DS49/16.325))^2-273+$E68))</f>
        <v>-7.4504858139391672E-2</v>
      </c>
      <c r="DX68" s="6">
        <f>IF(Readings!DT49&gt;0.1,333.5*((Readings!DT49)^-0.07168)+(2.5*(LOG(Readings!DT49/16.325))^2-273+$E68))</f>
        <v>-6.2460234553100236E-2</v>
      </c>
      <c r="DY68" s="6">
        <f>IF(Readings!DU49&gt;0.1,333.5*((Readings!DU49)^-0.07168)+(2.5*(LOG(Readings!DU49/16.325))^2-273+$E68))</f>
        <v>3.4196576569058834E-2</v>
      </c>
      <c r="DZ68" s="6">
        <f>IF(Readings!DV49&gt;0.1,333.5*((Readings!DV49)^-0.07168)+(2.5*(LOG(Readings!DV49/16.325))^2-273+$E68))</f>
        <v>1.8179695798600051</v>
      </c>
      <c r="EA68" s="6">
        <f>IF(Readings!DW49&gt;0.1,333.5*((Readings!DW49)^-0.07168)+(2.5*(LOG(Readings!DW49/16.325))^2-273+$E68))</f>
        <v>2.0745737492732133</v>
      </c>
      <c r="EB68" s="6">
        <f>IF(Readings!DX49&gt;0.1,333.5*((Readings!DX49)^-0.07168)+(2.5*(LOG(Readings!DX49/16.325))^2-273+$E68))</f>
        <v>2.6272400998471994</v>
      </c>
      <c r="EC68" s="6">
        <f>IF(Readings!DY49&gt;0.1,333.5*((Readings!DY49)^-0.07168)+(2.5*(LOG(Readings!DY49/16.325))^2-273+$E68))</f>
        <v>2.8674275068447059</v>
      </c>
      <c r="ED68" s="6">
        <f>IF(Readings!DZ49&gt;0.1,333.5*((Readings!DZ49)^-0.07168)+(2.5*(LOG(Readings!DZ49/16.325))^2-273+$E68))</f>
        <v>2.6693913018867192</v>
      </c>
      <c r="EE68" s="6">
        <f>IF(Readings!EA49&gt;0.1,333.5*((Readings!EA49)^-0.07168)+(2.5*(LOG(Readings!EA49/16.325))^2-273+$E68))</f>
        <v>2.2385748218824233</v>
      </c>
      <c r="EF68" s="6">
        <f>IF(Readings!EB49&gt;0.1,333.5*((Readings!EB49)^-0.07168)+(2.5*(LOG(Readings!EB49/16.325))^2-273+$E68))</f>
        <v>1.9390556528704792</v>
      </c>
      <c r="EG68" s="6">
        <f>IF(Readings!EC49&gt;0.1,333.5*((Readings!EC49)^-0.07168)+(2.5*(LOG(Readings!EC49/16.325))^2-273+$E68))</f>
        <v>0.5880611831929059</v>
      </c>
      <c r="EH68" s="6">
        <f>IF(Readings!ED49&gt;0.1,333.5*((Readings!ED49)^-0.07168)+(2.5*(LOG(Readings!ED49/16.325))^2-273+$E68))</f>
        <v>-0.18253460140681455</v>
      </c>
      <c r="EI68" s="6">
        <f>IF(Readings!EE49&gt;0.1,333.5*((Readings!EE49)^-0.07168)+(2.5*(LOG(Readings!EE49/16.325))^2-273+$E68))</f>
        <v>-0.53788159670466484</v>
      </c>
      <c r="EJ68" s="6">
        <f>IF(Readings!EF49&gt;0.1,333.5*((Readings!EF49)^-0.07168)+(2.5*(LOG(Readings!EF49/16.325))^2-273+$E68))</f>
        <v>-0.20645077926690192</v>
      </c>
      <c r="EK68" s="6">
        <f>IF(Readings!EG49&gt;0.1,333.5*((Readings!EG49)^-0.07168)+(2.5*(LOG(Readings!EG49/16.325))^2-273+$E68))</f>
        <v>2.0609752109767783</v>
      </c>
      <c r="EL68" s="6">
        <f>IF(Readings!EH49&gt;0.1,333.5*((Readings!EH49)^-0.07168)+(2.5*(LOG(Readings!EH49/16.325))^2-273+$E68))</f>
        <v>1.4333478926344014</v>
      </c>
      <c r="EM68" s="6">
        <f>IF(Readings!EI49&gt;0.1,333.5*((Readings!EI49)^-0.07168)+(2.5*(LOG(Readings!EI49/16.325))^2-273+$E68))</f>
        <v>-0.64308894870902122</v>
      </c>
      <c r="EN68" s="6">
        <f>IF(Readings!EJ49&gt;0.1,333.5*((Readings!EJ49)^-0.07168)+(2.5*(LOG(Readings!EJ49/16.325))^2-273+$E68))</f>
        <v>-0.31367012345907597</v>
      </c>
      <c r="EO68" s="6">
        <f>IF(Readings!EK49&gt;0.1,333.5*((Readings!EK49)^-0.07168)+(2.5*(LOG(Readings!EK49/16.325))^2-273+$E68))</f>
        <v>2.5572092891397915</v>
      </c>
      <c r="EP68" s="6">
        <f>IF(Readings!EL49&gt;0.1,333.5*((Readings!EL49)^-0.07168)+(2.5*(LOG(Readings!EL49/16.325))^2-273+$E68))</f>
        <v>4.7086242899296735</v>
      </c>
      <c r="EQ68" s="6">
        <f>IF(Readings!EM49&gt;0.1,333.5*((Readings!EM49)^-0.07168)+(2.5*(LOG(Readings!EM49/16.325))^2-273+$E68))</f>
        <v>4.4270926769903554</v>
      </c>
      <c r="ER68" s="6">
        <f>IF(Readings!EN49&gt;0.1,333.5*((Readings!EN49)^-0.07168)+(2.5*(LOG(Readings!EN49/16.325))^2-273+$E68))</f>
        <v>-0.45561232283222353</v>
      </c>
      <c r="ES68" s="6">
        <f>IF(Readings!EO49&gt;0.1,333.5*((Readings!EO49)^-0.07168)+(2.5*(LOG(Readings!EO49/16.325))^2-273+$E68))</f>
        <v>2.5013825347098191</v>
      </c>
      <c r="ET68" s="6">
        <f>IF(Readings!EP49&gt;0.1,333.5*((Readings!EP49)^-0.07168)+(2.5*(LOG(Readings!EP49/16.325))^2-273+$E68))</f>
        <v>1.9660764782639149</v>
      </c>
      <c r="EU68" s="6">
        <f>IF(Readings!EQ49&gt;0.1,333.5*((Readings!EQ49)^-0.07168)+(2.5*(LOG(Readings!EQ49/16.325))^2-273+$E68))</f>
        <v>-1.0234986973821378</v>
      </c>
      <c r="EV68" s="6">
        <f>IF(Readings!ER49&gt;0.1,333.5*((Readings!ER49)^-0.07168)+(2.5*(LOG(Readings!ER49/16.325))^2-273+$E68))</f>
        <v>1.9931385812273561</v>
      </c>
      <c r="EW68" s="6">
        <f>(333.5*((16.33)^-0.07168)+(2.5*(LOG(16.33/16.325))^2-273+$E68))</f>
        <v>-0.15858563849627672</v>
      </c>
      <c r="EX68" s="6">
        <f>(333.5*((16.31)^-0.07168)+(2.5*(LOG(16.31/16.325))^2-273+$E68))</f>
        <v>-0.13460380568864139</v>
      </c>
      <c r="EY68" s="6">
        <f>(333.5*((14.61)^-0.07168)+(2.5*(LOG(14.61/16.325))^2-273+$E68))</f>
        <v>2.0338093918295499</v>
      </c>
    </row>
    <row r="69" spans="1:156" x14ac:dyDescent="0.2">
      <c r="A69" t="s">
        <v>35</v>
      </c>
      <c r="B69" s="13">
        <v>2</v>
      </c>
      <c r="C69" s="13">
        <v>1085.1999999999998</v>
      </c>
      <c r="D69" s="17">
        <f>C69-$I$66</f>
        <v>-6.2000000000002728</v>
      </c>
      <c r="E69" s="17">
        <v>-0.14000000000000001</v>
      </c>
      <c r="F69" s="43" t="s">
        <v>212</v>
      </c>
      <c r="G69" s="6">
        <f>IF(Readings!C50&gt;0.1,333.5*((Readings!C50)^-0.07168)+(2.5*(LOG(Readings!C50/16.325))^2-273+$E69))</f>
        <v>-0.27990043694376254</v>
      </c>
      <c r="H69" s="6">
        <f>IF(Readings!D50&gt;0.1,333.5*((Readings!D50)^-0.07168)+(2.5*(LOG(Readings!D50/16.325))^2-273+$E69))</f>
        <v>-0.30367012345908506</v>
      </c>
      <c r="I69" s="6">
        <f>IF(Readings!E50&gt;0.1,333.5*((Readings!E50)^-0.07168)+(2.5*(LOG(Readings!E50/16.325))^2-273+$E69))</f>
        <v>-0.220334256601177</v>
      </c>
      <c r="J69" s="6">
        <f>IF(Readings!F50&gt;0.1,333.5*((Readings!F50)^-0.07168)+(2.5*(LOG(Readings!F50/16.325))^2-273+$E69))</f>
        <v>-0.30367012345908506</v>
      </c>
      <c r="K69" s="6">
        <f>IF(Readings!G50&gt;0.1,333.5*((Readings!G50)^-0.07168)+(2.5*(LOG(Readings!G50/16.325))^2-273+$E69))</f>
        <v>-0.25609834322665392</v>
      </c>
      <c r="L69" s="6">
        <f>IF(Readings!H50&gt;0.1,333.5*((Readings!H50)^-0.07168)+(2.5*(LOG(Readings!H50/16.325))^2-273+$E69))</f>
        <v>-0.23226375889754536</v>
      </c>
      <c r="M69" s="6">
        <f>IF(Readings!I50&gt;0.1,333.5*((Readings!I50)^-0.07168)+(2.5*(LOG(Readings!I50/16.325))^2-273+$E69))</f>
        <v>-0.16056422337817366</v>
      </c>
      <c r="N69" s="6">
        <f>IF(Readings!J50&gt;0.1,333.5*((Readings!J50)^-0.07168)+(2.5*(LOG(Readings!J50/16.325))^2-273+$E69))</f>
        <v>-0.12460380568865048</v>
      </c>
      <c r="O69" s="6">
        <f>IF(Readings!K50&gt;0.1,333.5*((Readings!K50)^-0.07168)+(2.5*(LOG(Readings!K50/16.325))^2-273+$E69))</f>
        <v>-0.11260053647038148</v>
      </c>
      <c r="P69" s="6">
        <f>IF(Readings!L50&gt;0.1,333.5*((Readings!L50)^-0.07168)+(2.5*(LOG(Readings!L50/16.325))^2-273+$E69))</f>
        <v>-0.10058901781371787</v>
      </c>
      <c r="Q69" s="6">
        <f>IF(Readings!M50&gt;0.1,333.5*((Readings!M50)^-0.07168)+(2.5*(LOG(Readings!M50/16.325))^2-273+$E69))</f>
        <v>-8.8569239021353496E-2</v>
      </c>
      <c r="R69" s="6">
        <f>IF(Readings!N50&gt;0.1,333.5*((Readings!N50)^-0.07168)+(2.5*(LOG(Readings!N50/16.325))^2-273+$E69))</f>
        <v>-0.11260053647038148</v>
      </c>
      <c r="S69" s="6">
        <f>IF(Readings!O50&gt;0.1,333.5*((Readings!O50)^-0.07168)+(2.5*(LOG(Readings!O50/16.325))^2-273+$E69))</f>
        <v>-0.7376646337804118</v>
      </c>
      <c r="T69" s="6">
        <f>IF(Readings!P50&gt;0.1,333.5*((Readings!P50)^-0.07168)+(2.5*(LOG(Readings!P50/16.325))^2-273+$E69))</f>
        <v>-0.11260053647038148</v>
      </c>
      <c r="U69" s="6">
        <f>IF(Readings!Q50&gt;0.1,333.5*((Readings!Q50)^-0.07168)+(2.5*(LOG(Readings!Q50/16.325))^2-273+$E69))</f>
        <v>-0.11260053647038148</v>
      </c>
      <c r="V69" s="6">
        <f>IF(Readings!R50&gt;0.1,333.5*((Readings!R50)^-0.07168)+(2.5*(LOG(Readings!R50/16.325))^2-273+$E69))</f>
        <v>-0.14858563849628581</v>
      </c>
      <c r="W69" s="6">
        <f>IF(Readings!S50&gt;0.1,333.5*((Readings!S50)^-0.07168)+(2.5*(LOG(Readings!S50/16.325))^2-273+$E69))</f>
        <v>-7.6541189375916474E-2</v>
      </c>
      <c r="X69" s="6">
        <f>IF(Readings!T50&gt;0.1,333.5*((Readings!T50)^-0.07168)+(2.5*(LOG(Readings!T50/16.325))^2-273+$E69))</f>
        <v>-6.4504858139400767E-2</v>
      </c>
      <c r="Y69" s="6">
        <f>IF(Readings!U50&gt;0.1,333.5*((Readings!U50)^-0.07168)+(2.5*(LOG(Readings!U50/16.325))^2-273+$E69))</f>
        <v>8.0581017630720453E-2</v>
      </c>
      <c r="Z69" s="6">
        <f>IF(Readings!V50&gt;0.1,333.5*((Readings!V50)^-0.07168)+(2.5*(LOG(Readings!V50/16.325))^2-273+$E69))</f>
        <v>6.8444462208958612E-2</v>
      </c>
      <c r="AA69" s="6">
        <f>IF(Readings!W50&gt;0.1,333.5*((Readings!W50)^-0.07168)+(2.5*(LOG(Readings!W50/16.325))^2-273+$E69))</f>
        <v>-5.2460234553109331E-2</v>
      </c>
      <c r="AB69" s="6">
        <f>IF(Readings!X50&gt;0.1,333.5*((Readings!X50)^-0.07168)+(2.5*(LOG(Readings!X50/16.325))^2-273+$E69))</f>
        <v>0.68581170762081456</v>
      </c>
      <c r="AC69" s="6">
        <f>IF(Readings!Y50&gt;0.1,333.5*((Readings!Y50)^-0.07168)+(2.5*(LOG(Readings!Y50/16.325))^2-273+$E69))</f>
        <v>1.0540893256325603</v>
      </c>
      <c r="AD69" s="6">
        <f>IF(Readings!Z50&gt;0.1,333.5*((Readings!Z50)^-0.07168)+(2.5*(LOG(Readings!Z50/16.325))^2-273+$E69))</f>
        <v>1.4433478926343923</v>
      </c>
      <c r="AE69" s="6">
        <f>IF(Readings!AA50&gt;0.1,333.5*((Readings!AA50)^-0.07168)+(2.5*(LOG(Readings!AA50/16.325))^2-273+$E69))</f>
        <v>1.3256655261903916</v>
      </c>
      <c r="AF69" s="6">
        <f>IF(Readings!AB50&gt;0.1,333.5*((Readings!AB50)^-0.07168)+(2.5*(LOG(Readings!AB50/16.325))^2-273+$E69))</f>
        <v>2.0438093918295408</v>
      </c>
      <c r="AG69" s="6">
        <f>IF(Readings!AC50&gt;0.1,333.5*((Readings!AC50)^-0.07168)+(2.5*(LOG(Readings!AC50/16.325))^2-273+$E69))</f>
        <v>2.2485748218824142</v>
      </c>
      <c r="AH69" s="6">
        <f>IF(Readings!AD50&gt;0.1,333.5*((Readings!AD50)^-0.07168)+(2.5*(LOG(Readings!AD50/16.325))^2-273+$E69))</f>
        <v>2.3725780621211356</v>
      </c>
      <c r="AI69" s="6">
        <f>IF(Readings!AE50&gt;0.1,333.5*((Readings!AE50)^-0.07168)+(2.5*(LOG(Readings!AE50/16.325))^2-273+$E69))</f>
        <v>2.4418447554305089</v>
      </c>
      <c r="AJ69" s="6">
        <f>IF(Readings!AF50&gt;0.1,333.5*((Readings!AF50)^-0.07168)+(2.5*(LOG(Readings!AF50/16.325))^2-273+$E69))</f>
        <v>2.51138253470981</v>
      </c>
      <c r="AK69" s="6">
        <f>IF(Readings!AG50&gt;0.1,333.5*((Readings!AG50)^-0.07168)+(2.5*(LOG(Readings!AG50/16.325))^2-273+$E69))</f>
        <v>2.5253227972624472</v>
      </c>
      <c r="AL69" s="6">
        <f>IF(Readings!AH50&gt;0.1,333.5*((Readings!AH50)^-0.07168)+(2.5*(LOG(Readings!AH50/16.325))^2-273+$E69))</f>
        <v>2.6232118623050269</v>
      </c>
      <c r="AM69" s="6">
        <f>IF(Readings!AI50&gt;0.1,333.5*((Readings!AI50)^-0.07168)+(2.5*(LOG(Readings!AI50/16.325))^2-273+$E69))</f>
        <v>2.6232118623050269</v>
      </c>
      <c r="AN69" s="6">
        <f>IF(Readings!AJ50&gt;0.1,333.5*((Readings!AJ50)^-0.07168)+(2.5*(LOG(Readings!AJ50/16.325))^2-273+$E69))</f>
        <v>2.6512794079549167</v>
      </c>
      <c r="AO69" s="6">
        <f>IF(Readings!AK50&gt;0.1,333.5*((Readings!AK50)^-0.07168)+(2.5*(LOG(Readings!AK50/16.325))^2-273+$E69))</f>
        <v>2.6372400998471903</v>
      </c>
      <c r="AP69" s="6">
        <f>IF(Readings!AL50&gt;0.1,333.5*((Readings!AL50)^-0.07168)+(2.5*(LOG(Readings!AL50/16.325))^2-273+$E69))</f>
        <v>2.5532361582499448</v>
      </c>
      <c r="AQ69" s="6">
        <f>IF(Readings!AM50&gt;0.1,333.5*((Readings!AM50)^-0.07168)+(2.5*(LOG(Readings!AM50/16.325))^2-273+$E69))</f>
        <v>2.4279697937859055</v>
      </c>
      <c r="AR69" s="6">
        <f>IF(Readings!AN50&gt;0.1,333.5*((Readings!AN50)^-0.07168)+(2.5*(LOG(Readings!AN50/16.325))^2-273+$E69))</f>
        <v>2.3311473399074885</v>
      </c>
      <c r="AS69" s="6">
        <f>IF(Readings!AO50&gt;0.1,333.5*((Readings!AO50)^-0.07168)+(2.5*(LOG(Readings!AO50/16.325))^2-273+$E69))</f>
        <v>2.2623102600453535</v>
      </c>
      <c r="AT69" s="6">
        <f>IF(Readings!AP50&gt;0.1,333.5*((Readings!AP50)^-0.07168)+(2.5*(LOG(Readings!AP50/16.325))^2-273+$E69))</f>
        <v>2.0573870968505048</v>
      </c>
      <c r="AU69" s="6">
        <f>IF(Readings!AQ50&gt;0.1,333.5*((Readings!AQ50)^-0.07168)+(2.5*(LOG(Readings!AQ50/16.325))^2-273+$E69))</f>
        <v>2.003138581227347</v>
      </c>
      <c r="AV69" s="6">
        <f>IF(Readings!AR50&gt;0.1,333.5*((Readings!AR50)^-0.07168)+(2.5*(LOG(Readings!AR50/16.325))^2-273+$E69))</f>
        <v>1.9625609132961586</v>
      </c>
      <c r="AW69" s="6">
        <f>IF(Readings!AS50&gt;0.1,333.5*((Readings!AS50)^-0.07168)+(2.5*(LOG(Readings!AS50/16.325))^2-273+$E69))</f>
        <v>1.8145665553722665</v>
      </c>
      <c r="AX69" s="6">
        <f>IF(Readings!AT50&gt;0.1,333.5*((Readings!AT50)^-0.07168)+(2.5*(LOG(Readings!AT50/16.325))^2-273+$E69))</f>
        <v>1.667799576757659</v>
      </c>
      <c r="AY69" s="6" t="b">
        <f>IF(Readings!AU50&gt;0.1,333.5*((Readings!AU50)^-0.07168)+(2.5*(LOG(Readings!AU50/16.325))^2-273+$E69))</f>
        <v>0</v>
      </c>
      <c r="AZ69" s="6">
        <f>IF(Readings!AV50&gt;0.1,333.5*((Readings!AV50)^-0.07168)+(2.5*(LOG(Readings!AV50/16.325))^2-273+$E69))</f>
        <v>1.2346744445151216</v>
      </c>
      <c r="BA69" s="6">
        <f>IF(Readings!AW50&gt;0.1,333.5*((Readings!AW50)^-0.07168)+(2.5*(LOG(Readings!AW50/16.325))^2-273+$E69))</f>
        <v>1.2476444615887772</v>
      </c>
      <c r="BB69" s="6">
        <f>IF(Readings!AX50&gt;0.1,333.5*((Readings!AX50)^-0.07168)+(2.5*(LOG(Readings!AX50/16.325))^2-273+$E69))</f>
        <v>1.2217139616760733</v>
      </c>
      <c r="BC69" s="6">
        <f>IF(Readings!AY50&gt;0.1,333.5*((Readings!AY50)^-0.07168)+(2.5*(LOG(Readings!AY50/16.325))^2-273+$E69))</f>
        <v>0.99004069344806567</v>
      </c>
      <c r="BD69" s="6">
        <f>IF(Readings!AZ50&gt;0.1,333.5*((Readings!AZ50)^-0.07168)+(2.5*(LOG(Readings!AZ50/16.325))^2-273+$E69))</f>
        <v>0.82459697949968813</v>
      </c>
      <c r="BE69" s="6" t="b">
        <f>IF(Readings!BA50&gt;0.1,333.5*((Readings!BA50)^-0.07168)+(2.5*(LOG(Readings!BA50/16.325))^2-273+$E69))</f>
        <v>0</v>
      </c>
      <c r="BF69" s="6">
        <f>IF(Readings!BB50&gt;0.1,333.5*((Readings!BB50)^-0.07168)+(2.5*(LOG(Readings!BB50/16.325))^2-273+$E69))</f>
        <v>0.42386515337176434</v>
      </c>
      <c r="BG69" s="6">
        <f>IF(Readings!BC50&gt;0.1,333.5*((Readings!BC50)^-0.07168)+(2.5*(LOG(Readings!BC50/16.325))^2-273+$E69))</f>
        <v>0.64815064396526623</v>
      </c>
      <c r="BH69" s="6">
        <f>IF(Readings!BD50&gt;0.1,333.5*((Readings!BD50)^-0.07168)+(2.5*(LOG(Readings!BD50/16.325))^2-273+$E69))</f>
        <v>0.81193476074372484</v>
      </c>
      <c r="BI69" s="6" t="b">
        <f>IF(Readings!BE50&gt;0.1,333.5*((Readings!BE50)^-0.07168)+(2.5*(LOG(Readings!BE50/16.325))^2-273+$E69))</f>
        <v>0</v>
      </c>
      <c r="BJ69" s="6">
        <f>IF(Readings!BF50&gt;0.1,333.5*((Readings!BF50)^-0.07168)+(2.5*(LOG(Readings!BF50/16.325))^2-273+$E69))</f>
        <v>-0.39842645472714366</v>
      </c>
      <c r="BK69" s="6">
        <f>IF(Readings!BG50&gt;0.1,333.5*((Readings!BG50)^-0.07168)+(2.5*(LOG(Readings!BG50/16.325))^2-273+$E69))</f>
        <v>-0.20839660022949147</v>
      </c>
      <c r="BL69" s="6">
        <f>IF(Readings!BH50&gt;0.1,333.5*((Readings!BH50)^-0.07168)+(2.5*(LOG(Readings!BH50/16.325))^2-273+$E69))</f>
        <v>-0.20839660022949147</v>
      </c>
      <c r="BM69" s="6">
        <f>IF(Readings!BI50&gt;0.1,333.5*((Readings!BI50)^-0.07168)+(2.5*(LOG(Readings!BI50/16.325))^2-273+$E69))</f>
        <v>0.11704126647560997</v>
      </c>
      <c r="BN69" s="6">
        <f>IF(Readings!BJ50&gt;0.1,333.5*((Readings!BJ50)^-0.07168)+(2.5*(LOG(Readings!BJ50/16.325))^2-273+$E69))</f>
        <v>0.11704126647560997</v>
      </c>
      <c r="BO69" s="6">
        <f>IF(Readings!BK50&gt;0.1,333.5*((Readings!BK50)^-0.07168)+(2.5*(LOG(Readings!BK50/16.325))^2-273+$E69))</f>
        <v>6.8444462208958612E-2</v>
      </c>
      <c r="BP69" s="6">
        <f>IF(Readings!BL50&gt;0.1,333.5*((Readings!BL50)^-0.07168)+(2.5*(LOG(Readings!BL50/16.325))^2-273+$E69))</f>
        <v>-4.1986008184835555E-3</v>
      </c>
      <c r="BQ69" s="6">
        <f>IF(Readings!BM50&gt;0.1,333.5*((Readings!BM50)^-0.07168)+(2.5*(LOG(Readings!BM50/16.325))^2-273+$E69))</f>
        <v>3.2085224396325884E-2</v>
      </c>
      <c r="BR69" s="6">
        <f>IF(Readings!BN50&gt;0.1,333.5*((Readings!BN50)^-0.07168)+(2.5*(LOG(Readings!BN50/16.325))^2-273+$E69))</f>
        <v>-7.6541189375916474E-2</v>
      </c>
      <c r="BS69" s="6">
        <f>IF(Readings!BO50&gt;0.1,333.5*((Readings!BO50)^-0.07168)+(2.5*(LOG(Readings!BO50/16.325))^2-273+$E69))</f>
        <v>-7.6541189375916474E-2</v>
      </c>
      <c r="BT69" s="6">
        <f>IF(Readings!BP50&gt;0.1,333.5*((Readings!BP50)^-0.07168)+(2.5*(LOG(Readings!BP50/16.325))^2-273+$E69))</f>
        <v>-8.8569239021353496E-2</v>
      </c>
      <c r="BU69" s="6">
        <f>IF(Readings!BQ50&gt;0.1,333.5*((Readings!BQ50)^-0.07168)+(2.5*(LOG(Readings!BQ50/16.325))^2-273+$E69))</f>
        <v>-0.16056422337817366</v>
      </c>
      <c r="BV69" s="6">
        <f>IF(Readings!BR50&gt;0.1,333.5*((Readings!BR50)^-0.07168)+(2.5*(LOG(Readings!BR50/16.325))^2-273+$E69))</f>
        <v>7.8876466167798753E-3</v>
      </c>
      <c r="BW69" s="6">
        <f>IF(Readings!BS50&gt;0.1,333.5*((Readings!BS50)^-0.07168)+(2.5*(LOG(Readings!BS50/16.325))^2-273+$E69))</f>
        <v>0.3867614021696113</v>
      </c>
      <c r="BX69" s="6">
        <f>IF(Readings!BT50&gt;0.1,333.5*((Readings!BT50)^-0.07168)+(2.5*(LOG(Readings!BT50/16.325))^2-273+$E69))</f>
        <v>0.30049013209242048</v>
      </c>
      <c r="BY69" s="6">
        <f>IF(Readings!BU50&gt;0.1,333.5*((Readings!BU50)^-0.07168)+(2.5*(LOG(Readings!BU50/16.325))^2-273+$E69))</f>
        <v>0.56058763540374912</v>
      </c>
      <c r="BZ69" s="6">
        <f>IF(Readings!BV50&gt;0.1,333.5*((Readings!BV50)^-0.07168)+(2.5*(LOG(Readings!BV50/16.325))^2-273+$E69))</f>
        <v>0.92622425654701601</v>
      </c>
      <c r="CA69" s="6">
        <f>IF(Readings!BW50&gt;0.1,333.5*((Readings!BW50)^-0.07168)+(2.5*(LOG(Readings!BW50/16.325))^2-273+$E69))</f>
        <v>1.1183717517217815</v>
      </c>
      <c r="CB69" s="6">
        <f>IF(Readings!BX50&gt;0.1,333.5*((Readings!BX50)^-0.07168)+(2.5*(LOG(Readings!BX50/16.325))^2-273+$E69))</f>
        <v>1.4433478926343923</v>
      </c>
      <c r="CC69" s="6">
        <f>IF(Readings!BY50&gt;0.1,333.5*((Readings!BY50)^-0.07168)+(2.5*(LOG(Readings!BY50/16.325))^2-273+$E69))</f>
        <v>1.8011736742105313</v>
      </c>
      <c r="CD69" s="6">
        <f>IF(Readings!BZ50&gt;0.1,333.5*((Readings!BZ50)^-0.07168)+(2.5*(LOG(Readings!BZ50/16.325))^2-273+$E69))</f>
        <v>2.2211357989808675</v>
      </c>
      <c r="CE69" s="6">
        <f>IF(Readings!CA50&gt;0.1,333.5*((Readings!CA50)^-0.07168)+(2.5*(LOG(Readings!CA50/16.325))^2-273+$E69))</f>
        <v>2.2898130674108188</v>
      </c>
      <c r="CG69" s="6">
        <f>IF(Readings!CC50&gt;0.1,333.5*((Readings!CC50)^-0.07168)+(2.5*(LOG(Readings!CC50/16.325))^2-273+$E69))</f>
        <v>2.5951885331152198</v>
      </c>
      <c r="CH69" s="6">
        <f>IF(Readings!CD50&gt;0.1,333.5*((Readings!CD50)^-0.07168)+(2.5*(LOG(Readings!CD50/16.325))^2-273+$E69))</f>
        <v>2.3587570785397816</v>
      </c>
      <c r="CI69" s="6">
        <f>IF(Readings!CE50&gt;0.1,333.5*((Readings!CE50)^-0.07168)+(2.5*(LOG(Readings!CE50/16.325))^2-273+$E69))</f>
        <v>1.7877909219033654</v>
      </c>
      <c r="CJ69" s="6">
        <f>IF(Readings!CF50&gt;0.1,333.5*((Readings!CF50)^-0.07168)+(2.5*(LOG(Readings!CF50/16.325))^2-273+$E69))</f>
        <v>1.0028317933387143</v>
      </c>
      <c r="CK69" s="6">
        <f>IF(Readings!CG50&gt;0.1,333.5*((Readings!CG50)^-0.07168)+(2.5*(LOG(Readings!CG50/16.325))^2-273+$E69))</f>
        <v>0.83726832274197704</v>
      </c>
      <c r="CL69" s="6">
        <f>IF(Readings!CH50&gt;0.1,333.5*((Readings!CH50)^-0.07168)+(2.5*(LOG(Readings!CH50/16.325))^2-273+$E69))</f>
        <v>0.74876010168071616</v>
      </c>
      <c r="CM69" s="6">
        <f>IF(Readings!CI50&gt;0.1,333.5*((Readings!CI50)^-0.07168)+(2.5*(LOG(Readings!CI50/16.325))^2-273+$E69))</f>
        <v>0.66069536241684546</v>
      </c>
      <c r="CN69" s="6">
        <f>IF(Readings!CJ50&gt;0.1,333.5*((Readings!CJ50)^-0.07168)+(2.5*(LOG(Readings!CJ50/16.325))^2-273+$E69))</f>
        <v>0.63561487884896906</v>
      </c>
      <c r="CO69" s="6">
        <f>IF(Readings!CK50&gt;0.1,333.5*((Readings!CK50)^-0.07168)+(2.5*(LOG(Readings!CK50/16.325))^2-273+$E69))</f>
        <v>0.42386515337176434</v>
      </c>
      <c r="CP69" s="6">
        <f>IF(Readings!CL50&gt;0.1,333.5*((Readings!CL50)^-0.07168)+(2.5*(LOG(Readings!CL50/16.325))^2-273+$E69))</f>
        <v>0.41148851165297629</v>
      </c>
      <c r="CQ69" s="6">
        <f>IF(Readings!CM50&gt;0.1,333.5*((Readings!CM50)^-0.07168)+(2.5*(LOG(Readings!CM50/16.325))^2-273+$E69))</f>
        <v>0.36206911406208064</v>
      </c>
      <c r="CR69" s="6">
        <f>IF(Readings!CN50&gt;0.1,333.5*((Readings!CN50)^-0.07168)+(2.5*(LOG(Readings!CN50/16.325))^2-273+$E69))</f>
        <v>0.33741155497142472</v>
      </c>
      <c r="CS69" s="6">
        <f>IF(Readings!CO50&gt;0.1,333.5*((Readings!CO50)^-0.07168)+(2.5*(LOG(Readings!CO50/16.325))^2-273+$E69))</f>
        <v>0.25138226415515419</v>
      </c>
      <c r="CT69" s="6">
        <f>IF(Readings!CP50&gt;0.1,333.5*((Readings!CP50)^-0.07168)+(2.5*(LOG(Readings!CP50/16.325))^2-273+$E69))</f>
        <v>0.2391267741617753</v>
      </c>
      <c r="CU69" s="6">
        <f>IF(Readings!CQ50&gt;0.1,333.5*((Readings!CQ50)^-0.07168)+(2.5*(LOG(Readings!CQ50/16.325))^2-273+$E69))</f>
        <v>0.19019038281766143</v>
      </c>
      <c r="CV69" s="6">
        <f>IF(Readings!CR50&gt;0.1,333.5*((Readings!CR50)^-0.07168)+(2.5*(LOG(Readings!CR50/16.325))^2-273+$E69))</f>
        <v>0.15357762149636756</v>
      </c>
      <c r="CW69" s="6">
        <f>IF(Readings!CS50&gt;0.1,333.5*((Readings!CS50)^-0.07168)+(2.5*(LOG(Readings!CS50/16.325))^2-273+$E69))</f>
        <v>0.10487940872320678</v>
      </c>
      <c r="CX69" s="6">
        <f>IF(Readings!CT50&gt;0.1,333.5*((Readings!CT50)^-0.07168)+(2.5*(LOG(Readings!CT50/16.325))^2-273+$E69))</f>
        <v>-4.040730783805202E-2</v>
      </c>
      <c r="CY69" s="6">
        <f>IF(Readings!CU50&gt;0.1,333.5*((Readings!CU50)^-0.07168)+(2.5*(LOG(Readings!CU50/16.325))^2-273+$E69))</f>
        <v>7.8876466167798753E-3</v>
      </c>
      <c r="CZ69" s="6">
        <f>IF(Readings!CV50&gt;0.1,333.5*((Readings!CV50)^-0.07168)+(2.5*(LOG(Readings!CV50/16.325))^2-273+$E69))</f>
        <v>-1.6276501801542054E-2</v>
      </c>
      <c r="DA69" s="6">
        <f>IF(Readings!CW50&gt;0.1,333.5*((Readings!CW50)^-0.07168)+(2.5*(LOG(Readings!CW50/16.325))^2-273+$E69))</f>
        <v>3.2085224396325884E-2</v>
      </c>
      <c r="DB69" s="6">
        <f>IF(Readings!CX50&gt;0.1,333.5*((Readings!CX50)^-0.07168)+(2.5*(LOG(Readings!CX50/16.325))^2-273+$E69))</f>
        <v>8.0581017630720453E-2</v>
      </c>
      <c r="DC69" s="6">
        <f>IF(Readings!CY50&gt;0.1,333.5*((Readings!CY50)^-0.07168)+(2.5*(LOG(Readings!CY50/16.325))^2-273+$E69))</f>
        <v>0.14139036175726005</v>
      </c>
      <c r="DD69" s="6">
        <f>IF(Readings!CZ50&gt;0.1,333.5*((Readings!CZ50)^-0.07168)+(2.5*(LOG(Readings!CZ50/16.325))^2-273+$E69))</f>
        <v>0.3867614021696113</v>
      </c>
      <c r="DE69" s="6">
        <f>IF(Readings!DA50&gt;0.1,333.5*((Readings!DA50)^-0.07168)+(2.5*(LOG(Readings!DA50/16.325))^2-273+$E69))</f>
        <v>0.9517230695154808</v>
      </c>
      <c r="DF69" s="6">
        <f>IF(Readings!DB50&gt;0.1,333.5*((Readings!DB50)^-0.07168)+(2.5*(LOG(Readings!DB50/16.325))^2-273+$E69))</f>
        <v>1.195821545884769</v>
      </c>
      <c r="DG69" s="6">
        <f>IF(Readings!DC50&gt;0.1,333.5*((Readings!DC50)^-0.07168)+(2.5*(LOG(Readings!DC50/16.325))^2-273+$E69))</f>
        <v>1.3387026550940391</v>
      </c>
      <c r="DH69" s="6">
        <f>IF(Readings!DD50&gt;0.1,333.5*((Readings!DD50)^-0.07168)+(2.5*(LOG(Readings!DD50/16.325))^2-273+$E69))</f>
        <v>1.7610557461181884</v>
      </c>
      <c r="DI69" s="6">
        <f>IF(Readings!DE50&gt;0.1,333.5*((Readings!DE50)^-0.07168)+(2.5*(LOG(Readings!DE50/16.325))^2-273+$E69))</f>
        <v>1.7610557461181884</v>
      </c>
      <c r="DJ69" s="6">
        <f>IF(Readings!DF50&gt;0.1,333.5*((Readings!DF50)^-0.07168)+(2.5*(LOG(Readings!DF50/16.325))^2-273+$E69))</f>
        <v>2.0845737492732042</v>
      </c>
      <c r="DK69" s="6">
        <f>IF(Readings!DG50&gt;0.1,333.5*((Readings!DG50)^-0.07168)+(2.5*(LOG(Readings!DG50/16.325))^2-273+$E69))</f>
        <v>2.3587570785397816</v>
      </c>
      <c r="DL69" s="6">
        <f>IF(Readings!DH50&gt;0.1,333.5*((Readings!DH50)^-0.07168)+(2.5*(LOG(Readings!DH50/16.325))^2-273+$E69))</f>
        <v>2.4974531958735611</v>
      </c>
      <c r="DM69" s="6">
        <f>IF(Readings!DI50&gt;0.1,333.5*((Readings!DI50)^-0.07168)+(2.5*(LOG(Readings!DI50/16.325))^2-273+$E69))</f>
        <v>2.3587570785397816</v>
      </c>
      <c r="DN69" s="6">
        <f>IF(Readings!DJ50&gt;0.1,333.5*((Readings!DJ50)^-0.07168)+(2.5*(LOG(Readings!DJ50/16.325))^2-273+$E69))</f>
        <v>2.2074321832961346</v>
      </c>
      <c r="DO69" s="6">
        <f>IF(Readings!DK50&gt;0.1,333.5*((Readings!DK50)^-0.07168)+(2.5*(LOG(Readings!DK50/16.325))^2-273+$E69))</f>
        <v>1.6412450423000564</v>
      </c>
      <c r="DP69" s="6">
        <f>IF(Readings!DL50&gt;0.1,333.5*((Readings!DL50)^-0.07168)+(2.5*(LOG(Readings!DL50/16.325))^2-273+$E69))</f>
        <v>1.2866118507341753</v>
      </c>
      <c r="DQ69" s="6">
        <f>IF(Readings!DM50&gt;0.1,333.5*((Readings!DM50)^-0.07168)+(2.5*(LOG(Readings!DM50/16.325))^2-273+$E69))</f>
        <v>0.97725888131748206</v>
      </c>
      <c r="DR69" s="6">
        <f>IF(Readings!DN50&gt;0.1,333.5*((Readings!DN50)^-0.07168)+(2.5*(LOG(Readings!DN50/16.325))^2-273+$E69))</f>
        <v>0.49830895512906181</v>
      </c>
      <c r="DS69" s="6">
        <f>IF(Readings!DO50&gt;0.1,333.5*((Readings!DO50)^-0.07168)+(2.5*(LOG(Readings!DO50/16.325))^2-273+$E69))</f>
        <v>0.61057016047084289</v>
      </c>
      <c r="DT69" s="6">
        <f>IF(Readings!DP50&gt;0.1,333.5*((Readings!DP50)^-0.07168)+(2.5*(LOG(Readings!DP50/16.325))^2-273+$E69))</f>
        <v>0.4362505352333983</v>
      </c>
      <c r="DU69" s="6">
        <f>IF(Readings!DQ50&gt;0.1,333.5*((Readings!DQ50)^-0.07168)+(2.5*(LOG(Readings!DQ50/16.325))^2-273+$E69))</f>
        <v>0.39912059845272552</v>
      </c>
      <c r="DV69" s="6">
        <f>IF(Readings!DR50&gt;0.1,333.5*((Readings!DR50)^-0.07168)+(2.5*(LOG(Readings!DR50/16.325))^2-273+$E69))</f>
        <v>0.30049013209242048</v>
      </c>
      <c r="DW69" s="6">
        <f>IF(Readings!DS50&gt;0.1,333.5*((Readings!DS50)^-0.07168)+(2.5*(LOG(Readings!DS50/16.325))^2-273+$E69))</f>
        <v>0.2391267741617753</v>
      </c>
      <c r="DX69" s="6">
        <f>IF(Readings!DT50&gt;0.1,333.5*((Readings!DT50)^-0.07168)+(2.5*(LOG(Readings!DT50/16.325))^2-273+$E69))</f>
        <v>0.16577337081008636</v>
      </c>
      <c r="DY69" s="6">
        <f>IF(Readings!DU50&gt;0.1,333.5*((Readings!DU50)^-0.07168)+(2.5*(LOG(Readings!DU50/16.325))^2-273+$E69))</f>
        <v>0.10487940872320678</v>
      </c>
      <c r="DZ69" s="6">
        <f>IF(Readings!DV50&gt;0.1,333.5*((Readings!DV50)^-0.07168)+(2.5*(LOG(Readings!DV50/16.325))^2-273+$E69))</f>
        <v>0.20241166789389808</v>
      </c>
      <c r="EA69" s="6">
        <f>IF(Readings!DW50&gt;0.1,333.5*((Readings!DW50)^-0.07168)+(2.5*(LOG(Readings!DW50/16.325))^2-273+$E69))</f>
        <v>0.28820025620325396</v>
      </c>
      <c r="EB69" s="6">
        <f>IF(Readings!DX50&gt;0.1,333.5*((Readings!DX50)^-0.07168)+(2.5*(LOG(Readings!DX50/16.325))^2-273+$E69))</f>
        <v>0.54811420773802411</v>
      </c>
      <c r="EC69" s="6">
        <f>IF(Readings!DY50&gt;0.1,333.5*((Readings!DY50)^-0.07168)+(2.5*(LOG(Readings!DY50/16.325))^2-273+$E69))</f>
        <v>0.97725888131748206</v>
      </c>
      <c r="ED69" s="6">
        <f>IF(Readings!DZ50&gt;0.1,333.5*((Readings!DZ50)^-0.07168)+(2.5*(LOG(Readings!DZ50/16.325))^2-273+$E69))</f>
        <v>1.2996201373983354</v>
      </c>
      <c r="EE69" s="6">
        <f>IF(Readings!EA50&gt;0.1,333.5*((Readings!EA50)^-0.07168)+(2.5*(LOG(Readings!EA50/16.325))^2-273+$E69))</f>
        <v>1.5090675789637658</v>
      </c>
      <c r="EF69" s="6">
        <f>IF(Readings!EB50&gt;0.1,333.5*((Readings!EB50)^-0.07168)+(2.5*(LOG(Readings!EB50/16.325))^2-273+$E69))</f>
        <v>1.7210285888031081</v>
      </c>
      <c r="EG69" s="6">
        <f>IF(Readings!EC50&gt;0.1,333.5*((Readings!EC50)^-0.07168)+(2.5*(LOG(Readings!EC50/16.325))^2-273+$E69))</f>
        <v>1.3648058490623498</v>
      </c>
      <c r="EH69" s="6">
        <f>IF(Readings!ED50&gt;0.1,333.5*((Readings!ED50)^-0.07168)+(2.5*(LOG(Readings!ED50/16.325))^2-273+$E69))</f>
        <v>0.20241166789389808</v>
      </c>
      <c r="EI69" s="6">
        <f>IF(Readings!EE50&gt;0.1,333.5*((Readings!EE50)^-0.07168)+(2.5*(LOG(Readings!EE50/16.325))^2-273+$E69))</f>
        <v>0.83726832274197704</v>
      </c>
      <c r="EJ69" s="6">
        <f>IF(Readings!EF50&gt;0.1,333.5*((Readings!EF50)^-0.07168)+(2.5*(LOG(Readings!EF50/16.325))^2-273+$E69))</f>
        <v>0.3867614021696113</v>
      </c>
      <c r="EK69" s="6">
        <f>IF(Readings!EG50&gt;0.1,333.5*((Readings!EG50)^-0.07168)+(2.5*(LOG(Readings!EG50/16.325))^2-273+$E69))</f>
        <v>0.30049013209242048</v>
      </c>
      <c r="EL69" s="6">
        <f>IF(Readings!EH50&gt;0.1,333.5*((Readings!EH50)^-0.07168)+(2.5*(LOG(Readings!EH50/16.325))^2-273+$E69))</f>
        <v>1.3387026550940391</v>
      </c>
      <c r="EM69" s="6">
        <f>IF(Readings!EI50&gt;0.1,333.5*((Readings!EI50)^-0.07168)+(2.5*(LOG(Readings!EI50/16.325))^2-273+$E69))</f>
        <v>0.44864466888475363</v>
      </c>
      <c r="EN69" s="6">
        <f>IF(Readings!EJ50&gt;0.1,333.5*((Readings!EJ50)^-0.07168)+(2.5*(LOG(Readings!EJ50/16.325))^2-273+$E69))</f>
        <v>0.37441091122468606</v>
      </c>
      <c r="EO69" s="6">
        <f>IF(Readings!EK50&gt;0.1,333.5*((Readings!EK50)^-0.07168)+(2.5*(LOG(Readings!EK50/16.325))^2-273+$E69))</f>
        <v>0.31278863289873016</v>
      </c>
      <c r="EP69" s="6">
        <f>IF(Readings!EL50&gt;0.1,333.5*((Readings!EL50)^-0.07168)+(2.5*(LOG(Readings!EL50/16.325))^2-273+$E69))</f>
        <v>1.1828895865911022</v>
      </c>
      <c r="EQ69" s="6">
        <f>IF(Readings!EM50&gt;0.1,333.5*((Readings!EM50)^-0.07168)+(2.5*(LOG(Readings!EM50/16.325))^2-273+$E69))</f>
        <v>1.667799576757659</v>
      </c>
      <c r="ER69" s="6">
        <f>IF(Readings!EN50&gt;0.1,333.5*((Readings!EN50)^-0.07168)+(2.5*(LOG(Readings!EN50/16.325))^2-273+$E69))</f>
        <v>0.31278863289873016</v>
      </c>
      <c r="ES69" s="6">
        <f>IF(Readings!EO50&gt;0.1,333.5*((Readings!EO50)^-0.07168)+(2.5*(LOG(Readings!EO50/16.325))^2-273+$E69))</f>
        <v>0.16577337081008636</v>
      </c>
      <c r="ET69" s="6">
        <f>IF(Readings!EP50&gt;0.1,333.5*((Readings!EP50)^-0.07168)+(2.5*(LOG(Readings!EP50/16.325))^2-273+$E69))</f>
        <v>1.3648058490623498</v>
      </c>
      <c r="EU69" s="6">
        <f>IF(Readings!EQ50&gt;0.1,333.5*((Readings!EQ50)^-0.07168)+(2.5*(LOG(Readings!EQ50/16.325))^2-273+$E69))</f>
        <v>8.0581017630720453E-2</v>
      </c>
      <c r="EV69" s="6">
        <f>IF(Readings!ER50&gt;0.1,333.5*((Readings!ER50)^-0.07168)+(2.5*(LOG(Readings!ER50/16.325))^2-273+$E69))</f>
        <v>0.16577337081008636</v>
      </c>
      <c r="EW69" s="6">
        <f>(333.5*((16.21)^-0.07168)+(2.5*(LOG(16.21/16.325))^2-273+$E69))</f>
        <v>-4.1986008184835555E-3</v>
      </c>
      <c r="EX69" s="6">
        <f>(333.5*((16.05)^-0.07168)+(2.5*(LOG(16.05/16.325))^2-273+$E69))</f>
        <v>0.19019038281766143</v>
      </c>
      <c r="EY69" s="6">
        <f>(333.5*((15.84)^-0.07168)+(2.5*(LOG(15.84/16.325))^2-273+$E69))</f>
        <v>0.44864466888475363</v>
      </c>
    </row>
    <row r="70" spans="1:156" x14ac:dyDescent="0.2">
      <c r="A70" t="s">
        <v>36</v>
      </c>
      <c r="B70" s="13">
        <v>3</v>
      </c>
      <c r="C70" s="13">
        <v>1081.1999999999998</v>
      </c>
      <c r="D70" s="17">
        <f>C70-$I$66</f>
        <v>-10.200000000000273</v>
      </c>
      <c r="E70" s="17">
        <v>-0.11</v>
      </c>
      <c r="F70" s="43" t="s">
        <v>213</v>
      </c>
      <c r="G70" s="6">
        <f>IF(Readings!C51&gt;0.1,333.5*((Readings!C51)^-0.07168)+(2.5*(LOG(Readings!C51/16.325))^2-273+$E70))</f>
        <v>-0.11858563849631309</v>
      </c>
      <c r="H70" s="6">
        <f>IF(Readings!D51&gt;0.1,333.5*((Readings!D51)^-0.07168)+(2.5*(LOG(Readings!D51/16.325))^2-273+$E70))</f>
        <v>-0.13056422337820095</v>
      </c>
      <c r="I70" s="6">
        <f>IF(Readings!E51&gt;0.1,333.5*((Readings!E51)^-0.07168)+(2.5*(LOG(Readings!E51/16.325))^2-273+$E70))</f>
        <v>-0.13056422337820095</v>
      </c>
      <c r="J70" s="6">
        <f>IF(Readings!F51&gt;0.1,333.5*((Readings!F51)^-0.07168)+(2.5*(LOG(Readings!F51/16.325))^2-273+$E70))</f>
        <v>-0.14253460140685092</v>
      </c>
      <c r="K70" s="6">
        <f>IF(Readings!G51&gt;0.1,333.5*((Readings!G51)^-0.07168)+(2.5*(LOG(Readings!G51/16.325))^2-273+$E70))</f>
        <v>-0.14253460140685092</v>
      </c>
      <c r="L70" s="6">
        <f>IF(Readings!H51&gt;0.1,333.5*((Readings!H51)^-0.07168)+(2.5*(LOG(Readings!H51/16.325))^2-273+$E70))</f>
        <v>-0.1544967831778763</v>
      </c>
      <c r="M70" s="6">
        <f>IF(Readings!I51&gt;0.1,333.5*((Readings!I51)^-0.07168)+(2.5*(LOG(Readings!I51/16.325))^2-273+$E70))</f>
        <v>-0.1544967831778763</v>
      </c>
      <c r="N70" s="6">
        <f>IF(Readings!J51&gt;0.1,333.5*((Readings!J51)^-0.07168)+(2.5*(LOG(Readings!J51/16.325))^2-273+$E70))</f>
        <v>-0.1544967831778763</v>
      </c>
      <c r="O70" s="6">
        <f>IF(Readings!K51&gt;0.1,333.5*((Readings!K51)^-0.07168)+(2.5*(LOG(Readings!K51/16.325))^2-273+$E70))</f>
        <v>-0.1664507792669383</v>
      </c>
      <c r="P70" s="6">
        <f>IF(Readings!L51&gt;0.1,333.5*((Readings!L51)^-0.07168)+(2.5*(LOG(Readings!L51/16.325))^2-273+$E70))</f>
        <v>-0.17839660022951875</v>
      </c>
      <c r="Q70" s="6">
        <f>IF(Readings!M51&gt;0.1,333.5*((Readings!M51)^-0.07168)+(2.5*(LOG(Readings!M51/16.325))^2-273+$E70))</f>
        <v>-0.1664507792669383</v>
      </c>
      <c r="R70" s="6">
        <f>IF(Readings!N51&gt;0.1,333.5*((Readings!N51)^-0.07168)+(2.5*(LOG(Readings!N51/16.325))^2-273+$E70))</f>
        <v>-0.1664507792669383</v>
      </c>
      <c r="S70" s="6">
        <f>IF(Readings!O51&gt;0.1,333.5*((Readings!O51)^-0.07168)+(2.5*(LOG(Readings!O51/16.325))^2-273+$E70))</f>
        <v>-0.69607608447654457</v>
      </c>
      <c r="T70" s="6">
        <f>IF(Readings!P51&gt;0.1,333.5*((Readings!P51)^-0.07168)+(2.5*(LOG(Readings!P51/16.325))^2-273+$E70))</f>
        <v>-0.1544967831778763</v>
      </c>
      <c r="U70" s="6">
        <f>IF(Readings!Q51&gt;0.1,333.5*((Readings!Q51)^-0.07168)+(2.5*(LOG(Readings!Q51/16.325))^2-273+$E70))</f>
        <v>-0.14253460140685092</v>
      </c>
      <c r="V70" s="6">
        <f>IF(Readings!R51&gt;0.1,333.5*((Readings!R51)^-0.07168)+(2.5*(LOG(Readings!R51/16.325))^2-273+$E70))</f>
        <v>-0.1664507792669383</v>
      </c>
      <c r="W70" s="6">
        <f>IF(Readings!S51&gt;0.1,333.5*((Readings!S51)^-0.07168)+(2.5*(LOG(Readings!S51/16.325))^2-273+$E70))</f>
        <v>-0.11858563849631309</v>
      </c>
      <c r="X70" s="6">
        <f>IF(Readings!T51&gt;0.1,333.5*((Readings!T51)^-0.07168)+(2.5*(LOG(Readings!T51/16.325))^2-273+$E70))</f>
        <v>-0.1065988361451673</v>
      </c>
      <c r="Y70" s="6">
        <f>IF(Readings!U51&gt;0.1,333.5*((Readings!U51)^-0.07168)+(2.5*(LOG(Readings!U51/16.325))^2-273+$E70))</f>
        <v>-0.1065988361451673</v>
      </c>
      <c r="Z70" s="6">
        <f>IF(Readings!V51&gt;0.1,333.5*((Readings!V51)^-0.07168)+(2.5*(LOG(Readings!V51/16.325))^2-273+$E70))</f>
        <v>-0.14253460140685092</v>
      </c>
      <c r="AA70" s="6">
        <f>IF(Readings!W51&gt;0.1,333.5*((Readings!W51)^-0.07168)+(2.5*(LOG(Readings!W51/16.325))^2-273+$E70))</f>
        <v>-0.1544967831778763</v>
      </c>
      <c r="AB70" s="6">
        <f>IF(Readings!X51&gt;0.1,333.5*((Readings!X51)^-0.07168)+(2.5*(LOG(Readings!X51/16.325))^2-273+$E70))</f>
        <v>-4.6541189375943759E-2</v>
      </c>
      <c r="AC70" s="6">
        <f>IF(Readings!Y51&gt;0.1,333.5*((Readings!Y51)^-0.07168)+(2.5*(LOG(Readings!Y51/16.325))^2-273+$E70))</f>
        <v>-3.4504858139428052E-2</v>
      </c>
      <c r="AD70" s="6">
        <f>IF(Readings!Z51&gt;0.1,333.5*((Readings!Z51)^-0.07168)+(2.5*(LOG(Readings!Z51/16.325))^2-273+$E70))</f>
        <v>-2.2460234553136615E-2</v>
      </c>
      <c r="AE70" s="6">
        <f>IF(Readings!AA51&gt;0.1,333.5*((Readings!AA51)^-0.07168)+(2.5*(LOG(Readings!AA51/16.325))^2-273+$E70))</f>
        <v>-4.6541189375943759E-2</v>
      </c>
      <c r="AF70" s="6">
        <f>IF(Readings!AB51&gt;0.1,333.5*((Readings!AB51)^-0.07168)+(2.5*(LOG(Readings!AB51/16.325))^2-273+$E70))</f>
        <v>1.3723498198430661E-2</v>
      </c>
      <c r="AG70" s="6">
        <f>IF(Readings!AC51&gt;0.1,333.5*((Readings!AC51)^-0.07168)+(2.5*(LOG(Readings!AC51/16.325))^2-273+$E70))</f>
        <v>3.788764661675259E-2</v>
      </c>
      <c r="AH70" s="6">
        <f>IF(Readings!AD51&gt;0.1,333.5*((Readings!AD51)^-0.07168)+(2.5*(LOG(Readings!AD51/16.325))^2-273+$E70))</f>
        <v>-0.78856912694254788</v>
      </c>
      <c r="AI70" s="6">
        <f>IF(Readings!AE51&gt;0.1,333.5*((Readings!AE51)^-0.07168)+(2.5*(LOG(Readings!AE51/16.325))^2-273+$E70))</f>
        <v>7.4196576569022454E-2</v>
      </c>
      <c r="AJ70" s="6">
        <f>IF(Readings!AF51&gt;0.1,333.5*((Readings!AF51)^-0.07168)+(2.5*(LOG(Readings!AF51/16.325))^2-273+$E70))</f>
        <v>0.11058101763069317</v>
      </c>
      <c r="AK70" s="6">
        <f>IF(Readings!AG51&gt;0.1,333.5*((Readings!AG51)^-0.07168)+(2.5*(LOG(Readings!AG51/16.325))^2-273+$E70))</f>
        <v>0.1592115804555192</v>
      </c>
      <c r="AL70" s="6">
        <f>IF(Readings!AH51&gt;0.1,333.5*((Readings!AH51)^-0.07168)+(2.5*(LOG(Readings!AH51/16.325))^2-273+$E70))</f>
        <v>0.14704126647558269</v>
      </c>
      <c r="AM70" s="6">
        <f>IF(Readings!AI51&gt;0.1,333.5*((Readings!AI51)^-0.07168)+(2.5*(LOG(Readings!AI51/16.325))^2-273+$E70))</f>
        <v>0.22019038281763414</v>
      </c>
      <c r="AN70" s="6">
        <f>IF(Readings!AJ51&gt;0.1,333.5*((Readings!AJ51)^-0.07168)+(2.5*(LOG(Readings!AJ51/16.325))^2-273+$E70))</f>
        <v>0.20797762085703653</v>
      </c>
      <c r="AO70" s="6">
        <f>IF(Readings!AK51&gt;0.1,333.5*((Readings!AK51)^-0.07168)+(2.5*(LOG(Readings!AK51/16.325))^2-273+$E70))</f>
        <v>0.2324116678938708</v>
      </c>
      <c r="AP70" s="6">
        <f>IF(Readings!AL51&gt;0.1,333.5*((Readings!AL51)^-0.07168)+(2.5*(LOG(Readings!AL51/16.325))^2-273+$E70))</f>
        <v>0.22019038281763414</v>
      </c>
      <c r="AQ70" s="6">
        <f>IF(Readings!AM51&gt;0.1,333.5*((Readings!AM51)^-0.07168)+(2.5*(LOG(Readings!AM51/16.325))^2-273+$E70))</f>
        <v>0.20797762085703653</v>
      </c>
      <c r="AR70" s="6">
        <f>IF(Readings!AN51&gt;0.1,333.5*((Readings!AN51)^-0.07168)+(2.5*(LOG(Readings!AN51/16.325))^2-273+$E70))</f>
        <v>0.24464148730936586</v>
      </c>
      <c r="AS70" s="6">
        <f>IF(Readings!AO51&gt;0.1,333.5*((Readings!AO51)^-0.07168)+(2.5*(LOG(Readings!AO51/16.325))^2-273+$E70))</f>
        <v>0.2324116678938708</v>
      </c>
      <c r="AT70" s="6">
        <f>IF(Readings!AP51&gt;0.1,333.5*((Readings!AP51)^-0.07168)+(2.5*(LOG(Readings!AP51/16.325))^2-273+$E70))</f>
        <v>-0.20226375889757264</v>
      </c>
      <c r="AU70" s="6">
        <f>IF(Readings!AQ51&gt;0.1,333.5*((Readings!AQ51)^-0.07168)+(2.5*(LOG(Readings!AQ51/16.325))^2-273+$E70))</f>
        <v>2.580139918148916E-2</v>
      </c>
      <c r="AV70" s="6">
        <f>IF(Readings!AR51&gt;0.1,333.5*((Readings!AR51)^-0.07168)+(2.5*(LOG(Readings!AR51/16.325))^2-273+$E70))</f>
        <v>-2.2460234553136615E-2</v>
      </c>
      <c r="AW70" s="6">
        <f>IF(Readings!AS51&gt;0.1,333.5*((Readings!AS51)^-0.07168)+(2.5*(LOG(Readings!AS51/16.325))^2-273+$E70))</f>
        <v>6.2085224396298599E-2</v>
      </c>
      <c r="AX70" s="6">
        <f>IF(Readings!AT51&gt;0.1,333.5*((Readings!AT51)^-0.07168)+(2.5*(LOG(Readings!AT51/16.325))^2-273+$E70))</f>
        <v>4.9982251387177712E-2</v>
      </c>
      <c r="AY70" s="6" t="b">
        <f>IF(Readings!AU51&gt;0.1,333.5*((Readings!AU51)^-0.07168)+(2.5*(LOG(Readings!AU51/16.325))^2-273+$E70))</f>
        <v>0</v>
      </c>
      <c r="AZ70" s="6">
        <f>IF(Readings!AV51&gt;0.1,333.5*((Readings!AV51)^-0.07168)+(2.5*(LOG(Readings!AV51/16.325))^2-273+$E70))</f>
        <v>-1.0407307838079305E-2</v>
      </c>
      <c r="BA70" s="6">
        <f>IF(Readings!AW51&gt;0.1,333.5*((Readings!AW51)^-0.07168)+(2.5*(LOG(Readings!AW51/16.325))^2-273+$E70))</f>
        <v>1.3723498198430661E-2</v>
      </c>
      <c r="BB70" s="6">
        <f>IF(Readings!AX51&gt;0.1,333.5*((Readings!AX51)^-0.07168)+(2.5*(LOG(Readings!AX51/16.325))^2-273+$E70))</f>
        <v>-1.0407307838079305E-2</v>
      </c>
      <c r="BC70" s="6">
        <f>IF(Readings!AY51&gt;0.1,333.5*((Readings!AY51)^-0.07168)+(2.5*(LOG(Readings!AY51/16.325))^2-273+$E70))</f>
        <v>-1.0407307838079305E-2</v>
      </c>
      <c r="BD70" s="6">
        <f>IF(Readings!AZ51&gt;0.1,333.5*((Readings!AZ51)^-0.07168)+(2.5*(LOG(Readings!AZ51/16.325))^2-273+$E70))</f>
        <v>-2.2460234553136615E-2</v>
      </c>
      <c r="BE70" s="6" t="b">
        <f>IF(Readings!BA51&gt;0.1,333.5*((Readings!BA51)^-0.07168)+(2.5*(LOG(Readings!BA51/16.325))^2-273+$E70))</f>
        <v>0</v>
      </c>
      <c r="BF70" s="6">
        <f>IF(Readings!BB51&gt;0.1,333.5*((Readings!BB51)^-0.07168)+(2.5*(LOG(Readings!BB51/16.325))^2-273+$E70))</f>
        <v>-7.0589017813745158E-2</v>
      </c>
      <c r="BG70" s="6">
        <f>IF(Readings!BC51&gt;0.1,333.5*((Readings!BC51)^-0.07168)+(2.5*(LOG(Readings!BC51/16.325))^2-273+$E70))</f>
        <v>-2.2460234553136615E-2</v>
      </c>
      <c r="BH70" s="6">
        <f>IF(Readings!BD51&gt;0.1,333.5*((Readings!BD51)^-0.07168)+(2.5*(LOG(Readings!BD51/16.325))^2-273+$E70))</f>
        <v>-8.260053647040877E-2</v>
      </c>
      <c r="BI70" s="6" t="b">
        <f>IF(Readings!BE51&gt;0.1,333.5*((Readings!BE51)^-0.07168)+(2.5*(LOG(Readings!BE51/16.325))^2-273+$E70))</f>
        <v>0</v>
      </c>
      <c r="BJ70" s="6">
        <f>IF(Readings!BF51&gt;0.1,333.5*((Readings!BF51)^-0.07168)+(2.5*(LOG(Readings!BF51/16.325))^2-273+$E70))</f>
        <v>-7.0589017813745158E-2</v>
      </c>
      <c r="BK70" s="6">
        <f>IF(Readings!BG51&gt;0.1,333.5*((Readings!BG51)^-0.07168)+(2.5*(LOG(Readings!BG51/16.325))^2-273+$E70))</f>
        <v>-0.1065988361451673</v>
      </c>
      <c r="BL70" s="6">
        <f>IF(Readings!BH51&gt;0.1,333.5*((Readings!BH51)^-0.07168)+(2.5*(LOG(Readings!BH51/16.325))^2-273+$E70))</f>
        <v>-0.1065988361451673</v>
      </c>
      <c r="BM70" s="6">
        <f>IF(Readings!BI51&gt;0.1,333.5*((Readings!BI51)^-0.07168)+(2.5*(LOG(Readings!BI51/16.325))^2-273+$E70))</f>
        <v>-0.11858563849631309</v>
      </c>
      <c r="BN70" s="6">
        <f>IF(Readings!BJ51&gt;0.1,333.5*((Readings!BJ51)^-0.07168)+(2.5*(LOG(Readings!BJ51/16.325))^2-273+$E70))</f>
        <v>-0.11858563849631309</v>
      </c>
      <c r="BO70" s="6">
        <f>IF(Readings!BK51&gt;0.1,333.5*((Readings!BK51)^-0.07168)+(2.5*(LOG(Readings!BK51/16.325))^2-273+$E70))</f>
        <v>-0.13056422337820095</v>
      </c>
      <c r="BP70" s="6">
        <f>IF(Readings!BL51&gt;0.1,333.5*((Readings!BL51)^-0.07168)+(2.5*(LOG(Readings!BL51/16.325))^2-273+$E70))</f>
        <v>-0.14253460140685092</v>
      </c>
      <c r="BQ70" s="6">
        <f>IF(Readings!BM51&gt;0.1,333.5*((Readings!BM51)^-0.07168)+(2.5*(LOG(Readings!BM51/16.325))^2-273+$E70))</f>
        <v>-0.14253460140685092</v>
      </c>
      <c r="BR70" s="6">
        <f>IF(Readings!BN51&gt;0.1,333.5*((Readings!BN51)^-0.07168)+(2.5*(LOG(Readings!BN51/16.325))^2-273+$E70))</f>
        <v>-0.24990043694378983</v>
      </c>
      <c r="BS70" s="6">
        <f>IF(Readings!BO51&gt;0.1,333.5*((Readings!BO51)^-0.07168)+(2.5*(LOG(Readings!BO51/16.325))^2-273+$E70))</f>
        <v>-0.13056422337820095</v>
      </c>
      <c r="BT70" s="6">
        <f>IF(Readings!BP51&gt;0.1,333.5*((Readings!BP51)^-0.07168)+(2.5*(LOG(Readings!BP51/16.325))^2-273+$E70))</f>
        <v>-0.14253460140685092</v>
      </c>
      <c r="BU70" s="6">
        <f>IF(Readings!BQ51&gt;0.1,333.5*((Readings!BQ51)^-0.07168)+(2.5*(LOG(Readings!BQ51/16.325))^2-273+$E70))</f>
        <v>-0.1664507792669383</v>
      </c>
      <c r="BV70" s="6">
        <f>IF(Readings!BR51&gt;0.1,333.5*((Readings!BR51)^-0.07168)+(2.5*(LOG(Readings!BR51/16.325))^2-273+$E70))</f>
        <v>-0.14253460140685092</v>
      </c>
      <c r="BW70" s="6">
        <f>IF(Readings!BS51&gt;0.1,333.5*((Readings!BS51)^-0.07168)+(2.5*(LOG(Readings!BS51/16.325))^2-273+$E70))</f>
        <v>-0.1065988361451673</v>
      </c>
      <c r="BX70" s="6">
        <f>IF(Readings!BT51&gt;0.1,333.5*((Readings!BT51)^-0.07168)+(2.5*(LOG(Readings!BT51/16.325))^2-273+$E70))</f>
        <v>-9.4603805688677767E-2</v>
      </c>
      <c r="BY70" s="6">
        <f>IF(Readings!BU51&gt;0.1,333.5*((Readings!BU51)^-0.07168)+(2.5*(LOG(Readings!BU51/16.325))^2-273+$E70))</f>
        <v>-3.4504858139428052E-2</v>
      </c>
      <c r="BZ70" s="6">
        <f>IF(Readings!BV51&gt;0.1,333.5*((Readings!BV51)^-0.07168)+(2.5*(LOG(Readings!BV51/16.325))^2-273+$E70))</f>
        <v>0.17139036175723277</v>
      </c>
      <c r="CA70" s="6">
        <f>IF(Readings!BW51&gt;0.1,333.5*((Readings!BW51)^-0.07168)+(2.5*(LOG(Readings!BW51/16.325))^2-273+$E70))</f>
        <v>0.22019038281763414</v>
      </c>
      <c r="CB70" s="6">
        <f>IF(Readings!BX51&gt;0.1,333.5*((Readings!BX51)^-0.07168)+(2.5*(LOG(Readings!BX51/16.325))^2-273+$E70))</f>
        <v>0.62806118319286952</v>
      </c>
      <c r="CC70" s="6">
        <f>IF(Readings!BY51&gt;0.1,333.5*((Readings!BY51)^-0.07168)+(2.5*(LOG(Readings!BY51/16.325))^2-273+$E70))</f>
        <v>0.35509577004370385</v>
      </c>
      <c r="CD70" s="6">
        <f>IF(Readings!BZ51&gt;0.1,333.5*((Readings!BZ51)^-0.07168)+(2.5*(LOG(Readings!BZ51/16.325))^2-273+$E70))</f>
        <v>0.51587969739051687</v>
      </c>
      <c r="CE70" s="6">
        <f>IF(Readings!CA51&gt;0.1,333.5*((Readings!CA51)^-0.07168)+(2.5*(LOG(Readings!CA51/16.325))^2-273+$E70))</f>
        <v>1.9655606821753508</v>
      </c>
      <c r="CG70" s="6">
        <f>IF(Readings!CC51&gt;0.1,333.5*((Readings!CC51)^-0.07168)+(2.5*(LOG(Readings!CC51/16.325))^2-273+$E70))</f>
        <v>0.96896904449772592</v>
      </c>
      <c r="CH70" s="6">
        <f>IF(Readings!CD51&gt;0.1,333.5*((Readings!CD51)^-0.07168)+(2.5*(LOG(Readings!CD51/16.325))^2-273+$E70))</f>
        <v>1.2646744445150944</v>
      </c>
      <c r="CI70" s="6">
        <f>IF(Readings!CE51&gt;0.1,333.5*((Readings!CE51)^-0.07168)+(2.5*(LOG(Readings!CE51/16.325))^2-273+$E70))</f>
        <v>0.55319391349746638</v>
      </c>
      <c r="CJ70" s="6">
        <f>IF(Readings!CF51&gt;0.1,333.5*((Readings!CF51)^-0.07168)+(2.5*(LOG(Readings!CF51/16.325))^2-273+$E70))</f>
        <v>0.80400272767701608</v>
      </c>
      <c r="CK70" s="6">
        <f>IF(Readings!CG51&gt;0.1,333.5*((Readings!CG51)^-0.07168)+(2.5*(LOG(Readings!CG51/16.325))^2-273+$E70))</f>
        <v>0.55319391349746638</v>
      </c>
      <c r="CL70" s="6">
        <f>IF(Readings!CH51&gt;0.1,333.5*((Readings!CH51)^-0.07168)+(2.5*(LOG(Readings!CH51/16.325))^2-273+$E70))</f>
        <v>0.441488511652949</v>
      </c>
      <c r="CM70" s="6">
        <f>IF(Readings!CI51&gt;0.1,333.5*((Readings!CI51)^-0.07168)+(2.5*(LOG(Readings!CI51/16.325))^2-273+$E70))</f>
        <v>1.3723498198430661E-2</v>
      </c>
      <c r="CN70" s="6">
        <f>IF(Readings!CJ51&gt;0.1,333.5*((Readings!CJ51)^-0.07168)+(2.5*(LOG(Readings!CJ51/16.325))^2-273+$E70))</f>
        <v>1.3723498198430661E-2</v>
      </c>
      <c r="CO70" s="6">
        <f>IF(Readings!CK51&gt;0.1,333.5*((Readings!CK51)^-0.07168)+(2.5*(LOG(Readings!CK51/16.325))^2-273+$E70))</f>
        <v>-2.2460234553136615E-2</v>
      </c>
      <c r="CP70" s="6">
        <f>IF(Readings!CL51&gt;0.1,333.5*((Readings!CL51)^-0.07168)+(2.5*(LOG(Readings!CL51/16.325))^2-273+$E70))</f>
        <v>-3.4504858139428052E-2</v>
      </c>
      <c r="CQ70" s="6">
        <f>IF(Readings!CM51&gt;0.1,333.5*((Readings!CM51)^-0.07168)+(2.5*(LOG(Readings!CM51/16.325))^2-273+$E70))</f>
        <v>-2.2460234553136615E-2</v>
      </c>
      <c r="CR70" s="6">
        <f>IF(Readings!CN51&gt;0.1,333.5*((Readings!CN51)^-0.07168)+(2.5*(LOG(Readings!CN51/16.325))^2-273+$E70))</f>
        <v>-3.4504858139428052E-2</v>
      </c>
      <c r="CS70" s="6">
        <f>IF(Readings!CO51&gt;0.1,333.5*((Readings!CO51)^-0.07168)+(2.5*(LOG(Readings!CO51/16.325))^2-273+$E70))</f>
        <v>-8.260053647040877E-2</v>
      </c>
      <c r="CT70" s="6">
        <f>IF(Readings!CP51&gt;0.1,333.5*((Readings!CP51)^-0.07168)+(2.5*(LOG(Readings!CP51/16.325))^2-273+$E70))</f>
        <v>-7.0589017813745158E-2</v>
      </c>
      <c r="CU70" s="6">
        <f>IF(Readings!CQ51&gt;0.1,333.5*((Readings!CQ51)^-0.07168)+(2.5*(LOG(Readings!CQ51/16.325))^2-273+$E70))</f>
        <v>-8.260053647040877E-2</v>
      </c>
      <c r="CV70" s="6">
        <f>IF(Readings!CR51&gt;0.1,333.5*((Readings!CR51)^-0.07168)+(2.5*(LOG(Readings!CR51/16.325))^2-273+$E70))</f>
        <v>-9.4603805688677767E-2</v>
      </c>
      <c r="CW70" s="6">
        <f>IF(Readings!CS51&gt;0.1,333.5*((Readings!CS51)^-0.07168)+(2.5*(LOG(Readings!CS51/16.325))^2-273+$E70))</f>
        <v>-3.4504858139428052E-2</v>
      </c>
      <c r="CX70" s="6">
        <f>IF(Readings!CT51&gt;0.1,333.5*((Readings!CT51)^-0.07168)+(2.5*(LOG(Readings!CT51/16.325))^2-273+$E70))</f>
        <v>-0.17839660022951875</v>
      </c>
      <c r="CY70" s="6">
        <f>IF(Readings!CU51&gt;0.1,333.5*((Readings!CU51)^-0.07168)+(2.5*(LOG(Readings!CU51/16.325))^2-273+$E70))</f>
        <v>-0.11858563849631309</v>
      </c>
      <c r="CZ70" s="6">
        <f>IF(Readings!CV51&gt;0.1,333.5*((Readings!CV51)^-0.07168)+(2.5*(LOG(Readings!CV51/16.325))^2-273+$E70))</f>
        <v>-0.11858563849631309</v>
      </c>
      <c r="DA70" s="6">
        <f>IF(Readings!CW51&gt;0.1,333.5*((Readings!CW51)^-0.07168)+(2.5*(LOG(Readings!CW51/16.325))^2-273+$E70))</f>
        <v>-0.1065988361451673</v>
      </c>
      <c r="DB70" s="6">
        <f>IF(Readings!CX51&gt;0.1,333.5*((Readings!CX51)^-0.07168)+(2.5*(LOG(Readings!CX51/16.325))^2-273+$E70))</f>
        <v>-9.4603805688677767E-2</v>
      </c>
      <c r="DC70" s="6">
        <f>IF(Readings!CY51&gt;0.1,333.5*((Readings!CY51)^-0.07168)+(2.5*(LOG(Readings!CY51/16.325))^2-273+$E70))</f>
        <v>-9.4603805688677767E-2</v>
      </c>
      <c r="DD70" s="6">
        <f>IF(Readings!CZ51&gt;0.1,333.5*((Readings!CZ51)^-0.07168)+(2.5*(LOG(Readings!CZ51/16.325))^2-273+$E70))</f>
        <v>-3.4504858139428052E-2</v>
      </c>
      <c r="DE70" s="6">
        <f>IF(Readings!DA51&gt;0.1,333.5*((Readings!DA51)^-0.07168)+(2.5*(LOG(Readings!DA51/16.325))^2-273+$E70))</f>
        <v>0.22019038281763414</v>
      </c>
      <c r="DF70" s="6">
        <f>IF(Readings!DB51&gt;0.1,333.5*((Readings!DB51)^-0.07168)+(2.5*(LOG(Readings!DB51/16.325))^2-273+$E70))</f>
        <v>0.50345923825898353</v>
      </c>
      <c r="DG70" s="6">
        <f>IF(Readings!DC51&gt;0.1,333.5*((Readings!DC51)^-0.07168)+(2.5*(LOG(Readings!DC51/16.325))^2-273+$E70))</f>
        <v>0.71581170762078727</v>
      </c>
      <c r="DH70" s="6">
        <f>IF(Readings!DD51&gt;0.1,333.5*((Readings!DD51)^-0.07168)+(2.5*(LOG(Readings!DD51/16.325))^2-273+$E70))</f>
        <v>1.0456321937265898</v>
      </c>
      <c r="DI70" s="6">
        <f>IF(Readings!DE51&gt;0.1,333.5*((Readings!DE51)^-0.07168)+(2.5*(LOG(Readings!DE51/16.325))^2-273+$E70))</f>
        <v>0.79137688327261912</v>
      </c>
      <c r="DJ70" s="6">
        <f>IF(Readings!DF51&gt;0.1,333.5*((Readings!DF51)^-0.07168)+(2.5*(LOG(Readings!DF51/16.325))^2-273+$E70))</f>
        <v>0.89263843234641627</v>
      </c>
      <c r="DK70" s="6">
        <f>IF(Readings!DG51&gt;0.1,333.5*((Readings!DG51)^-0.07168)+(2.5*(LOG(Readings!DG51/16.325))^2-273+$E70))</f>
        <v>1.109774150733017</v>
      </c>
      <c r="DL70" s="6">
        <f>IF(Readings!DH51&gt;0.1,333.5*((Readings!DH51)^-0.07168)+(2.5*(LOG(Readings!DH51/16.325))^2-273+$E70))</f>
        <v>0.80400272767701608</v>
      </c>
      <c r="DM70" s="6">
        <f>IF(Readings!DI51&gt;0.1,333.5*((Readings!DI51)^-0.07168)+(2.5*(LOG(Readings!DI51/16.325))^2-273+$E70))</f>
        <v>0.70324904627148044</v>
      </c>
      <c r="DN70" s="6">
        <f>IF(Readings!DJ51&gt;0.1,333.5*((Readings!DJ51)^-0.07168)+(2.5*(LOG(Readings!DJ51/16.325))^2-273+$E70))</f>
        <v>0.61556111121763024</v>
      </c>
      <c r="DO70" s="6">
        <f>IF(Readings!DK51&gt;0.1,333.5*((Readings!DK51)^-0.07168)+(2.5*(LOG(Readings!DK51/16.325))^2-273+$E70))</f>
        <v>0.55319391349746638</v>
      </c>
      <c r="DP70" s="6">
        <f>IF(Readings!DL51&gt;0.1,333.5*((Readings!DL51)^-0.07168)+(2.5*(LOG(Readings!DL51/16.325))^2-273+$E70))</f>
        <v>0.36741155497139744</v>
      </c>
      <c r="DQ70" s="6">
        <f>IF(Readings!DM51&gt;0.1,333.5*((Readings!DM51)^-0.07168)+(2.5*(LOG(Readings!DM51/16.325))^2-273+$E70))</f>
        <v>0.42912059845269823</v>
      </c>
      <c r="DR70" s="6">
        <f>IF(Readings!DN51&gt;0.1,333.5*((Readings!DN51)^-0.07168)+(2.5*(LOG(Readings!DN51/16.325))^2-273+$E70))</f>
        <v>0.37973599914795386</v>
      </c>
      <c r="DS70" s="6">
        <f>IF(Readings!DO51&gt;0.1,333.5*((Readings!DO51)^-0.07168)+(2.5*(LOG(Readings!DO51/16.325))^2-273+$E70))</f>
        <v>0.17139036175723277</v>
      </c>
      <c r="DT70" s="6">
        <f>IF(Readings!DP51&gt;0.1,333.5*((Readings!DP51)^-0.07168)+(2.5*(LOG(Readings!DP51/16.325))^2-273+$E70))</f>
        <v>9.8444462208931327E-2</v>
      </c>
      <c r="DU70" s="6">
        <f>IF(Readings!DQ51&gt;0.1,333.5*((Readings!DQ51)^-0.07168)+(2.5*(LOG(Readings!DQ51/16.325))^2-273+$E70))</f>
        <v>7.4196576569022454E-2</v>
      </c>
      <c r="DV70" s="6">
        <f>IF(Readings!DR51&gt;0.1,333.5*((Readings!DR51)^-0.07168)+(2.5*(LOG(Readings!DR51/16.325))^2-273+$E70))</f>
        <v>1.3723498198430661E-2</v>
      </c>
      <c r="DW70" s="6">
        <f>IF(Readings!DS51&gt;0.1,333.5*((Readings!DS51)^-0.07168)+(2.5*(LOG(Readings!DS51/16.325))^2-273+$E70))</f>
        <v>1.6539328056524027E-3</v>
      </c>
      <c r="DX70" s="6">
        <f>IF(Readings!DT51&gt;0.1,333.5*((Readings!DT51)^-0.07168)+(2.5*(LOG(Readings!DT51/16.325))^2-273+$E70))</f>
        <v>-5.8569239021380781E-2</v>
      </c>
      <c r="DY70" s="6">
        <f>IF(Readings!DU51&gt;0.1,333.5*((Readings!DU51)^-0.07168)+(2.5*(LOG(Readings!DU51/16.325))^2-273+$E70))</f>
        <v>-5.8569239021380781E-2</v>
      </c>
      <c r="DZ70" s="6">
        <f>IF(Readings!DV51&gt;0.1,333.5*((Readings!DV51)^-0.07168)+(2.5*(LOG(Readings!DV51/16.325))^2-273+$E70))</f>
        <v>-4.6541189375943759E-2</v>
      </c>
      <c r="EA70" s="6">
        <f>IF(Readings!DW51&gt;0.1,333.5*((Readings!DW51)^-0.07168)+(2.5*(LOG(Readings!DW51/16.325))^2-273+$E70))</f>
        <v>-7.0589017813745158E-2</v>
      </c>
      <c r="EB70" s="6">
        <f>IF(Readings!DX51&gt;0.1,333.5*((Readings!DX51)^-0.07168)+(2.5*(LOG(Readings!DX51/16.325))^2-273+$E70))</f>
        <v>-5.8569239021380781E-2</v>
      </c>
      <c r="EC70" s="6">
        <f>IF(Readings!DY51&gt;0.1,333.5*((Readings!DY51)^-0.07168)+(2.5*(LOG(Readings!DY51/16.325))^2-273+$E70))</f>
        <v>0.17139036175723277</v>
      </c>
      <c r="ED70" s="6">
        <f>IF(Readings!DZ51&gt;0.1,333.5*((Readings!DZ51)^-0.07168)+(2.5*(LOG(Readings!DZ51/16.325))^2-273+$E70))</f>
        <v>0.441488511652949</v>
      </c>
      <c r="EE70" s="6">
        <f>IF(Readings!EA51&gt;0.1,333.5*((Readings!EA51)^-0.07168)+(2.5*(LOG(Readings!EA51/16.325))^2-273+$E70))</f>
        <v>0.51587969739051687</v>
      </c>
      <c r="EF70" s="6">
        <f>IF(Readings!EB51&gt;0.1,333.5*((Readings!EB51)^-0.07168)+(2.5*(LOG(Readings!EB51/16.325))^2-273+$E70))</f>
        <v>0.72838335858040182</v>
      </c>
      <c r="EG70" s="6">
        <f>IF(Readings!EC51&gt;0.1,333.5*((Readings!EC51)^-0.07168)+(2.5*(LOG(Readings!EC51/16.325))^2-273+$E70))</f>
        <v>0.39206911406205336</v>
      </c>
      <c r="EH70" s="6">
        <f>IF(Readings!ED51&gt;0.1,333.5*((Readings!ED51)^-0.07168)+(2.5*(LOG(Readings!ED51/16.325))^2-273+$E70))</f>
        <v>-3.4504858139428052E-2</v>
      </c>
      <c r="EI70" s="6">
        <f>IF(Readings!EE51&gt;0.1,333.5*((Readings!EE51)^-0.07168)+(2.5*(LOG(Readings!EE51/16.325))^2-273+$E70))</f>
        <v>0.66561487884894177</v>
      </c>
      <c r="EJ70" s="6">
        <f>IF(Readings!EF51&gt;0.1,333.5*((Readings!EF51)^-0.07168)+(2.5*(LOG(Readings!EF51/16.325))^2-273+$E70))</f>
        <v>0.2324116678938708</v>
      </c>
      <c r="EK70" s="6">
        <f>IF(Readings!EG51&gt;0.1,333.5*((Readings!EG51)^-0.07168)+(2.5*(LOG(Readings!EG51/16.325))^2-273+$E70))</f>
        <v>7.4196576569022454E-2</v>
      </c>
      <c r="EL70" s="6">
        <f>IF(Readings!EH51&gt;0.1,333.5*((Readings!EH51)^-0.07168)+(2.5*(LOG(Readings!EH51/16.325))^2-273+$E70))</f>
        <v>0.51587969739051687</v>
      </c>
      <c r="EM70" s="6">
        <f>IF(Readings!EI51&gt;0.1,333.5*((Readings!EI51)^-0.07168)+(2.5*(LOG(Readings!EI51/16.325))^2-273+$E70))</f>
        <v>0.52830895512903453</v>
      </c>
      <c r="EN70" s="6">
        <f>IF(Readings!EJ51&gt;0.1,333.5*((Readings!EJ51)^-0.07168)+(2.5*(LOG(Readings!EJ51/16.325))^2-273+$E70))</f>
        <v>0.3304901320923932</v>
      </c>
      <c r="EO70" s="6">
        <f>IF(Readings!EK51&gt;0.1,333.5*((Readings!EK51)^-0.07168)+(2.5*(LOG(Readings!EK51/16.325))^2-273+$E70))</f>
        <v>8.6316318850947482E-2</v>
      </c>
      <c r="EP70" s="6">
        <f>IF(Readings!EL51&gt;0.1,333.5*((Readings!EL51)^-0.07168)+(2.5*(LOG(Readings!EL51/16.325))^2-273+$E70))</f>
        <v>4.9982251387177712E-2</v>
      </c>
      <c r="EQ70" s="6">
        <f>IF(Readings!EM51&gt;0.1,333.5*((Readings!EM51)^-0.07168)+(2.5*(LOG(Readings!EM51/16.325))^2-273+$E70))</f>
        <v>-7.0589017813745158E-2</v>
      </c>
      <c r="ER70" s="6">
        <f>IF(Readings!EN51&gt;0.1,333.5*((Readings!EN51)^-0.07168)+(2.5*(LOG(Readings!EN51/16.325))^2-273+$E70))</f>
        <v>0.35509577004370385</v>
      </c>
      <c r="ES70" s="6">
        <f>IF(Readings!EO51&gt;0.1,333.5*((Readings!EO51)^-0.07168)+(2.5*(LOG(Readings!EO51/16.325))^2-273+$E70))</f>
        <v>-0.26178932590079285</v>
      </c>
      <c r="ET70" s="6">
        <f>IF(Readings!EP51&gt;0.1,333.5*((Readings!EP51)^-0.07168)+(2.5*(LOG(Readings!EP51/16.325))^2-273+$E70))</f>
        <v>0.71581170762078727</v>
      </c>
      <c r="EU70" s="6">
        <f>IF(Readings!EQ51&gt;0.1,333.5*((Readings!EQ51)^-0.07168)+(2.5*(LOG(Readings!EQ51/16.325))^2-273+$E70))</f>
        <v>0.29364633360080461</v>
      </c>
      <c r="EV70" s="6">
        <f>IF(Readings!ER51&gt;0.1,333.5*((Readings!ER51)^-0.07168)+(2.5*(LOG(Readings!ER51/16.325))^2-273+$E70))</f>
        <v>0.22019038281763414</v>
      </c>
      <c r="EW70" s="6">
        <f>(333.5*((16.16)^-0.07168)+(2.5*(LOG(16.16/16.325))^2-273+$E70))</f>
        <v>8.6316318850947482E-2</v>
      </c>
      <c r="EX70" s="6">
        <f>(333.5*((16.1)^-0.07168)+(2.5*(LOG(16.1/16.325))^2-273+$E70))</f>
        <v>0.1592115804555192</v>
      </c>
      <c r="EY70" s="6">
        <f>(333.5*((16.11)^-0.07168)+(2.5*(LOG(16.11/16.325))^2-273+$E70))</f>
        <v>0.14704126647558269</v>
      </c>
    </row>
    <row r="71" spans="1:156" x14ac:dyDescent="0.2">
      <c r="D71" s="17"/>
      <c r="E71" s="17"/>
      <c r="F71" s="17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</row>
    <row r="72" spans="1:156" x14ac:dyDescent="0.2">
      <c r="C72" s="13" t="s">
        <v>7</v>
      </c>
      <c r="D72" s="17"/>
      <c r="E72" s="17"/>
      <c r="F72" s="17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f>($C$69-($C$68))/(X69-(X68))</f>
        <v>26.850283394140614</v>
      </c>
      <c r="Y72" s="6">
        <f>($C$70-($C$69))/(Y70-(Y69))</f>
        <v>21.369821160290247</v>
      </c>
      <c r="Z72" s="6">
        <f>($C$70-($C$69))/(Z70-(Z69))</f>
        <v>18.959227192722565</v>
      </c>
      <c r="AA72" s="6">
        <f>($C$69-($C$68))/(AA69-(AA68))</f>
        <v>7.1026003973961593</v>
      </c>
      <c r="AB72" s="6">
        <f t="shared" ref="AB72:AX72" si="101">($C$70-($C$69))/(AB70-(AB69))</f>
        <v>5.461847719048083</v>
      </c>
      <c r="AC72" s="6">
        <f t="shared" si="101"/>
        <v>3.674463872423023</v>
      </c>
      <c r="AD72" s="6">
        <f t="shared" si="101"/>
        <v>2.7288701200442027</v>
      </c>
      <c r="AE72" s="6">
        <f t="shared" si="101"/>
        <v>2.915012697885774</v>
      </c>
      <c r="AF72" s="6">
        <f t="shared" si="101"/>
        <v>1.9703599796190918</v>
      </c>
      <c r="AG72" s="6">
        <f t="shared" si="101"/>
        <v>1.8093921404865045</v>
      </c>
      <c r="AH72" s="6">
        <f t="shared" si="101"/>
        <v>1.2653634142182353</v>
      </c>
      <c r="AI72" s="6">
        <f t="shared" si="101"/>
        <v>1.6894401945830695</v>
      </c>
      <c r="AJ72" s="6">
        <f t="shared" si="101"/>
        <v>1.6661102434100896</v>
      </c>
      <c r="AK72" s="6">
        <f t="shared" si="101"/>
        <v>1.690537609385077</v>
      </c>
      <c r="AL72" s="6">
        <f t="shared" si="101"/>
        <v>1.6153975847775213</v>
      </c>
      <c r="AM72" s="6">
        <f t="shared" si="101"/>
        <v>1.6645710552921362</v>
      </c>
      <c r="AN72" s="6">
        <f t="shared" si="101"/>
        <v>1.6371289134737401</v>
      </c>
      <c r="AO72" s="6">
        <f t="shared" si="101"/>
        <v>1.6633203212551027</v>
      </c>
      <c r="AP72" s="6">
        <f t="shared" si="101"/>
        <v>1.7144970073546049</v>
      </c>
      <c r="AQ72" s="6">
        <f t="shared" si="101"/>
        <v>1.8018081544507158</v>
      </c>
      <c r="AR72" s="6">
        <f t="shared" si="101"/>
        <v>1.9170806518559196</v>
      </c>
      <c r="AS72" s="6">
        <f t="shared" si="101"/>
        <v>1.9705417873906761</v>
      </c>
      <c r="AT72" s="6">
        <f t="shared" si="101"/>
        <v>1.7701849778362173</v>
      </c>
      <c r="AU72" s="6">
        <f t="shared" si="101"/>
        <v>2.0229225628890406</v>
      </c>
      <c r="AV72" s="6">
        <f t="shared" si="101"/>
        <v>2.0150918816829071</v>
      </c>
      <c r="AW72" s="6">
        <f t="shared" si="101"/>
        <v>2.2824779524312393</v>
      </c>
      <c r="AX72" s="6">
        <f t="shared" si="101"/>
        <v>2.472467031519765</v>
      </c>
      <c r="AY72" s="6"/>
      <c r="AZ72" s="6">
        <f>($C$70-($C$69))/(AZ70-(AZ69))</f>
        <v>3.2126404490628921</v>
      </c>
      <c r="BA72" s="6">
        <f>($C$70-($C$69))/(BA70-(BA69))</f>
        <v>3.2416987138378119</v>
      </c>
      <c r="BB72" s="6">
        <f>($C$70-($C$69))/(BB70-(BB69))</f>
        <v>3.2464336903925628</v>
      </c>
      <c r="BC72" s="6">
        <f>($C$70-($C$69))/(BC70-(BC69))</f>
        <v>3.9982087973165261</v>
      </c>
      <c r="BD72" s="6">
        <f>($C$70-($C$69))/(BD70-(BD69))</f>
        <v>4.722231194822867</v>
      </c>
      <c r="BE72" s="6"/>
      <c r="BF72" s="6">
        <f>($C$70-($C$69))/(BF70-(BF69))</f>
        <v>8.0897284988203264</v>
      </c>
      <c r="BG72" s="6">
        <f>($C$68-($C$69))/(BG68-(BG69))</f>
        <v>-2.1053961970692479</v>
      </c>
      <c r="BH72" s="6">
        <f>($C$70-($C$69))/(BH70-(BH69))</f>
        <v>4.4715954892526515</v>
      </c>
      <c r="BI72" s="6"/>
      <c r="BJ72" s="6"/>
      <c r="BK72" s="6"/>
      <c r="BL72" s="6"/>
      <c r="BM72" s="6">
        <f>($C$70-($C$69))/(BM70-(BM69))</f>
        <v>16.975990074124319</v>
      </c>
      <c r="BN72" s="6">
        <f>($C$70-($C$69))/(BN70-(BN69))</f>
        <v>16.975990074124319</v>
      </c>
      <c r="BO72" s="6">
        <f>($C$70-($C$69))/(BO70-(BO69))</f>
        <v>20.099625240970326</v>
      </c>
      <c r="BP72" s="6">
        <f>($C$70-($C$69))/(BP70-(BP69))</f>
        <v>28.915105128002079</v>
      </c>
      <c r="BQ72" s="6">
        <f>($C$70-($C$69))/(BQ70-(BQ69))</f>
        <v>22.906906369890727</v>
      </c>
      <c r="BR72" s="6"/>
      <c r="BS72" s="6"/>
      <c r="BT72" s="6"/>
      <c r="BU72" s="6">
        <f>($C$69-($C$68))/(BU69-(BU68))</f>
        <v>3.0822664062044756</v>
      </c>
      <c r="BV72" s="6">
        <f>($C$70-($C$69))/(BV70-(BV69))</f>
        <v>26.591811068876023</v>
      </c>
      <c r="BW72" s="6">
        <f>($C$70-($C$69))/(BW70-(BW69))</f>
        <v>8.107665939320956</v>
      </c>
      <c r="BX72" s="6">
        <f>($C$70-($C$69))/(BX70-(BX69))</f>
        <v>10.124174575961728</v>
      </c>
      <c r="BY72" s="6">
        <f>($C$70-($C$69))/(BY70-(BY69))</f>
        <v>6.7216441870809422</v>
      </c>
      <c r="BZ72" s="6">
        <v>0</v>
      </c>
      <c r="CA72" s="6">
        <v>0</v>
      </c>
      <c r="CB72" s="6">
        <v>0</v>
      </c>
      <c r="CC72" s="6">
        <v>0</v>
      </c>
      <c r="CD72" s="6">
        <v>0</v>
      </c>
      <c r="CE72" s="6">
        <v>0</v>
      </c>
      <c r="CF72" s="6"/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  <c r="CM72" s="6">
        <v>0</v>
      </c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</row>
    <row r="73" spans="1:156" x14ac:dyDescent="0.2">
      <c r="C73" s="13" t="s">
        <v>8</v>
      </c>
      <c r="D73" s="17"/>
      <c r="E73" s="17"/>
      <c r="F73" s="17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>
        <f>(-(X72*X68))+$C$68</f>
        <v>1086.9319737213416</v>
      </c>
      <c r="Y73" s="6">
        <f>(-(Y72*Y69))+$C$69</f>
        <v>1083.477998064317</v>
      </c>
      <c r="Z73" s="6">
        <f>(-(Z72*Z69))+$C$69</f>
        <v>1083.9023458908964</v>
      </c>
      <c r="AA73" s="6">
        <f>(-(AA72*AA68))+$C$68</f>
        <v>1085.5726040827842</v>
      </c>
      <c r="AB73" s="6">
        <f t="shared" ref="AB73:AX73" si="102">(-(AB72*AB69))+$C$69</f>
        <v>1081.4542008890346</v>
      </c>
      <c r="AC73" s="6">
        <f t="shared" si="102"/>
        <v>1081.3267868546561</v>
      </c>
      <c r="AD73" s="6">
        <f t="shared" si="102"/>
        <v>1081.2612910629612</v>
      </c>
      <c r="AE73" s="6">
        <f t="shared" si="102"/>
        <v>1081.3356681580053</v>
      </c>
      <c r="AF73" s="6">
        <f t="shared" si="102"/>
        <v>1081.1729597683693</v>
      </c>
      <c r="AG73" s="6">
        <f t="shared" si="102"/>
        <v>1081.1314463899898</v>
      </c>
      <c r="AH73" s="6">
        <f t="shared" si="102"/>
        <v>1082.1978265228149</v>
      </c>
      <c r="AI73" s="6">
        <f t="shared" si="102"/>
        <v>1081.0746493212437</v>
      </c>
      <c r="AJ73" s="6">
        <f t="shared" si="102"/>
        <v>1081.0157598337987</v>
      </c>
      <c r="AK73" s="6">
        <f t="shared" si="102"/>
        <v>1080.9308468353902</v>
      </c>
      <c r="AL73" s="6">
        <f t="shared" si="102"/>
        <v>1080.9624698932726</v>
      </c>
      <c r="AM73" s="6">
        <f t="shared" si="102"/>
        <v>1080.8334774621078</v>
      </c>
      <c r="AN73" s="6">
        <f t="shared" si="102"/>
        <v>1080.8595138235394</v>
      </c>
      <c r="AO73" s="6">
        <f t="shared" si="102"/>
        <v>1080.8134249498951</v>
      </c>
      <c r="AP73" s="6">
        <f t="shared" si="102"/>
        <v>1080.8224842476106</v>
      </c>
      <c r="AQ73" s="6">
        <f t="shared" si="102"/>
        <v>1080.8252642267964</v>
      </c>
      <c r="AR73" s="6">
        <f t="shared" si="102"/>
        <v>1080.7310025380377</v>
      </c>
      <c r="AS73" s="6">
        <f t="shared" si="102"/>
        <v>1080.7420230965379</v>
      </c>
      <c r="AT73" s="6">
        <f t="shared" si="102"/>
        <v>1081.5580442675609</v>
      </c>
      <c r="AU73" s="6">
        <f t="shared" si="102"/>
        <v>1081.1478057674415</v>
      </c>
      <c r="AV73" s="6">
        <f t="shared" si="102"/>
        <v>1081.2452594363085</v>
      </c>
      <c r="AW73" s="6">
        <f t="shared" si="102"/>
        <v>1081.0582918441435</v>
      </c>
      <c r="AX73" s="6">
        <f t="shared" si="102"/>
        <v>1081.0764205312839</v>
      </c>
      <c r="AY73" s="6"/>
      <c r="AZ73" s="6">
        <f>(-(AZ72*AZ69))+$C$69</f>
        <v>1081.2334349381263</v>
      </c>
      <c r="BA73" s="6">
        <f>(-(BA72*BA69))+$C$69</f>
        <v>1081.1555125535406</v>
      </c>
      <c r="BB73" s="6">
        <f>(-(BB72*BB69))+$C$69</f>
        <v>1081.2337866347916</v>
      </c>
      <c r="BC73" s="6">
        <f>(-(BC72*BC69))+$C$69</f>
        <v>1081.2416105897544</v>
      </c>
      <c r="BD73" s="6">
        <f>(-(BD72*BD69))+$C$69</f>
        <v>1081.3060624202496</v>
      </c>
      <c r="BE73" s="6"/>
      <c r="BF73" s="6">
        <f>(-(BF72*BF69))+$C$69</f>
        <v>1081.7710459891114</v>
      </c>
      <c r="BG73" s="6">
        <f>(-(BG72*BG68))+$C$68</f>
        <v>1086.5646139009323</v>
      </c>
      <c r="BH73" s="6">
        <f>(-(BH72*BH69))+$C$69</f>
        <v>1081.5693561862909</v>
      </c>
      <c r="BI73" s="6"/>
      <c r="BJ73" s="6"/>
      <c r="BK73" s="6"/>
      <c r="BL73" s="6"/>
      <c r="BM73" s="6">
        <f>(-(BM72*BM69))+$C$69</f>
        <v>1083.213108622047</v>
      </c>
      <c r="BN73" s="6">
        <f>(-(BN72*BN69))+$C$69</f>
        <v>1083.213108622047</v>
      </c>
      <c r="BO73" s="6">
        <f>(-(BO72*BO69))+$C$69</f>
        <v>1083.8242919597799</v>
      </c>
      <c r="BP73" s="6">
        <f>(-(BP72*BP69))+$C$69</f>
        <v>1085.3214029840567</v>
      </c>
      <c r="BQ73" s="6">
        <f>(-(BQ72*BQ69))+$C$69</f>
        <v>1084.4650267688962</v>
      </c>
      <c r="BR73" s="6"/>
      <c r="BS73" s="6"/>
      <c r="BT73" s="6"/>
      <c r="BU73" s="6">
        <f>(-(BU72*BU68))+$C$68</f>
        <v>1085.6949017117568</v>
      </c>
      <c r="BV73" s="6">
        <f t="shared" ref="BV73:CE73" si="103">(-(BV72*BV69))+$C$69</f>
        <v>1084.9902531913883</v>
      </c>
      <c r="BW73" s="6">
        <f t="shared" si="103"/>
        <v>1082.0642677529852</v>
      </c>
      <c r="BX73" s="6">
        <f t="shared" si="103"/>
        <v>1082.1577854443424</v>
      </c>
      <c r="BY73" s="6">
        <f t="shared" si="103"/>
        <v>1081.4319293791389</v>
      </c>
      <c r="BZ73" s="6">
        <f t="shared" si="103"/>
        <v>1085.1999999999998</v>
      </c>
      <c r="CA73" s="6">
        <f t="shared" si="103"/>
        <v>1085.1999999999998</v>
      </c>
      <c r="CB73" s="6">
        <f t="shared" si="103"/>
        <v>1085.1999999999998</v>
      </c>
      <c r="CC73" s="6">
        <f t="shared" si="103"/>
        <v>1085.1999999999998</v>
      </c>
      <c r="CD73" s="6">
        <f t="shared" si="103"/>
        <v>1085.1999999999998</v>
      </c>
      <c r="CE73" s="6">
        <f t="shared" si="103"/>
        <v>1085.1999999999998</v>
      </c>
      <c r="CG73" s="6">
        <f t="shared" ref="CG73:CM73" si="104">(-(CG72*CG69))+$C$69</f>
        <v>1085.1999999999998</v>
      </c>
      <c r="CH73" s="6">
        <f t="shared" si="104"/>
        <v>1085.1999999999998</v>
      </c>
      <c r="CI73" s="6">
        <f t="shared" si="104"/>
        <v>1085.1999999999998</v>
      </c>
      <c r="CJ73" s="6">
        <f t="shared" si="104"/>
        <v>1085.1999999999998</v>
      </c>
      <c r="CK73" s="6">
        <f t="shared" si="104"/>
        <v>1085.1999999999998</v>
      </c>
      <c r="CL73" s="6">
        <f t="shared" si="104"/>
        <v>1085.1999999999998</v>
      </c>
      <c r="CM73" s="6">
        <f t="shared" si="104"/>
        <v>1085.1999999999998</v>
      </c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</row>
    <row r="74" spans="1:156" x14ac:dyDescent="0.2">
      <c r="C74" s="13" t="s">
        <v>9</v>
      </c>
      <c r="D74" s="17"/>
      <c r="E74" s="17"/>
      <c r="F74" s="17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>
        <f>(-(X72*X68))+$D$68</f>
        <v>-4.4680262786585248</v>
      </c>
      <c r="Y74" s="6">
        <f>(-(Y72*Y69))+$D$69</f>
        <v>-7.9220019356829638</v>
      </c>
      <c r="Z74" s="6">
        <f>(-(Z72*Z69))+$D$69</f>
        <v>-7.4976541091036326</v>
      </c>
      <c r="AA74" s="6">
        <f>(-(AA72*AA68))+$D$68</f>
        <v>-5.8273959172158625</v>
      </c>
      <c r="AB74" s="6">
        <f t="shared" ref="AB74:AX74" si="105">(-(AB72*AB69))+$D$69</f>
        <v>-9.9457991109654902</v>
      </c>
      <c r="AC74" s="6">
        <f t="shared" si="105"/>
        <v>-10.073213145343864</v>
      </c>
      <c r="AD74" s="6">
        <f t="shared" si="105"/>
        <v>-10.138708937039034</v>
      </c>
      <c r="AE74" s="6">
        <f t="shared" si="105"/>
        <v>-10.06433184199469</v>
      </c>
      <c r="AF74" s="6">
        <f t="shared" si="105"/>
        <v>-10.227040231630834</v>
      </c>
      <c r="AG74" s="6">
        <f t="shared" si="105"/>
        <v>-10.268553610010155</v>
      </c>
      <c r="AH74" s="6">
        <f t="shared" si="105"/>
        <v>-9.2021734771851573</v>
      </c>
      <c r="AI74" s="6">
        <f t="shared" si="105"/>
        <v>-10.32535067875644</v>
      </c>
      <c r="AJ74" s="6">
        <f t="shared" si="105"/>
        <v>-10.384240166201483</v>
      </c>
      <c r="AK74" s="6">
        <f t="shared" si="105"/>
        <v>-10.469153164609967</v>
      </c>
      <c r="AL74" s="6">
        <f t="shared" si="105"/>
        <v>-10.437530106727557</v>
      </c>
      <c r="AM74" s="6">
        <f t="shared" si="105"/>
        <v>-10.566522537892201</v>
      </c>
      <c r="AN74" s="6">
        <f t="shared" si="105"/>
        <v>-10.540486176460806</v>
      </c>
      <c r="AO74" s="6">
        <f t="shared" si="105"/>
        <v>-10.58657505010494</v>
      </c>
      <c r="AP74" s="6">
        <f t="shared" si="105"/>
        <v>-10.57751575238937</v>
      </c>
      <c r="AQ74" s="6">
        <f t="shared" si="105"/>
        <v>-10.574735773203741</v>
      </c>
      <c r="AR74" s="6">
        <f t="shared" si="105"/>
        <v>-10.668997461962313</v>
      </c>
      <c r="AS74" s="6">
        <f t="shared" si="105"/>
        <v>-10.657976903462309</v>
      </c>
      <c r="AT74" s="6">
        <f t="shared" si="105"/>
        <v>-9.8419557324391036</v>
      </c>
      <c r="AU74" s="6">
        <f t="shared" si="105"/>
        <v>-10.252194232558615</v>
      </c>
      <c r="AV74" s="6">
        <f t="shared" si="105"/>
        <v>-10.154740563691554</v>
      </c>
      <c r="AW74" s="6">
        <f t="shared" si="105"/>
        <v>-10.341708155856571</v>
      </c>
      <c r="AX74" s="6">
        <f t="shared" si="105"/>
        <v>-10.323579468716202</v>
      </c>
      <c r="AY74" s="6"/>
      <c r="AZ74" s="6">
        <f>(-(AZ72*AZ69))+$D$69</f>
        <v>-10.166565061873811</v>
      </c>
      <c r="BA74" s="6">
        <f>(-(BA72*BA69))+$D$69</f>
        <v>-10.24448744645948</v>
      </c>
      <c r="BB74" s="6">
        <f>(-(BB72*BB69))+$D$69</f>
        <v>-10.166213365208446</v>
      </c>
      <c r="BC74" s="6">
        <f>(-(BC72*BC69))+$D$69</f>
        <v>-10.158389410245682</v>
      </c>
      <c r="BD74" s="6">
        <f>(-(BD72*BD69))+$D$69</f>
        <v>-10.093937579750413</v>
      </c>
      <c r="BE74" s="6"/>
      <c r="BF74" s="6">
        <f>(-(BF72*BF69))+$D$69</f>
        <v>-9.628954010888684</v>
      </c>
      <c r="BG74" s="6">
        <f>(-(BG72*BG68))+$D$68</f>
        <v>-4.8353860990678177</v>
      </c>
      <c r="BH74" s="6">
        <f>(-(BH72*BH69))+$D$69</f>
        <v>-9.8306438137093437</v>
      </c>
      <c r="BI74" s="6"/>
      <c r="BJ74" s="6"/>
      <c r="BK74" s="6"/>
      <c r="BL74" s="6"/>
      <c r="BM74" s="6">
        <f>(-(BM72*BM69))+$D$69</f>
        <v>-8.1868913779531667</v>
      </c>
      <c r="BN74" s="6">
        <f>(-(BN72*BN69))+$D$69</f>
        <v>-8.1868913779531667</v>
      </c>
      <c r="BO74" s="6">
        <f>(-(BO72*BO69))+$D$69</f>
        <v>-7.5757080402200971</v>
      </c>
      <c r="BP74" s="6">
        <f>(-(BP72*BP69))+$D$69</f>
        <v>-6.0785970159433056</v>
      </c>
      <c r="BQ74" s="6">
        <f>(-(BQ72*BQ69))+$D$69</f>
        <v>-6.9349732311038439</v>
      </c>
      <c r="BR74" s="6"/>
      <c r="BS74" s="6"/>
      <c r="BT74" s="6"/>
      <c r="BU74" s="6">
        <f>(-(BU72*BU68))+$D$68</f>
        <v>-5.7050982882434162</v>
      </c>
      <c r="BV74" s="6">
        <f t="shared" ref="BV74:CE74" si="106">(-(BV72*BV69))+$D$69</f>
        <v>-6.4097468086117422</v>
      </c>
      <c r="BW74" s="6">
        <f t="shared" si="106"/>
        <v>-9.3357322470148443</v>
      </c>
      <c r="BX74" s="6">
        <f t="shared" si="106"/>
        <v>-9.2422145556577373</v>
      </c>
      <c r="BY74" s="6">
        <f t="shared" si="106"/>
        <v>-9.968070620861333</v>
      </c>
      <c r="BZ74" s="6">
        <f t="shared" si="106"/>
        <v>-6.2000000000002728</v>
      </c>
      <c r="CA74" s="6">
        <f t="shared" si="106"/>
        <v>-6.2000000000002728</v>
      </c>
      <c r="CB74" s="6">
        <f t="shared" si="106"/>
        <v>-6.2000000000002728</v>
      </c>
      <c r="CC74" s="6">
        <f t="shared" si="106"/>
        <v>-6.2000000000002728</v>
      </c>
      <c r="CD74" s="6">
        <f t="shared" si="106"/>
        <v>-6.2000000000002728</v>
      </c>
      <c r="CE74" s="6">
        <f t="shared" si="106"/>
        <v>-6.2000000000002728</v>
      </c>
      <c r="CG74" s="6">
        <f t="shared" ref="CG74:CM74" si="107">(-(CG72*CG69))+$D$69</f>
        <v>-6.2000000000002728</v>
      </c>
      <c r="CH74" s="6">
        <f t="shared" si="107"/>
        <v>-6.2000000000002728</v>
      </c>
      <c r="CI74" s="6">
        <f t="shared" si="107"/>
        <v>-6.2000000000002728</v>
      </c>
      <c r="CJ74" s="6">
        <f t="shared" si="107"/>
        <v>-6.2000000000002728</v>
      </c>
      <c r="CK74" s="6">
        <f t="shared" si="107"/>
        <v>-6.2000000000002728</v>
      </c>
      <c r="CL74" s="6">
        <f t="shared" si="107"/>
        <v>-6.2000000000002728</v>
      </c>
      <c r="CM74" s="6">
        <f t="shared" si="107"/>
        <v>-6.2000000000002728</v>
      </c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</row>
    <row r="75" spans="1:156" x14ac:dyDescent="0.2">
      <c r="D75" s="17"/>
      <c r="E75" s="17"/>
      <c r="F75" s="17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</row>
    <row r="76" spans="1:156" x14ac:dyDescent="0.2">
      <c r="B76" s="4" t="s">
        <v>51</v>
      </c>
      <c r="D76" s="17"/>
      <c r="E76" s="17"/>
      <c r="F76" s="17"/>
      <c r="G76" s="6"/>
      <c r="H76" s="6" t="s">
        <v>1</v>
      </c>
      <c r="I76" s="6">
        <v>1080.7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</row>
    <row r="77" spans="1:156" s="5" customFormat="1" x14ac:dyDescent="0.2">
      <c r="B77" s="16" t="s">
        <v>49</v>
      </c>
      <c r="C77" s="18" t="s">
        <v>2</v>
      </c>
      <c r="D77" s="16" t="s">
        <v>3</v>
      </c>
      <c r="E77" s="16" t="s">
        <v>58</v>
      </c>
      <c r="F77" s="16"/>
      <c r="G77" s="5">
        <f t="shared" ref="G77:AL77" si="108">G67</f>
        <v>35894</v>
      </c>
      <c r="H77" s="5">
        <f t="shared" si="108"/>
        <v>35899</v>
      </c>
      <c r="I77" s="5">
        <f t="shared" si="108"/>
        <v>35908</v>
      </c>
      <c r="J77" s="5">
        <f t="shared" si="108"/>
        <v>35913</v>
      </c>
      <c r="K77" s="5">
        <f t="shared" si="108"/>
        <v>35920</v>
      </c>
      <c r="L77" s="5">
        <f t="shared" si="108"/>
        <v>35927</v>
      </c>
      <c r="M77" s="5">
        <f t="shared" si="108"/>
        <v>35943</v>
      </c>
      <c r="N77" s="5">
        <f t="shared" si="108"/>
        <v>35950</v>
      </c>
      <c r="O77" s="5">
        <f t="shared" si="108"/>
        <v>35957</v>
      </c>
      <c r="P77" s="5">
        <f t="shared" si="108"/>
        <v>35964</v>
      </c>
      <c r="Q77" s="5">
        <f t="shared" si="108"/>
        <v>35972</v>
      </c>
      <c r="R77" s="5">
        <f t="shared" si="108"/>
        <v>35978</v>
      </c>
      <c r="S77" s="5">
        <f t="shared" si="108"/>
        <v>35986</v>
      </c>
      <c r="T77" s="5">
        <f t="shared" si="108"/>
        <v>35992</v>
      </c>
      <c r="U77" s="5">
        <f t="shared" si="108"/>
        <v>35998</v>
      </c>
      <c r="V77" s="5">
        <f t="shared" si="108"/>
        <v>36006</v>
      </c>
      <c r="W77" s="5">
        <f t="shared" si="108"/>
        <v>36012</v>
      </c>
      <c r="X77" s="5">
        <f t="shared" si="108"/>
        <v>36019</v>
      </c>
      <c r="Y77" s="5">
        <f t="shared" si="108"/>
        <v>36026</v>
      </c>
      <c r="Z77" s="5">
        <f t="shared" si="108"/>
        <v>36034</v>
      </c>
      <c r="AA77" s="5">
        <f t="shared" si="108"/>
        <v>36040</v>
      </c>
      <c r="AB77" s="5">
        <f t="shared" si="108"/>
        <v>36048</v>
      </c>
      <c r="AC77" s="5">
        <f t="shared" si="108"/>
        <v>36056</v>
      </c>
      <c r="AD77" s="5">
        <f t="shared" si="108"/>
        <v>36061</v>
      </c>
      <c r="AE77" s="5">
        <f t="shared" si="108"/>
        <v>36067</v>
      </c>
      <c r="AF77" s="5">
        <f t="shared" si="108"/>
        <v>36075</v>
      </c>
      <c r="AG77" s="5">
        <f t="shared" si="108"/>
        <v>36083</v>
      </c>
      <c r="AH77" s="5">
        <f t="shared" si="108"/>
        <v>36090</v>
      </c>
      <c r="AI77" s="5">
        <f t="shared" si="108"/>
        <v>36096</v>
      </c>
      <c r="AJ77" s="5">
        <f t="shared" si="108"/>
        <v>36103</v>
      </c>
      <c r="AK77" s="5">
        <f t="shared" si="108"/>
        <v>36111</v>
      </c>
      <c r="AL77" s="5">
        <f t="shared" si="108"/>
        <v>36118</v>
      </c>
      <c r="AM77" s="5">
        <f t="shared" ref="AM77:BR77" si="109">AM67</f>
        <v>36124</v>
      </c>
      <c r="AN77" s="5">
        <f t="shared" si="109"/>
        <v>36131</v>
      </c>
      <c r="AO77" s="5">
        <f t="shared" si="109"/>
        <v>36138</v>
      </c>
      <c r="AP77" s="5">
        <f t="shared" si="109"/>
        <v>36145</v>
      </c>
      <c r="AQ77" s="5">
        <f t="shared" si="109"/>
        <v>36159</v>
      </c>
      <c r="AR77" s="5">
        <f t="shared" si="109"/>
        <v>36166</v>
      </c>
      <c r="AS77" s="5">
        <f t="shared" si="109"/>
        <v>36173</v>
      </c>
      <c r="AT77" s="5">
        <f t="shared" si="109"/>
        <v>36181</v>
      </c>
      <c r="AU77" s="5">
        <f t="shared" si="109"/>
        <v>36187</v>
      </c>
      <c r="AV77" s="5">
        <f t="shared" si="109"/>
        <v>36194</v>
      </c>
      <c r="AW77" s="5">
        <f t="shared" si="109"/>
        <v>36200</v>
      </c>
      <c r="AX77" s="5">
        <f t="shared" si="109"/>
        <v>36206</v>
      </c>
      <c r="AY77" s="5">
        <f t="shared" si="109"/>
        <v>36214</v>
      </c>
      <c r="AZ77" s="5">
        <f t="shared" si="109"/>
        <v>36224</v>
      </c>
      <c r="BA77" s="5">
        <f t="shared" si="109"/>
        <v>36227</v>
      </c>
      <c r="BB77" s="5">
        <f t="shared" si="109"/>
        <v>36234</v>
      </c>
      <c r="BC77" s="5">
        <f t="shared" si="109"/>
        <v>36241</v>
      </c>
      <c r="BD77" s="5">
        <f t="shared" si="109"/>
        <v>36251</v>
      </c>
      <c r="BE77" s="5">
        <f t="shared" si="109"/>
        <v>36271</v>
      </c>
      <c r="BF77" s="5">
        <f t="shared" si="109"/>
        <v>36280</v>
      </c>
      <c r="BG77" s="5">
        <f t="shared" si="109"/>
        <v>36285</v>
      </c>
      <c r="BH77" s="5">
        <f t="shared" si="109"/>
        <v>36296</v>
      </c>
      <c r="BI77" s="5">
        <f t="shared" si="109"/>
        <v>36302</v>
      </c>
      <c r="BJ77" s="5">
        <f t="shared" si="109"/>
        <v>36308</v>
      </c>
      <c r="BK77" s="5">
        <f t="shared" si="109"/>
        <v>36315</v>
      </c>
      <c r="BL77" s="5">
        <f t="shared" si="109"/>
        <v>36321</v>
      </c>
      <c r="BM77" s="5">
        <f t="shared" si="109"/>
        <v>36327</v>
      </c>
      <c r="BN77" s="5">
        <f t="shared" si="109"/>
        <v>36334</v>
      </c>
      <c r="BO77" s="5">
        <f t="shared" si="109"/>
        <v>36345</v>
      </c>
      <c r="BP77" s="5">
        <f t="shared" si="109"/>
        <v>36350</v>
      </c>
      <c r="BQ77" s="5">
        <f t="shared" si="109"/>
        <v>36356</v>
      </c>
      <c r="BR77" s="5">
        <f t="shared" si="109"/>
        <v>36376</v>
      </c>
      <c r="BS77" s="5">
        <f t="shared" ref="BS77:CE77" si="110">BS67</f>
        <v>36382</v>
      </c>
      <c r="BT77" s="5">
        <f t="shared" si="110"/>
        <v>36390</v>
      </c>
      <c r="BU77" s="5">
        <f t="shared" si="110"/>
        <v>36399</v>
      </c>
      <c r="BV77" s="5">
        <f t="shared" si="110"/>
        <v>36407</v>
      </c>
      <c r="BW77" s="5">
        <f t="shared" si="110"/>
        <v>36414</v>
      </c>
      <c r="BX77" s="5">
        <f t="shared" si="110"/>
        <v>36421</v>
      </c>
      <c r="BY77" s="5">
        <f t="shared" si="110"/>
        <v>36434</v>
      </c>
      <c r="BZ77" s="5">
        <f t="shared" si="110"/>
        <v>36443</v>
      </c>
      <c r="CA77" s="5">
        <f t="shared" si="110"/>
        <v>36449</v>
      </c>
      <c r="CB77" s="5">
        <f t="shared" si="110"/>
        <v>36455</v>
      </c>
      <c r="CC77" s="5">
        <f t="shared" si="110"/>
        <v>36467</v>
      </c>
      <c r="CD77" s="5">
        <f t="shared" si="110"/>
        <v>36477</v>
      </c>
      <c r="CE77" s="5">
        <f t="shared" si="110"/>
        <v>36489</v>
      </c>
      <c r="CG77" s="5">
        <f t="shared" ref="CG77:DM77" si="111">CG67</f>
        <v>36504</v>
      </c>
      <c r="CH77" s="5">
        <f t="shared" si="111"/>
        <v>36524</v>
      </c>
      <c r="CI77" s="5">
        <f t="shared" si="111"/>
        <v>36568</v>
      </c>
      <c r="CJ77" s="5">
        <f t="shared" si="111"/>
        <v>36590</v>
      </c>
      <c r="CK77" s="5">
        <f t="shared" si="111"/>
        <v>36615</v>
      </c>
      <c r="CL77" s="5">
        <f t="shared" si="111"/>
        <v>36626</v>
      </c>
      <c r="CM77" s="5">
        <f t="shared" si="111"/>
        <v>36641</v>
      </c>
      <c r="CN77" s="5">
        <f t="shared" si="111"/>
        <v>36659</v>
      </c>
      <c r="CO77" s="5">
        <f t="shared" si="111"/>
        <v>36671</v>
      </c>
      <c r="CP77" s="5">
        <f t="shared" si="111"/>
        <v>36674</v>
      </c>
      <c r="CQ77" s="5">
        <f t="shared" si="111"/>
        <v>36678</v>
      </c>
      <c r="CR77" s="5">
        <f t="shared" si="111"/>
        <v>36684</v>
      </c>
      <c r="CS77" s="5">
        <f t="shared" si="111"/>
        <v>36693</v>
      </c>
      <c r="CT77" s="5">
        <f t="shared" si="111"/>
        <v>36698</v>
      </c>
      <c r="CU77" s="5">
        <f t="shared" si="111"/>
        <v>36707</v>
      </c>
      <c r="CV77" s="5">
        <f t="shared" si="111"/>
        <v>36713</v>
      </c>
      <c r="CW77" s="5">
        <f t="shared" si="111"/>
        <v>36718</v>
      </c>
      <c r="CX77" s="5">
        <f t="shared" si="111"/>
        <v>36735</v>
      </c>
      <c r="CY77" s="5">
        <f t="shared" si="111"/>
        <v>36740</v>
      </c>
      <c r="CZ77" s="5">
        <f t="shared" si="111"/>
        <v>36748</v>
      </c>
      <c r="DA77" s="5">
        <f t="shared" si="111"/>
        <v>36753</v>
      </c>
      <c r="DB77" s="5">
        <f t="shared" si="111"/>
        <v>36762</v>
      </c>
      <c r="DC77" s="5">
        <f t="shared" si="111"/>
        <v>36767</v>
      </c>
      <c r="DD77" s="5">
        <f t="shared" si="111"/>
        <v>36779</v>
      </c>
      <c r="DE77" s="5">
        <f t="shared" si="111"/>
        <v>36798</v>
      </c>
      <c r="DF77" s="5">
        <f t="shared" si="111"/>
        <v>36809</v>
      </c>
      <c r="DG77" s="5">
        <f t="shared" si="111"/>
        <v>36816</v>
      </c>
      <c r="DH77" s="5">
        <f t="shared" si="111"/>
        <v>36823</v>
      </c>
      <c r="DI77" s="5">
        <f t="shared" si="111"/>
        <v>36837</v>
      </c>
      <c r="DJ77" s="5">
        <f t="shared" si="111"/>
        <v>36849</v>
      </c>
      <c r="DK77" s="5">
        <f t="shared" si="111"/>
        <v>36867</v>
      </c>
      <c r="DL77" s="5">
        <f t="shared" si="111"/>
        <v>36881</v>
      </c>
      <c r="DM77" s="5">
        <f t="shared" si="111"/>
        <v>36901</v>
      </c>
      <c r="DN77" s="5">
        <f t="shared" ref="DN77:DT77" si="112">DN67</f>
        <v>36914</v>
      </c>
      <c r="DO77" s="5">
        <f t="shared" si="112"/>
        <v>36951</v>
      </c>
      <c r="DP77" s="5">
        <f t="shared" si="112"/>
        <v>36971</v>
      </c>
      <c r="DQ77" s="5">
        <f t="shared" si="112"/>
        <v>36991</v>
      </c>
      <c r="DR77" s="5">
        <f t="shared" si="112"/>
        <v>37013</v>
      </c>
      <c r="DS77" s="5">
        <f t="shared" si="112"/>
        <v>37028</v>
      </c>
      <c r="DT77" s="5">
        <f t="shared" si="112"/>
        <v>37046</v>
      </c>
      <c r="DU77" s="5">
        <f t="shared" ref="DU77:ED77" si="113">DU67</f>
        <v>37060</v>
      </c>
      <c r="DV77" s="5">
        <f t="shared" si="113"/>
        <v>37075</v>
      </c>
      <c r="DW77" s="5">
        <f t="shared" si="113"/>
        <v>37088</v>
      </c>
      <c r="DX77" s="5">
        <f t="shared" si="113"/>
        <v>37102</v>
      </c>
      <c r="DY77" s="5">
        <f t="shared" si="113"/>
        <v>37116</v>
      </c>
      <c r="DZ77" s="5">
        <f t="shared" si="113"/>
        <v>37134</v>
      </c>
      <c r="EA77" s="5">
        <f t="shared" si="113"/>
        <v>37143</v>
      </c>
      <c r="EB77" s="5">
        <f t="shared" si="113"/>
        <v>37157</v>
      </c>
      <c r="EC77" s="5">
        <f t="shared" si="113"/>
        <v>37181</v>
      </c>
      <c r="ED77" s="5">
        <f t="shared" si="113"/>
        <v>37196</v>
      </c>
      <c r="EE77" s="5">
        <f t="shared" ref="EE77:EL77" si="114">EE67</f>
        <v>37210</v>
      </c>
      <c r="EF77" s="5">
        <f t="shared" si="114"/>
        <v>37224</v>
      </c>
      <c r="EG77" s="5">
        <f t="shared" si="114"/>
        <v>37271</v>
      </c>
      <c r="EH77" s="5">
        <f t="shared" si="114"/>
        <v>37463</v>
      </c>
      <c r="EI77" s="5">
        <f t="shared" si="114"/>
        <v>37750</v>
      </c>
      <c r="EJ77" s="5">
        <f t="shared" si="114"/>
        <v>37812</v>
      </c>
      <c r="EK77" s="5">
        <f t="shared" si="114"/>
        <v>37852</v>
      </c>
      <c r="EL77" s="5">
        <f t="shared" si="114"/>
        <v>37971</v>
      </c>
      <c r="EM77" s="5">
        <f>EM67</f>
        <v>38138</v>
      </c>
      <c r="EN77" s="5">
        <f>EN67</f>
        <v>38170</v>
      </c>
      <c r="EO77" s="5">
        <f t="shared" ref="EO77:ET77" si="115">EO67</f>
        <v>38213</v>
      </c>
      <c r="EP77" s="5">
        <f t="shared" si="115"/>
        <v>38238</v>
      </c>
      <c r="EQ77" s="5">
        <f t="shared" si="115"/>
        <v>38266</v>
      </c>
      <c r="ER77" s="5">
        <f t="shared" si="115"/>
        <v>38502</v>
      </c>
      <c r="ES77" s="5">
        <f t="shared" si="115"/>
        <v>38586</v>
      </c>
      <c r="ET77" s="5">
        <f t="shared" si="115"/>
        <v>38674</v>
      </c>
      <c r="EU77" s="5">
        <f>EU67</f>
        <v>39592</v>
      </c>
      <c r="EV77" s="5">
        <f>EV67</f>
        <v>39701</v>
      </c>
      <c r="EW77" s="5">
        <v>40365</v>
      </c>
      <c r="EX77" s="5">
        <v>40750</v>
      </c>
      <c r="EY77" s="5">
        <v>40786</v>
      </c>
      <c r="EZ77" s="5">
        <v>40815</v>
      </c>
    </row>
    <row r="78" spans="1:156" x14ac:dyDescent="0.2">
      <c r="A78" t="s">
        <v>37</v>
      </c>
      <c r="B78" s="13">
        <v>1</v>
      </c>
      <c r="C78" s="13">
        <v>1080</v>
      </c>
      <c r="D78" s="17">
        <f t="shared" ref="D78:D84" si="116">C78-$I$76</f>
        <v>-0.70000000000004547</v>
      </c>
      <c r="E78" s="17">
        <v>-0.1</v>
      </c>
      <c r="F78" s="43" t="s">
        <v>214</v>
      </c>
      <c r="G78" s="6">
        <f>IF(Readings!C55&gt;0.1,333.5*((Readings!C55)^-0.07168)+(2.5*(LOG(Readings!C55/16.325))^2-273+$E78))</f>
        <v>-1.8516702553420714</v>
      </c>
      <c r="H78" s="6">
        <f>IF(Readings!D55&gt;0.1,333.5*((Readings!D55)^-0.07168)+(2.5*(LOG(Readings!D55/16.325))^2-273+$E78))</f>
        <v>-1.7538448141927461</v>
      </c>
      <c r="I78" s="6">
        <f>IF(Readings!E55&gt;0.1,333.5*((Readings!E55)^-0.07168)+(2.5*(LOG(Readings!E55/16.325))^2-273+$E78))</f>
        <v>-0.54640853627330443</v>
      </c>
      <c r="J78" s="6">
        <f>IF(Readings!F55&gt;0.1,333.5*((Readings!F55)^-0.07168)+(2.5*(LOG(Readings!F55/16.325))^2-273+$E78))</f>
        <v>-0.39382781820711443</v>
      </c>
      <c r="K78" s="6">
        <f>IF(Readings!G55&gt;0.1,333.5*((Readings!G55)^-0.07168)+(2.5*(LOG(Readings!G55/16.325))^2-273+$E78))</f>
        <v>-0.27554283999575091</v>
      </c>
      <c r="L78" s="6">
        <f>IF(Readings!H55&gt;0.1,333.5*((Readings!H55)^-0.07168)+(2.5*(LOG(Readings!H55/16.325))^2-273+$E78))</f>
        <v>-0.18033425660121338</v>
      </c>
      <c r="M78" s="6">
        <f>IF(Readings!I55&gt;0.1,333.5*((Readings!I55)^-0.07168)+(2.5*(LOG(Readings!I55/16.325))^2-273+$E78))</f>
        <v>5.2702415263041189</v>
      </c>
      <c r="N78" s="6">
        <f>IF(Readings!J55&gt;0.1,333.5*((Readings!J55)^-0.07168)+(2.5*(LOG(Readings!J55/16.325))^2-273+$E78))</f>
        <v>6.2019230439908597</v>
      </c>
      <c r="O78" s="6">
        <f>IF(Readings!K55&gt;0.1,333.5*((Readings!K55)^-0.07168)+(2.5*(LOG(Readings!K55/16.325))^2-273+$E78))</f>
        <v>6.8271091133454433</v>
      </c>
      <c r="P78" s="6">
        <f>IF(Readings!L55&gt;0.1,333.5*((Readings!L55)^-0.07168)+(2.5*(LOG(Readings!L55/16.325))^2-273+$E78))</f>
        <v>6.7214110637263502</v>
      </c>
      <c r="Q78" s="6">
        <f>IF(Readings!M55&gt;0.1,333.5*((Readings!M55)^-0.07168)+(2.5*(LOG(Readings!M55/16.325))^2-273+$E78))</f>
        <v>6.791808371225784</v>
      </c>
      <c r="R78" s="6">
        <f>IF(Readings!N55&gt;0.1,333.5*((Readings!N55)^-0.07168)+(2.5*(LOG(Readings!N55/16.325))^2-273+$E78))</f>
        <v>10.772620924339776</v>
      </c>
      <c r="S78" s="6">
        <f>IF(Readings!O55&gt;0.1,333.5*((Readings!O55)^-0.07168)+(2.5*(LOG(Readings!O55/16.325))^2-273+$E78))</f>
        <v>10.447360936811208</v>
      </c>
      <c r="T78" s="6">
        <f>IF(Readings!P55&gt;0.1,333.5*((Readings!P55)^-0.07168)+(2.5*(LOG(Readings!P55/16.325))^2-273+$E78))</f>
        <v>8.3747678289383316</v>
      </c>
      <c r="U78" s="6">
        <f>IF(Readings!Q55&gt;0.1,333.5*((Readings!Q55)^-0.07168)+(2.5*(LOG(Readings!Q55/16.325))^2-273+$E78))</f>
        <v>9.5862339740058928</v>
      </c>
      <c r="V78" s="6">
        <f>IF(Readings!R55&gt;0.1,333.5*((Readings!R55)^-0.07168)+(2.5*(LOG(Readings!R55/16.325))^2-273+$E78))</f>
        <v>8.2789032729320411</v>
      </c>
      <c r="W78" s="6">
        <f>IF(Readings!S55&gt;0.1,333.5*((Readings!S55)^-0.07168)+(2.5*(LOG(Readings!S55/16.325))^2-273+$E78))</f>
        <v>8.9606592260547018</v>
      </c>
      <c r="X78" s="6">
        <f>IF(Readings!T55&gt;0.1,333.5*((Readings!T55)^-0.07168)+(2.5*(LOG(Readings!T55/16.325))^2-273+$E78))</f>
        <v>7.1839198446844534</v>
      </c>
      <c r="Y78" s="6">
        <f>IF(Readings!U55&gt;0.1,333.5*((Readings!U55)^-0.07168)+(2.5*(LOG(Readings!U55/16.325))^2-273+$E78))</f>
        <v>8.4518201730086275</v>
      </c>
      <c r="Z78" s="6">
        <f>IF(Readings!V55&gt;0.1,333.5*((Readings!V55)^-0.07168)+(2.5*(LOG(Readings!V55/16.325))^2-273+$E78))</f>
        <v>7.9003610336142174</v>
      </c>
      <c r="AA78" s="6">
        <f>IF(Readings!W55&gt;0.1,333.5*((Readings!W55)^-0.07168)+(2.5*(LOG(Readings!W55/16.325))^2-273+$E78))</f>
        <v>3.4369996233945699</v>
      </c>
      <c r="AB78" s="6">
        <f>IF(Readings!X55&gt;0.1,333.5*((Readings!X55)^-0.07168)+(2.5*(LOG(Readings!X55/16.325))^2-273+$E78))</f>
        <v>3.8668141008496377</v>
      </c>
      <c r="AC78" s="6">
        <f>IF(Readings!Y55&gt;0.1,333.5*((Readings!Y55)^-0.07168)+(2.5*(LOG(Readings!Y55/16.325))^2-273+$E78))</f>
        <v>2.7053298031240729</v>
      </c>
      <c r="AD78" s="6">
        <f>IF(Readings!Z55&gt;0.1,333.5*((Readings!Z55)^-0.07168)+(2.5*(LOG(Readings!Z55/16.325))^2-273+$E78))</f>
        <v>4.0780602225964913</v>
      </c>
      <c r="AE78" s="6">
        <f>IF(Readings!AA55&gt;0.1,333.5*((Readings!AA55)^-0.07168)+(2.5*(LOG(Readings!AA55/16.325))^2-273+$E78))</f>
        <v>1.4702332581765063</v>
      </c>
      <c r="AF78" s="6">
        <f>IF(Readings!AB55&gt;0.1,333.5*((Readings!AB55)^-0.07168)+(2.5*(LOG(Readings!AB55/16.325))^2-273+$E78))</f>
        <v>1.483347892634356</v>
      </c>
      <c r="AG78" s="6">
        <f>IF(Readings!AC55&gt;0.1,333.5*((Readings!AC55)^-0.07168)+(2.5*(LOG(Readings!AC55/16.325))^2-273+$E78))</f>
        <v>-0.55809037125004579</v>
      </c>
      <c r="AH78" s="6">
        <f>IF(Readings!AD55&gt;0.1,333.5*((Readings!AD55)^-0.07168)+(2.5*(LOG(Readings!AD55/16.325))^2-273+$E78))</f>
        <v>-0.88203933511272226</v>
      </c>
      <c r="AI78" s="6">
        <f>IF(Readings!AE55&gt;0.1,333.5*((Readings!AE55)^-0.07168)+(2.5*(LOG(Readings!AE55/16.325))^2-273+$E78))</f>
        <v>-2.4482072554305319</v>
      </c>
      <c r="AJ78" s="6">
        <f>IF(Readings!AF55&gt;0.1,333.5*((Readings!AF55)^-0.07168)+(2.5*(LOG(Readings!AF55/16.325))^2-273+$E78))</f>
        <v>-3.4447822379455033</v>
      </c>
      <c r="AK78" s="6">
        <f>IF(Readings!AG55&gt;0.1,333.5*((Readings!AG55)^-0.07168)+(2.5*(LOG(Readings!AG55/16.325))^2-273+$E78))</f>
        <v>-4.4982355549203703</v>
      </c>
      <c r="AL78" s="6">
        <f>IF(Readings!AH55&gt;0.1,333.5*((Readings!AH55)^-0.07168)+(2.5*(LOG(Readings!AH55/16.325))^2-273+$E78))</f>
        <v>-12.970254703865692</v>
      </c>
      <c r="AM78" s="6">
        <f>IF(Readings!AI55&gt;0.1,333.5*((Readings!AI55)^-0.07168)+(2.5*(LOG(Readings!AI55/16.325))^2-273+$E78))</f>
        <v>-9.2393570753120571</v>
      </c>
      <c r="AN78" s="6">
        <f>IF(Readings!AJ55&gt;0.1,333.5*((Readings!AJ55)^-0.07168)+(2.5*(LOG(Readings!AJ55/16.325))^2-273+$E78))</f>
        <v>-10.18976510822921</v>
      </c>
      <c r="AO78" s="6">
        <f>IF(Readings!AK55&gt;0.1,333.5*((Readings!AK55)^-0.07168)+(2.5*(LOG(Readings!AK55/16.325))^2-273+$E78))</f>
        <v>-2.2163094975429658</v>
      </c>
      <c r="AP78" s="6">
        <f>IF(Readings!AL55&gt;0.1,333.5*((Readings!AL55)^-0.07168)+(2.5*(LOG(Readings!AL55/16.325))^2-273+$E78))</f>
        <v>-14.351636423538707</v>
      </c>
      <c r="AQ78" s="6">
        <f>IF(Readings!AM55&gt;0.1,333.5*((Readings!AM55)^-0.07168)+(2.5*(LOG(Readings!AM55/16.325))^2-273+$E78))</f>
        <v>-17.560803946972726</v>
      </c>
      <c r="AR78" s="6">
        <f>IF(Readings!AN55&gt;0.1,333.5*((Readings!AN55)^-0.07168)+(2.5*(LOG(Readings!AN55/16.325))^2-273+$E78))</f>
        <v>-17.807328960687556</v>
      </c>
      <c r="AS78" s="6">
        <f>IF(Readings!AO55&gt;0.1,333.5*((Readings!AO55)^-0.07168)+(2.5*(LOG(Readings!AO55/16.325))^2-273+$E78))</f>
        <v>-9.7214651577593258</v>
      </c>
      <c r="AT78" s="6">
        <f>IF(Readings!AP55&gt;0.1,333.5*((Readings!AP55)^-0.07168)+(2.5*(LOG(Readings!AP55/16.325))^2-273+$E78))</f>
        <v>-12.405333167862693</v>
      </c>
      <c r="AU78" s="6">
        <f>IF(Readings!AQ55&gt;0.1,333.5*((Readings!AQ55)^-0.07168)+(2.5*(LOG(Readings!AQ55/16.325))^2-273+$E78))</f>
        <v>-8.525105313012773</v>
      </c>
      <c r="AV78" s="6">
        <f>IF(Readings!AR55&gt;0.1,333.5*((Readings!AR55)^-0.07168)+(2.5*(LOG(Readings!AR55/16.325))^2-273+$E78))</f>
        <v>-18.049962204134403</v>
      </c>
      <c r="AW78" s="6">
        <f>IF(Readings!AS55&gt;0.1,333.5*((Readings!AS55)^-0.07168)+(2.5*(LOG(Readings!AS55/16.325))^2-273+$E78))</f>
        <v>-8.525105313012773</v>
      </c>
      <c r="AX78" s="6">
        <f>IF(Readings!AT55&gt;0.1,333.5*((Readings!AT55)^-0.07168)+(2.5*(LOG(Readings!AT55/16.325))^2-273+$E78))</f>
        <v>-6.8358670586590051</v>
      </c>
      <c r="AY78" s="6">
        <f>IF(Readings!AU55&gt;0.1,333.5*((Readings!AU55)^-0.07168)+(2.5*(LOG(Readings!AU55/16.325))^2-273+$E78))</f>
        <v>-6.9164918138311577</v>
      </c>
      <c r="AZ78" s="6">
        <f>IF(Readings!AV55&gt;0.1,333.5*((Readings!AV55)^-0.07168)+(2.5*(LOG(Readings!AV55/16.325))^2-273+$E78))</f>
        <v>-12.80286383358947</v>
      </c>
      <c r="BA78" s="6">
        <f>IF(Readings!AW55&gt;0.1,333.5*((Readings!AW55)^-0.07168)+(2.5*(LOG(Readings!AW55/16.325))^2-273+$E78))</f>
        <v>-2.4691347640579693</v>
      </c>
      <c r="BB78" s="6">
        <f>IF(Readings!AX55&gt;0.1,333.5*((Readings!AX55)^-0.07168)+(2.5*(LOG(Readings!AX55/16.325))^2-273+$E78))</f>
        <v>-2.4167681849725113</v>
      </c>
      <c r="BC78" s="6">
        <f>IF(Readings!AY55&gt;0.1,333.5*((Readings!AY55)^-0.07168)+(2.5*(LOG(Readings!AY55/16.325))^2-273+$E78))</f>
        <v>-0.8246319055547815</v>
      </c>
      <c r="BD78" s="6">
        <f>IF(Readings!AZ55&gt;0.1,333.5*((Readings!AZ55)^-0.07168)+(2.5*(LOG(Readings!AZ55/16.325))^2-273+$E78))</f>
        <v>-0.90494933580112047</v>
      </c>
      <c r="BE78" s="6">
        <f>IF(Readings!BA55&gt;0.1,333.5*((Readings!BA55)^-0.07168)+(2.5*(LOG(Readings!BA55/16.325))^2-273+$E78))</f>
        <v>-0.44091812913916328</v>
      </c>
      <c r="BF78" s="6">
        <f>IF(Readings!BB55&gt;0.1,333.5*((Readings!BB55)^-0.07168)+(2.5*(LOG(Readings!BB55/16.325))^2-273+$E78))</f>
        <v>-0.38203534542742545</v>
      </c>
      <c r="BG78" s="6">
        <f>IF(Readings!BC55&gt;0.1,333.5*((Readings!BC55)^-0.07168)+(2.5*(LOG(Readings!BC55/16.325))^2-273+$E78))</f>
        <v>-0.37023489432851875</v>
      </c>
      <c r="BH78" s="6">
        <f>IF(Readings!BD55&gt;0.1,333.5*((Readings!BD55)^-0.07168)+(2.5*(LOG(Readings!BD55/16.325))^2-273+$E78))</f>
        <v>-0.22800344619116686</v>
      </c>
      <c r="BI78" s="6">
        <f>IF(Readings!BE55&gt;0.1,333.5*((Readings!BE55)^-0.07168)+(2.5*(LOG(Readings!BE55/16.325))^2-273+$E78))</f>
        <v>-0.16839660022952785</v>
      </c>
      <c r="BJ78" s="6">
        <f>IF(Readings!BF55&gt;0.1,333.5*((Readings!BF55)^-0.07168)+(2.5*(LOG(Readings!BF55/16.325))^2-273+$E78))</f>
        <v>-3.6541189375952854E-2</v>
      </c>
      <c r="BK78" s="6">
        <f>IF(Readings!BG55&gt;0.1,333.5*((Readings!BG55)^-0.07168)+(2.5*(LOG(Readings!BG55/16.325))^2-273+$E78))</f>
        <v>0.94076234143329884</v>
      </c>
      <c r="BL78" s="6">
        <f>IF(Readings!BH55&gt;0.1,333.5*((Readings!BH55)^-0.07168)+(2.5*(LOG(Readings!BH55/16.325))^2-273+$E78))</f>
        <v>3.3202252867242237</v>
      </c>
      <c r="BM78" s="6">
        <f>IF(Readings!BI55&gt;0.1,333.5*((Readings!BI55)^-0.07168)+(2.5*(LOG(Readings!BI55/16.325))^2-273+$E78))</f>
        <v>5.7967566993432342</v>
      </c>
      <c r="BN78" s="6">
        <f>IF(Readings!BJ55&gt;0.1,333.5*((Readings!BJ55)^-0.07168)+(2.5*(LOG(Readings!BJ55/16.325))^2-273+$E78))</f>
        <v>5.1732027389276709</v>
      </c>
      <c r="BO78" s="6">
        <f>IF(Readings!BK55&gt;0.1,333.5*((Readings!BK55)^-0.07168)+(2.5*(LOG(Readings!BK55/16.325))^2-273+$E78))</f>
        <v>6.8979160209211727</v>
      </c>
      <c r="BP78" s="6">
        <f>IF(Readings!BL55&gt;0.1,333.5*((Readings!BL55)^-0.07168)+(2.5*(LOG(Readings!BL55/16.325))^2-273+$E78))</f>
        <v>8.2025692674228026</v>
      </c>
      <c r="BQ78" s="6">
        <f>IF(Readings!BM55&gt;0.1,333.5*((Readings!BM55)^-0.07168)+(2.5*(LOG(Readings!BM55/16.325))^2-273+$E78))</f>
        <v>8.4132537387394564</v>
      </c>
      <c r="BR78" s="6">
        <f>IF(Readings!BN55&gt;0.1,333.5*((Readings!BN55)^-0.07168)+(2.5*(LOG(Readings!BN55/16.325))^2-273+$E78))</f>
        <v>10.106555651237727</v>
      </c>
      <c r="BS78" s="6">
        <f>IF(Readings!BO55&gt;0.1,333.5*((Readings!BO55)^-0.07168)+(2.5*(LOG(Readings!BO55/16.325))^2-273+$E78))</f>
        <v>10.361573713877533</v>
      </c>
      <c r="BT78" s="6">
        <f>IF(Readings!BP55&gt;0.1,333.5*((Readings!BP55)^-0.07168)+(2.5*(LOG(Readings!BP55/16.325))^2-273+$E78))</f>
        <v>8.2789032729320411</v>
      </c>
      <c r="BU78" s="6">
        <f>IF(Readings!BQ55&gt;0.1,333.5*((Readings!BQ55)^-0.07168)+(2.5*(LOG(Readings!BQ55/16.325))^2-273+$E78))</f>
        <v>5.6471210852787976</v>
      </c>
      <c r="BV78" s="6">
        <f>IF(Readings!BR55&gt;0.1,333.5*((Readings!BR55)^-0.07168)+(2.5*(LOG(Readings!BR55/16.325))^2-273+$E78))</f>
        <v>5.4004419478010846</v>
      </c>
      <c r="BW78" s="6">
        <f>IF(Readings!BS55&gt;0.1,333.5*((Readings!BS55)^-0.07168)+(2.5*(LOG(Readings!BS55/16.325))^2-273+$E78))</f>
        <v>3.8368382188560304</v>
      </c>
      <c r="BX78" s="6">
        <f>IF(Readings!BT55&gt;0.1,333.5*((Readings!BT55)^-0.07168)+(2.5*(LOG(Readings!BT55/16.325))^2-273+$E78))</f>
        <v>4.3533672263886274</v>
      </c>
      <c r="BY78" s="6">
        <f>IF(Readings!BU55&gt;0.1,333.5*((Readings!BU55)^-0.07168)+(2.5*(LOG(Readings!BU55/16.325))^2-273+$E78))</f>
        <v>0.43912059845268914</v>
      </c>
      <c r="BZ78" s="6">
        <f>IF(Readings!BV55&gt;0.1,333.5*((Readings!BV55)^-0.07168)+(2.5*(LOG(Readings!BV55/16.325))^2-273+$E78))</f>
        <v>1.1653932805643308E-2</v>
      </c>
      <c r="CA78" s="6">
        <f>IF(Readings!BW55&gt;0.1,333.5*((Readings!BW55)^-0.07168)+(2.5*(LOG(Readings!BW55/16.325))^2-273+$E78))</f>
        <v>-0.23990043694379892</v>
      </c>
      <c r="CB78" s="6">
        <f>IF(Readings!BX55&gt;0.1,333.5*((Readings!BX55)^-0.07168)+(2.5*(LOG(Readings!BX55/16.325))^2-273+$E78))</f>
        <v>-0.60473953158924587</v>
      </c>
      <c r="CC78" s="6">
        <f>IF(Readings!BY55&gt;0.1,333.5*((Readings!BY55)^-0.07168)+(2.5*(LOG(Readings!BY55/16.325))^2-273+$E78))</f>
        <v>-3.9317173000889056</v>
      </c>
      <c r="CD78" s="6">
        <f>IF(Readings!BZ55&gt;0.1,333.5*((Readings!BZ55)^-0.07168)+(2.5*(LOG(Readings!BZ55/16.325))^2-273+$E78))</f>
        <v>-4.027457258455172</v>
      </c>
      <c r="CE78" s="6">
        <f>IF(Readings!CA55&gt;0.1,333.5*((Readings!CA55)^-0.07168)+(2.5*(LOG(Readings!CA55/16.325))^2-273+$E78))</f>
        <v>-4.027457258455172</v>
      </c>
      <c r="CF78" s="6"/>
      <c r="CG78" s="6">
        <f>IF(Readings!CC55&gt;0.1,333.5*((Readings!CC55)^-0.07168)+(2.5*(LOG(Readings!CC55/16.325))^2-273+$E78))</f>
        <v>-5.046447646455988</v>
      </c>
      <c r="CH78" s="6">
        <f>IF(Readings!CD55&gt;0.1,333.5*((Readings!CD55)^-0.07168)+(2.5*(LOG(Readings!CD55/16.325))^2-273+$E78))</f>
        <v>-3.7386079833845542</v>
      </c>
      <c r="CI78" s="6">
        <f>IF(Readings!CE55&gt;0.1,333.5*((Readings!CE55)^-0.07168)+(2.5*(LOG(Readings!CE55/16.325))^2-273+$E78))</f>
        <v>-2.943564685830097</v>
      </c>
      <c r="CJ78" s="6">
        <f>IF(Readings!CF55&gt;0.1,333.5*((Readings!CF55)^-0.07168)+(2.5*(LOG(Readings!CF55/16.325))^2-273+$E78))</f>
        <v>-1.1888038338535125</v>
      </c>
      <c r="CK78" s="6">
        <f>IF(Readings!CG55&gt;0.1,333.5*((Readings!CG55)^-0.07168)+(2.5*(LOG(Readings!CG55/16.325))^2-273+$E78))</f>
        <v>-1.8408280747826211</v>
      </c>
      <c r="CL78" s="6">
        <f>IF(Readings!CH55&gt;0.1,333.5*((Readings!CH55)^-0.07168)+(2.5*(LOG(Readings!CH55/16.325))^2-273+$E78))</f>
        <v>-1.3345935199488963</v>
      </c>
      <c r="CM78" s="6">
        <f>IF(Readings!CI55&gt;0.1,333.5*((Readings!CI55)^-0.07168)+(2.5*(LOG(Readings!CI55/16.325))^2-273+$E78))</f>
        <v>-0.6744798150589304</v>
      </c>
      <c r="CN78" s="6">
        <f>IF(Readings!CJ55&gt;0.1,333.5*((Readings!CJ55)^-0.07168)+(2.5*(LOG(Readings!CJ55/16.325))^2-273+$E78))</f>
        <v>-0.72081861076543419</v>
      </c>
      <c r="CO78" s="6">
        <f>IF(Readings!CK55&gt;0.1,333.5*((Readings!CK55)^-0.07168)+(2.5*(LOG(Readings!CK55/16.325))^2-273+$E78))</f>
        <v>-0.18033425660121338</v>
      </c>
      <c r="CP78" s="6">
        <f>IF(Readings!CL55&gt;0.1,333.5*((Readings!CL55)^-0.07168)+(2.5*(LOG(Readings!CL55/16.325))^2-273+$E78))</f>
        <v>-9.6598836145176392E-2</v>
      </c>
      <c r="CQ78" s="6">
        <f>IF(Readings!CM55&gt;0.1,333.5*((Readings!CM55)^-0.07168)+(2.5*(LOG(Readings!CM55/16.325))^2-273+$E78))</f>
        <v>0.35278863289869378</v>
      </c>
      <c r="CR78" s="6">
        <f>IF(Readings!CN55&gt;0.1,333.5*((Readings!CN55)^-0.07168)+(2.5*(LOG(Readings!CN55/16.325))^2-273+$E78))</f>
        <v>4.0780602225964913</v>
      </c>
      <c r="CS78" s="6">
        <f>IF(Readings!CO55&gt;0.1,333.5*((Readings!CO55)^-0.07168)+(2.5*(LOG(Readings!CO55/16.325))^2-273+$E78))</f>
        <v>5.4822955343735771</v>
      </c>
      <c r="CT78" s="6">
        <f>IF(Readings!CP55&gt;0.1,333.5*((Readings!CP55)^-0.07168)+(2.5*(LOG(Readings!CP55/16.325))^2-273+$E78))</f>
        <v>4.8376146029593201</v>
      </c>
      <c r="CU78" s="6">
        <f>IF(Readings!CQ55&gt;0.1,333.5*((Readings!CQ55)^-0.07168)+(2.5*(LOG(Readings!CQ55/16.325))^2-273+$E78))</f>
        <v>7.7510999672371668</v>
      </c>
      <c r="CV78" s="6">
        <f>IF(Readings!CR55&gt;0.1,333.5*((Readings!CR55)^-0.07168)+(2.5*(LOG(Readings!CR55/16.325))^2-273+$E78))</f>
        <v>8.8814581175827811</v>
      </c>
      <c r="CW78" s="6">
        <f>IF(Readings!CS55&gt;0.1,333.5*((Readings!CS55)^-0.07168)+(2.5*(LOG(Readings!CS55/16.325))^2-273+$E78))</f>
        <v>9.0003873539022834</v>
      </c>
      <c r="CX78" s="6">
        <f>IF(Readings!CT55&gt;0.1,333.5*((Readings!CT55)^-0.07168)+(2.5*(LOG(Readings!CT55/16.325))^2-273+$E78))</f>
        <v>6.9689985041509317</v>
      </c>
      <c r="CY78" s="6">
        <f>IF(Readings!CU55&gt;0.1,333.5*((Readings!CU55)^-0.07168)+(2.5*(LOG(Readings!CU55/16.325))^2-273+$E78))</f>
        <v>8.3747678289383316</v>
      </c>
      <c r="CZ78" s="6">
        <f>IF(Readings!CV55&gt;0.1,333.5*((Readings!CV55)^-0.07168)+(2.5*(LOG(Readings!CV55/16.325))^2-273+$E78))</f>
        <v>8.1835351145442132</v>
      </c>
      <c r="DA78" s="6">
        <f>IF(Readings!CW55&gt;0.1,333.5*((Readings!CW55)^-0.07168)+(2.5*(LOG(Readings!CW55/16.325))^2-273+$E78))</f>
        <v>7.9191042269874288</v>
      </c>
      <c r="DB78" s="6">
        <f>IF(Readings!CX55&gt;0.1,333.5*((Readings!CX55)^-0.07168)+(2.5*(LOG(Readings!CX55/16.325))^2-273+$E78))</f>
        <v>5.84691083595186</v>
      </c>
      <c r="DC78" s="6">
        <f>IF(Readings!CY55&gt;0.1,333.5*((Readings!CY55)^-0.07168)+(2.5*(LOG(Readings!CY55/16.325))^2-273+$E78))</f>
        <v>4.5548553963145082</v>
      </c>
      <c r="DD78" s="6">
        <f>IF(Readings!CZ55&gt;0.1,333.5*((Readings!CZ55)^-0.07168)+(2.5*(LOG(Readings!CZ55/16.325))^2-273+$E78))</f>
        <v>3.3202252867242237</v>
      </c>
      <c r="DE78" s="6">
        <f>IF(Readings!DA55&gt;0.1,333.5*((Readings!DA55)^-0.07168)+(2.5*(LOG(Readings!DA55/16.325))^2-273+$E78))</f>
        <v>1.9755606821753418</v>
      </c>
      <c r="DF78" s="6">
        <f>IF(Readings!DB55&gt;0.1,333.5*((Readings!DB55)^-0.07168)+(2.5*(LOG(Readings!DB55/16.325))^2-273+$E78))</f>
        <v>-0.16839660022952785</v>
      </c>
      <c r="DG78" s="6">
        <f>IF(Readings!DC55&gt;0.1,333.5*((Readings!DC55)^-0.07168)+(2.5*(LOG(Readings!DC55/16.325))^2-273+$E78))</f>
        <v>-0.6744798150589304</v>
      </c>
      <c r="DH78" s="6">
        <f>IF(Readings!DD55&gt;0.1,333.5*((Readings!DD55)^-0.07168)+(2.5*(LOG(Readings!DD55/16.325))^2-273+$E78))</f>
        <v>-1.8408280747826211</v>
      </c>
      <c r="DI78" s="6">
        <f>IF(Readings!DE55&gt;0.1,333.5*((Readings!DE55)^-0.07168)+(2.5*(LOG(Readings!DE55/16.325))^2-273+$E78))</f>
        <v>-2.943564685830097</v>
      </c>
      <c r="DJ78" s="6">
        <f>IF(Readings!DF55&gt;0.1,333.5*((Readings!DF55)^-0.07168)+(2.5*(LOG(Readings!DF55/16.325))^2-273+$E78))</f>
        <v>-2.749190739581536</v>
      </c>
      <c r="DK78" s="6">
        <f>IF(Readings!DG55&gt;0.1,333.5*((Readings!DG55)^-0.07168)+(2.5*(LOG(Readings!DG55/16.325))^2-273+$E78))</f>
        <v>-4.027457258455172</v>
      </c>
      <c r="DL78" s="6">
        <f>IF(Readings!DH55&gt;0.1,333.5*((Readings!DH55)^-0.07168)+(2.5*(LOG(Readings!DH55/16.325))^2-273+$E78))</f>
        <v>-5.5774368197972422</v>
      </c>
      <c r="DM78" s="6">
        <f>IF(Readings!DI55&gt;0.1,333.5*((Readings!DI55)^-0.07168)+(2.5*(LOG(Readings!DI55/16.325))^2-273+$E78))</f>
        <v>-3.8354361391455427</v>
      </c>
      <c r="DN78" s="6">
        <f>IF(Readings!DJ55&gt;0.1,333.5*((Readings!DJ55)^-0.07168)+(2.5*(LOG(Readings!DJ55/16.325))^2-273+$E78))</f>
        <v>-4.682951435719076</v>
      </c>
      <c r="DO78" s="6">
        <f>IF(Readings!DK55&gt;0.1,333.5*((Readings!DK55)^-0.07168)+(2.5*(LOG(Readings!DK55/16.325))^2-273+$E78))</f>
        <v>-1.2674582462701665</v>
      </c>
      <c r="DP78" s="6">
        <f>IF(Readings!DL55&gt;0.1,333.5*((Readings!DL55)^-0.07168)+(2.5*(LOG(Readings!DL55/16.325))^2-273+$E78))</f>
        <v>-0.87057300263512616</v>
      </c>
      <c r="DQ78" s="6" t="b">
        <f>IF(Readings!DM55&gt;0.1,333.5*((Readings!DM55)^-0.07168)+(2.5*(LOG(Readings!DM55/16.325))^2-273+$E78))</f>
        <v>0</v>
      </c>
      <c r="DR78" s="6">
        <f>IF(Readings!DN55&gt;0.1,333.5*((Readings!DN55)^-0.07168)+(2.5*(LOG(Readings!DN55/16.325))^2-273+$E78))</f>
        <v>-0.6744798150589304</v>
      </c>
      <c r="DS78" s="6">
        <f>IF(Readings!DO55&gt;0.1,333.5*((Readings!DO55)^-0.07168)+(2.5*(LOG(Readings!DO55/16.325))^2-273+$E78))</f>
        <v>-0.20418511761414493</v>
      </c>
      <c r="DT78" s="6">
        <f>IF(Readings!DP55&gt;0.1,333.5*((Readings!DP55)^-0.07168)+(2.5*(LOG(Readings!DP55/16.325))^2-273+$E78))</f>
        <v>2.7898659307659273</v>
      </c>
      <c r="DU78" s="6">
        <f>IF(Readings!DQ55&gt;0.1,333.5*((Readings!DQ55)^-0.07168)+(2.5*(LOG(Readings!DQ55/16.325))^2-273+$E78))</f>
        <v>6.4425082531693647</v>
      </c>
      <c r="DV78" s="6">
        <f>IF(Readings!DR55&gt;0.1,333.5*((Readings!DR55)^-0.07168)+(2.5*(LOG(Readings!DR55/16.325))^2-273+$E78))</f>
        <v>7.9754487680692705</v>
      </c>
      <c r="DW78" s="6">
        <f>IF(Readings!DS55&gt;0.1,333.5*((Readings!DS55)^-0.07168)+(2.5*(LOG(Readings!DS55/16.325))^2-273+$E78))</f>
        <v>6.8271091133454433</v>
      </c>
      <c r="DX78" s="6">
        <f>IF(Readings!DT55&gt;0.1,333.5*((Readings!DT55)^-0.07168)+(2.5*(LOG(Readings!DT55/16.325))^2-273+$E78))</f>
        <v>8.8814581175827811</v>
      </c>
      <c r="DY78" s="6">
        <f>IF(Readings!DU55&gt;0.1,333.5*((Readings!DU55)^-0.07168)+(2.5*(LOG(Readings!DU55/16.325))^2-273+$E78))</f>
        <v>9.9384632837383151</v>
      </c>
      <c r="DZ78" s="6">
        <f>IF(Readings!DV55&gt;0.1,333.5*((Readings!DV55)^-0.07168)+(2.5*(LOG(Readings!DV55/16.325))^2-273+$E78))</f>
        <v>7.3649700328844006</v>
      </c>
      <c r="EA78" s="6">
        <f>IF(Readings!DW55&gt;0.1,333.5*((Readings!DW55)^-0.07168)+(2.5*(LOG(Readings!DW55/16.325))^2-273+$E78))</f>
        <v>4.0628884425158276</v>
      </c>
      <c r="EB78" s="6">
        <f>IF(Readings!DX55&gt;0.1,333.5*((Readings!DX55)^-0.07168)+(2.5*(LOG(Readings!DX55/16.325))^2-273+$E78))</f>
        <v>3.851819893010429</v>
      </c>
      <c r="EC78" s="6">
        <f>IF(Readings!DY55&gt;0.1,333.5*((Readings!DY55)^-0.07168)+(2.5*(LOG(Readings!DY55/16.325))^2-273+$E78))</f>
        <v>-0.70924547265462934</v>
      </c>
      <c r="ED78" s="6">
        <f>IF(Readings!DZ55&gt;0.1,333.5*((Readings!DZ55)^-0.07168)+(2.5*(LOG(Readings!DZ55/16.325))^2-273+$E78))</f>
        <v>-2.5317649470805463</v>
      </c>
      <c r="EE78" s="6">
        <f>IF(Readings!EA55&gt;0.1,333.5*((Readings!EA55)^-0.07168)+(2.5*(LOG(Readings!EA55/16.325))^2-273+$E78))</f>
        <v>-3.8354361391455427</v>
      </c>
      <c r="EF78" s="6">
        <f>IF(Readings!EB55&gt;0.1,333.5*((Readings!EB55)^-0.07168)+(2.5*(LOG(Readings!EB55/16.325))^2-273+$E78))</f>
        <v>-5.4022911111276244</v>
      </c>
      <c r="EG78" s="6">
        <f>IF(Readings!EC55&gt;0.1,333.5*((Readings!EC55)^-0.07168)+(2.5*(LOG(Readings!EC55/16.325))^2-273+$E78))</f>
        <v>-4.956303061319943</v>
      </c>
      <c r="EH78" s="6">
        <f>IF(Readings!ED55&gt;0.1,333.5*((Readings!ED55)^-0.07168)+(2.5*(LOG(Readings!ED55/16.325))^2-273+$E78))</f>
        <v>9.3010982121576831</v>
      </c>
      <c r="EI78" s="6">
        <f>IF(Readings!EE55&gt;0.1,333.5*((Readings!EE55)^-0.07168)+(2.5*(LOG(Readings!EE55/16.325))^2-273+$E78))</f>
        <v>-0.22800344619116686</v>
      </c>
      <c r="EJ78" s="6">
        <f>IF(Readings!EF55&gt;0.1,333.5*((Readings!EF55)^-0.07168)+(2.5*(LOG(Readings!EF55/16.325))^2-273+$E78))</f>
        <v>9.1601584616232117</v>
      </c>
      <c r="EK78" s="6">
        <f>IF(Readings!EG55&gt;0.1,333.5*((Readings!EG55)^-0.07168)+(2.5*(LOG(Readings!EG55/16.325))^2-273+$E78))</f>
        <v>8.8814581175827811</v>
      </c>
      <c r="EL78" s="6">
        <f>IF(Readings!EH55&gt;0.1,333.5*((Readings!EH55)^-0.07168)+(2.5*(LOG(Readings!EH55/16.325))^2-273+$E78))</f>
        <v>-4.2173362892252158</v>
      </c>
      <c r="EM78" s="6">
        <f>IF(Readings!EI55&gt;0.1,333.5*((Readings!EI55)^-0.07168)+(2.5*(LOG(Readings!EI55/16.325))^2-273+$E78))</f>
        <v>3.9570436675542737</v>
      </c>
      <c r="EN78" s="6">
        <f>IF(Readings!EJ55&gt;0.1,333.5*((Readings!EJ55)^-0.07168)+(2.5*(LOG(Readings!EJ55/16.325))^2-273+$E78))</f>
        <v>11.531508647142118</v>
      </c>
      <c r="EO78" s="6">
        <f>IF(Readings!EK55&gt;0.1,333.5*((Readings!EK55)^-0.07168)+(2.5*(LOG(Readings!EK55/16.325))^2-273+$E78))</f>
        <v>10.79450760523622</v>
      </c>
      <c r="EP78" s="6">
        <f>IF(Readings!EL55&gt;0.1,333.5*((Readings!EL55)^-0.07168)+(2.5*(LOG(Readings!EL55/16.325))^2-273+$E78))</f>
        <v>3.6136038210239008</v>
      </c>
      <c r="EQ78" s="6">
        <f>IF(Readings!EM55&gt;0.1,333.5*((Readings!EM55)^-0.07168)+(2.5*(LOG(Readings!EM55/16.325))^2-273+$E78))</f>
        <v>1.6414878870391476</v>
      </c>
      <c r="ER78" s="6">
        <f>IF(Readings!EN55&gt;0.1,333.5*((Readings!EN55)^-0.07168)+(2.5*(LOG(Readings!EN55/16.325))^2-273+$E78))</f>
        <v>4.3996645865450432</v>
      </c>
      <c r="ES78" s="6">
        <f>IF(Readings!EO55&gt;0.1,333.5*((Readings!EO55)^-0.07168)+(2.5*(LOG(Readings!EO55/16.325))^2-273+$E78))</f>
        <v>8.6458714379390926</v>
      </c>
      <c r="ET78" s="6">
        <f>IF(Readings!EP55&gt;0.1,333.5*((Readings!EP55)^-0.07168)+(2.5*(LOG(Readings!EP55/16.325))^2-273+$E78))</f>
        <v>-2.5525910870417192</v>
      </c>
      <c r="EU78" s="6">
        <f>IF(Readings!EQ55&gt;0.1,333.5*((Readings!EQ55)^-0.07168)+(2.5*(LOG(Readings!EQ55/16.325))^2-273+$E78))</f>
        <v>1.6150327171864092</v>
      </c>
      <c r="EV78" s="6">
        <f>IF(Readings!ER55&gt;0.1,333.5*((Readings!ER55)^-0.07168)+(2.5*(LOG(Readings!ER55/16.325))^2-273+$E78))</f>
        <v>5.7467408398221096</v>
      </c>
      <c r="EW78" s="6">
        <f>(333.5*((10.67)^-0.07168)+(2.5*(LOG(10.67/16.325))^2-273+$E78))</f>
        <v>8.4325268704286032</v>
      </c>
      <c r="EX78" s="6">
        <f>(333.5*((10.81)^-0.07168)+(2.5*(LOG(10.81/16.325))^2-273+$E78))</f>
        <v>8.164520624008901</v>
      </c>
      <c r="EY78" s="6">
        <f>(333.5*((12.17)^-0.07168)+(2.5*(LOG(12.17/16.325))^2-273+$E78))</f>
        <v>5.7467408398221096</v>
      </c>
    </row>
    <row r="79" spans="1:156" x14ac:dyDescent="0.2">
      <c r="A79" t="s">
        <v>38</v>
      </c>
      <c r="B79" s="13">
        <v>2</v>
      </c>
      <c r="C79" s="13">
        <v>1079.5</v>
      </c>
      <c r="D79" s="17">
        <f t="shared" si="116"/>
        <v>-1.2000000000000455</v>
      </c>
      <c r="E79" s="17">
        <v>-0.05</v>
      </c>
      <c r="F79" s="43" t="s">
        <v>215</v>
      </c>
      <c r="G79" s="6">
        <f>IF(Readings!C56&gt;0.1,333.5*((Readings!C56)^-0.07168)+(2.5*(LOG(Readings!C56/16.325))^2-273+$E79))</f>
        <v>-0.44960271973712906</v>
      </c>
      <c r="H79" s="6">
        <f>IF(Readings!D56&gt;0.1,333.5*((Readings!D56)^-0.07168)+(2.5*(LOG(Readings!D56/16.325))^2-273+$E79))</f>
        <v>-0.69394182327278031</v>
      </c>
      <c r="I79" s="6">
        <f>IF(Readings!E56&gt;0.1,333.5*((Readings!E56)^-0.07168)+(2.5*(LOG(Readings!E56/16.325))^2-273+$E79))</f>
        <v>-0.61287581582536177</v>
      </c>
      <c r="J79" s="6">
        <f>IF(Readings!F56&gt;0.1,333.5*((Readings!F56)^-0.07168)+(2.5*(LOG(Readings!F56/16.325))^2-273+$E79))</f>
        <v>-0.49640853627329307</v>
      </c>
      <c r="K79" s="6">
        <f>IF(Readings!G56&gt;0.1,333.5*((Readings!G56)^-0.07168)+(2.5*(LOG(Readings!G56/16.325))^2-273+$E79))</f>
        <v>-0.39091812913915192</v>
      </c>
      <c r="L79" s="6">
        <f>IF(Readings!H56&gt;0.1,333.5*((Readings!H56)^-0.07168)+(2.5*(LOG(Readings!H56/16.325))^2-273+$E79))</f>
        <v>-0.29661001642051588</v>
      </c>
      <c r="M79" s="6">
        <f>IF(Readings!I56&gt;0.1,333.5*((Readings!I56)^-0.07168)+(2.5*(LOG(Readings!I56/16.325))^2-273+$E79))</f>
        <v>-1.0589017813742885E-2</v>
      </c>
      <c r="N79" s="6">
        <f>IF(Readings!J56&gt;0.1,333.5*((Readings!J56)^-0.07168)+(2.5*(LOG(Readings!J56/16.325))^2-273+$E79))</f>
        <v>2.8257486647826227</v>
      </c>
      <c r="O79" s="6">
        <f>IF(Readings!K56&gt;0.1,333.5*((Readings!K56)^-0.07168)+(2.5*(LOG(Readings!K56/16.325))^2-273+$E79))</f>
        <v>4.1280602225965026</v>
      </c>
      <c r="P79" s="6">
        <f>IF(Readings!L56&gt;0.1,333.5*((Readings!L56)^-0.07168)+(2.5*(LOG(Readings!L56/16.325))^2-273+$E79))</f>
        <v>3.5750837513294869</v>
      </c>
      <c r="Q79" s="6">
        <f>IF(Readings!M56&gt;0.1,333.5*((Readings!M56)^-0.07168)+(2.5*(LOG(Readings!M56/16.325))^2-273+$E79))</f>
        <v>4.0221261683063858</v>
      </c>
      <c r="R79" s="6">
        <f>IF(Readings!N56&gt;0.1,333.5*((Readings!N56)^-0.07168)+(2.5*(LOG(Readings!N56/16.325))^2-273+$E79))</f>
        <v>6.3890106511406088</v>
      </c>
      <c r="S79" s="6">
        <f>IF(Readings!O56&gt;0.1,333.5*((Readings!O56)^-0.07168)+(2.5*(LOG(Readings!O56/16.325))^2-273+$E79))</f>
        <v>7.6530426309799395</v>
      </c>
      <c r="T79" s="6">
        <f>IF(Readings!P56&gt;0.1,333.5*((Readings!P56)^-0.07168)+(2.5*(LOG(Readings!P56/16.325))^2-273+$E79))</f>
        <v>6.5098151875270105</v>
      </c>
      <c r="U79" s="6">
        <f>IF(Readings!Q56&gt;0.1,333.5*((Readings!Q56)^-0.07168)+(2.5*(LOG(Readings!Q56/16.325))^2-273+$E79))</f>
        <v>6.8771091133454547</v>
      </c>
      <c r="V79" s="6">
        <f>IF(Readings!R56&gt;0.1,333.5*((Readings!R56)^-0.07168)+(2.5*(LOG(Readings!R56/16.325))^2-273+$E79))</f>
        <v>6.3718181119482438</v>
      </c>
      <c r="W79" s="6">
        <f>IF(Readings!S56&gt;0.1,333.5*((Readings!S56)^-0.07168)+(2.5*(LOG(Readings!S56/16.325))^2-273+$E79))</f>
        <v>7.108242235069838</v>
      </c>
      <c r="X79" s="6">
        <f>IF(Readings!T56&gt;0.1,333.5*((Readings!T56)^-0.07168)+(2.5*(LOG(Readings!T56/16.325))^2-273+$E79))</f>
        <v>6.4925082531693761</v>
      </c>
      <c r="Y79" s="6">
        <f>IF(Readings!U56&gt;0.1,333.5*((Readings!U56)^-0.07168)+(2.5*(LOG(Readings!U56/16.325))^2-273+$E79))</f>
        <v>7.4331739051517047</v>
      </c>
      <c r="Z79" s="6">
        <f>IF(Readings!V56&gt;0.1,333.5*((Readings!V56)^-0.07168)+(2.5*(LOG(Readings!V56/16.325))^2-273+$E79))</f>
        <v>7.3061251795053295</v>
      </c>
      <c r="AA79" s="6">
        <f>IF(Readings!W56&gt;0.1,333.5*((Readings!W56)^-0.07168)+(2.5*(LOG(Readings!W56/16.325))^2-273+$E79))</f>
        <v>3.370225286724235</v>
      </c>
      <c r="AB79" s="6">
        <f>IF(Readings!X56&gt;0.1,333.5*((Readings!X56)^-0.07168)+(2.5*(LOG(Readings!X56/16.325))^2-273+$E79))</f>
        <v>3.8868382188560417</v>
      </c>
      <c r="AC79" s="6">
        <f>IF(Readings!Y56&gt;0.1,333.5*((Readings!Y56)^-0.07168)+(2.5*(LOG(Readings!Y56/16.325))^2-273+$E79))</f>
        <v>2.8964471982822033</v>
      </c>
      <c r="AD79" s="6">
        <f>IF(Readings!Z56&gt;0.1,333.5*((Readings!Z56)^-0.07168)+(2.5*(LOG(Readings!Z56/16.325))^2-273+$E79))</f>
        <v>3.5309874480588519</v>
      </c>
      <c r="AE79" s="6">
        <f>IF(Readings!AA56&gt;0.1,333.5*((Readings!AA56)^-0.07168)+(2.5*(LOG(Readings!AA56/16.325))^2-273+$E79))</f>
        <v>2.4625780621211106</v>
      </c>
      <c r="AF79" s="6">
        <f>IF(Readings!AB56&gt;0.1,333.5*((Readings!AB56)^-0.07168)+(2.5*(LOG(Readings!AB56/16.325))^2-273+$E79))</f>
        <v>2.4349468430548313</v>
      </c>
      <c r="AG79" s="6">
        <f>IF(Readings!AC56&gt;0.1,333.5*((Readings!AC56)^-0.07168)+(2.5*(LOG(Readings!AC56/16.325))^2-273+$E79))</f>
        <v>0.37820025620322895</v>
      </c>
      <c r="AH79" s="6">
        <f>IF(Readings!AD56&gt;0.1,333.5*((Readings!AD56)^-0.07168)+(2.5*(LOG(Readings!AD56/16.325))^2-273+$E79))</f>
        <v>6.1653932805654676E-2</v>
      </c>
      <c r="AI79" s="6">
        <f>IF(Readings!AE56&gt;0.1,333.5*((Readings!AE56)^-0.07168)+(2.5*(LOG(Readings!AE56/16.325))^2-273+$E79))</f>
        <v>-4.6598836145165023E-2</v>
      </c>
      <c r="AJ79" s="6">
        <f>IF(Readings!AF56&gt;0.1,333.5*((Readings!AF56)^-0.07168)+(2.5*(LOG(Readings!AF56/16.325))^2-273+$E79))</f>
        <v>-1.4070034348565628</v>
      </c>
      <c r="AK79" s="6">
        <f>IF(Readings!AG56&gt;0.1,333.5*((Readings!AG56)^-0.07168)+(2.5*(LOG(Readings!AG56/16.325))^2-273+$E79))</f>
        <v>-2.2087056672065728</v>
      </c>
      <c r="AL79" s="6">
        <f>IF(Readings!AH56&gt;0.1,333.5*((Readings!AH56)^-0.07168)+(2.5*(LOG(Readings!AH56/16.325))^2-273+$E79))</f>
        <v>-3.2957063176580164</v>
      </c>
      <c r="AM79" s="6">
        <f>IF(Readings!AI56&gt;0.1,333.5*((Readings!AI56)^-0.07168)+(2.5*(LOG(Readings!AI56/16.325))^2-273+$E79))</f>
        <v>-5.1753069469251614</v>
      </c>
      <c r="AN79" s="6">
        <f>IF(Readings!AJ56&gt;0.1,333.5*((Readings!AJ56)^-0.07168)+(2.5*(LOG(Readings!AJ56/16.325))^2-273+$E79))</f>
        <v>-6.1264744517702638</v>
      </c>
      <c r="AO79" s="6">
        <f>IF(Readings!AK56&gt;0.1,333.5*((Readings!AK56)^-0.07168)+(2.5*(LOG(Readings!AK56/16.325))^2-273+$E79))</f>
        <v>-2.017096198301374</v>
      </c>
      <c r="AP79" s="6">
        <f>IF(Readings!AL56&gt;0.1,333.5*((Readings!AL56)^-0.07168)+(2.5*(LOG(Readings!AL56/16.325))^2-273+$E79))</f>
        <v>-4.9063030613199317</v>
      </c>
      <c r="AQ79" s="6">
        <f>IF(Readings!AM56&gt;0.1,333.5*((Readings!AM56)^-0.07168)+(2.5*(LOG(Readings!AM56/16.325))^2-273+$E79))</f>
        <v>-11.100069585744393</v>
      </c>
      <c r="AR79" s="6">
        <f>IF(Readings!AN56&gt;0.1,333.5*((Readings!AN56)^-0.07168)+(2.5*(LOG(Readings!AN56/16.325))^2-273+$E79))</f>
        <v>-12.239917069540468</v>
      </c>
      <c r="AS79" s="6">
        <f>IF(Readings!AO56&gt;0.1,333.5*((Readings!AO56)^-0.07168)+(2.5*(LOG(Readings!AO56/16.325))^2-273+$E79))</f>
        <v>-6.9467288131234568</v>
      </c>
      <c r="AT79" s="6">
        <f>IF(Readings!AP56&gt;0.1,333.5*((Readings!AP56)^-0.07168)+(2.5*(LOG(Readings!AP56/16.325))^2-273+$E79))</f>
        <v>-7.728519004260022</v>
      </c>
      <c r="AU79" s="6">
        <f>IF(Readings!AQ56&gt;0.1,333.5*((Readings!AQ56)^-0.07168)+(2.5*(LOG(Readings!AQ56/16.325))^2-273+$E79))</f>
        <v>-5.8723544021392513</v>
      </c>
      <c r="AV79" s="6">
        <f>IF(Readings!AR56&gt;0.1,333.5*((Readings!AR56)^-0.07168)+(2.5*(LOG(Readings!AR56/16.325))^2-273+$E79))</f>
        <v>-11.769773796932611</v>
      </c>
      <c r="AW79" s="6">
        <f>IF(Readings!AS56&gt;0.1,333.5*((Readings!AS56)^-0.07168)+(2.5*(LOG(Readings!AS56/16.325))^2-273+$E79))</f>
        <v>-5.4400915211870142</v>
      </c>
      <c r="AX79" s="6">
        <f>IF(Readings!AT56&gt;0.1,333.5*((Readings!AT56)^-0.07168)+(2.5*(LOG(Readings!AT56/16.325))^2-273+$E79))</f>
        <v>-4.9063030613199317</v>
      </c>
      <c r="AY79" s="6">
        <f>IF(Readings!AU56&gt;0.1,333.5*((Readings!AU56)^-0.07168)+(2.5*(LOG(Readings!AU56/16.325))^2-273+$E79))</f>
        <v>-4.9964476464559766</v>
      </c>
      <c r="AZ79" s="6">
        <f>IF(Readings!AV56&gt;0.1,333.5*((Readings!AV56)^-0.07168)+(2.5*(LOG(Readings!AV56/16.325))^2-273+$E79))</f>
        <v>-6.7858670586589938</v>
      </c>
      <c r="BA79" s="6">
        <f>IF(Readings!AW56&gt;0.1,333.5*((Readings!AW56)^-0.07168)+(2.5*(LOG(Readings!AW56/16.325))^2-273+$E79))</f>
        <v>-0.26111260695404326</v>
      </c>
      <c r="BB79" s="6">
        <f>IF(Readings!AX56&gt;0.1,333.5*((Readings!AX56)^-0.07168)+(2.5*(LOG(Readings!AX56/16.325))^2-273+$E79))</f>
        <v>-0.32023489432850738</v>
      </c>
      <c r="BC79" s="6">
        <f>IF(Readings!AY56&gt;0.1,333.5*((Readings!AY56)^-0.07168)+(2.5*(LOG(Readings!AY56/16.325))^2-273+$E79))</f>
        <v>-0.33203534542741409</v>
      </c>
      <c r="BD79" s="6">
        <f>IF(Readings!AZ56&gt;0.1,333.5*((Readings!AZ56)^-0.07168)+(2.5*(LOG(Readings!AZ56/16.325))^2-273+$E79))</f>
        <v>-0.36738886944823435</v>
      </c>
      <c r="BE79" s="6">
        <f>IF(Readings!BA56&gt;0.1,333.5*((Readings!BA56)^-0.07168)+(2.5*(LOG(Readings!BA56/16.325))^2-273+$E79))</f>
        <v>-0.36738886944823435</v>
      </c>
      <c r="BF79" s="6">
        <f>IF(Readings!BB56&gt;0.1,333.5*((Readings!BB56)^-0.07168)+(2.5*(LOG(Readings!BB56/16.325))^2-273+$E79))</f>
        <v>-0.32023489432850738</v>
      </c>
      <c r="BG79" s="6">
        <f>IF(Readings!BC56&gt;0.1,333.5*((Readings!BC56)^-0.07168)+(2.5*(LOG(Readings!BC56/16.325))^2-273+$E79))</f>
        <v>-0.32023489432850738</v>
      </c>
      <c r="BH79" s="6">
        <f>IF(Readings!BD56&gt;0.1,333.5*((Readings!BD56)^-0.07168)+(2.5*(LOG(Readings!BD56/16.325))^2-273+$E79))</f>
        <v>-0.32023489432850738</v>
      </c>
      <c r="BI79" s="6">
        <f>IF(Readings!BE56&gt;0.1,333.5*((Readings!BE56)^-0.07168)+(2.5*(LOG(Readings!BE56/16.325))^2-273+$E79))</f>
        <v>-0.29661001642051588</v>
      </c>
      <c r="BJ79" s="6">
        <f>IF(Readings!BF56&gt;0.1,333.5*((Readings!BF56)^-0.07168)+(2.5*(LOG(Readings!BF56/16.325))^2-273+$E79))</f>
        <v>-0.20178932590079057</v>
      </c>
      <c r="BK79" s="6">
        <f>IF(Readings!BG56&gt;0.1,333.5*((Readings!BG56)^-0.07168)+(2.5*(LOG(Readings!BG56/16.325))^2-273+$E79))</f>
        <v>0.96533722360095453</v>
      </c>
      <c r="BL79" s="6">
        <f>IF(Readings!BH56&gt;0.1,333.5*((Readings!BH56)^-0.07168)+(2.5*(LOG(Readings!BH56/16.325))^2-273+$E79))</f>
        <v>0.96533722360095453</v>
      </c>
      <c r="BM79" s="6">
        <f>IF(Readings!BI56&gt;0.1,333.5*((Readings!BI56)^-0.07168)+(2.5*(LOG(Readings!BI56/16.325))^2-273+$E79))</f>
        <v>0.20704126647558496</v>
      </c>
      <c r="BN79" s="6">
        <f>IF(Readings!BJ56&gt;0.1,333.5*((Readings!BJ56)^-0.07168)+(2.5*(LOG(Readings!BJ56/16.325))^2-273+$E79))</f>
        <v>0.39049013209239547</v>
      </c>
      <c r="BO79" s="6">
        <f>IF(Readings!BK56&gt;0.1,333.5*((Readings!BK56)^-0.07168)+(2.5*(LOG(Readings!BK56/16.325))^2-273+$E79))</f>
        <v>2.4487570785397565</v>
      </c>
      <c r="BP79" s="6">
        <f>IF(Readings!BL56&gt;0.1,333.5*((Readings!BL56)^-0.07168)+(2.5*(LOG(Readings!BL56/16.325))^2-273+$E79))</f>
        <v>3.7674336768185981</v>
      </c>
      <c r="BQ79" s="6">
        <f>IF(Readings!BM56&gt;0.1,333.5*((Readings!BM56)^-0.07168)+(2.5*(LOG(Readings!BM56/16.325))^2-273+$E79))</f>
        <v>4.4342188850739603</v>
      </c>
      <c r="BR79" s="6">
        <f>IF(Readings!BN56&gt;0.1,333.5*((Readings!BN56)^-0.07168)+(2.5*(LOG(Readings!BN56/16.325))^2-273+$E79))</f>
        <v>6.2690026075127889</v>
      </c>
      <c r="BS79" s="6">
        <f>IF(Readings!BO56&gt;0.1,333.5*((Readings!BO56)^-0.07168)+(2.5*(LOG(Readings!BO56/16.325))^2-273+$E79))</f>
        <v>7.6162142372819517</v>
      </c>
      <c r="BT79" s="6">
        <f>IF(Readings!BP56&gt;0.1,333.5*((Readings!BP56)^-0.07168)+(2.5*(LOG(Readings!BP56/16.325))^2-273+$E79))</f>
        <v>6.6837947153777577</v>
      </c>
      <c r="BU79" s="6">
        <f>IF(Readings!BQ56&gt;0.1,333.5*((Readings!BQ56)^-0.07168)+(2.5*(LOG(Readings!BQ56/16.325))^2-273+$E79))</f>
        <v>5.0147231347693264</v>
      </c>
      <c r="BV79" s="6">
        <f>IF(Readings!BR56&gt;0.1,333.5*((Readings!BR56)^-0.07168)+(2.5*(LOG(Readings!BR56/16.325))^2-273+$E79))</f>
        <v>4.2804873850918739</v>
      </c>
      <c r="BW79" s="6">
        <f>IF(Readings!BS56&gt;0.1,333.5*((Readings!BS56)^-0.07168)+(2.5*(LOG(Readings!BS56/16.325))^2-273+$E79))</f>
        <v>3.708028609851624</v>
      </c>
      <c r="BX79" s="6">
        <f>IF(Readings!BT56&gt;0.1,333.5*((Readings!BT56)^-0.07168)+(2.5*(LOG(Readings!BT56/16.325))^2-273+$E79))</f>
        <v>3.4139262825578385</v>
      </c>
      <c r="BY79" s="6">
        <f>IF(Readings!BU56&gt;0.1,333.5*((Readings!BU56)^-0.07168)+(2.5*(LOG(Readings!BU56/16.325))^2-273+$E79))</f>
        <v>1.3636131514195995</v>
      </c>
      <c r="BZ79" s="6">
        <f>IF(Readings!BV56&gt;0.1,333.5*((Readings!BV56)^-0.07168)+(2.5*(LOG(Readings!BV56/16.325))^2-273+$E79))</f>
        <v>0.47676140216958629</v>
      </c>
      <c r="CA79" s="6">
        <f>IF(Readings!BW56&gt;0.1,333.5*((Readings!BW56)^-0.07168)+(2.5*(LOG(Readings!BW56/16.325))^2-273+$E79))</f>
        <v>0.17058101763069544</v>
      </c>
      <c r="CB79" s="6">
        <f>IF(Readings!BX56&gt;0.1,333.5*((Readings!BX56)^-0.07168)+(2.5*(LOG(Readings!BX56/16.325))^2-273+$E79))</f>
        <v>1.3458810624058515E-2</v>
      </c>
      <c r="CC79" s="6">
        <f>IF(Readings!BY56&gt;0.1,333.5*((Readings!BY56)^-0.07168)+(2.5*(LOG(Readings!BY56/16.325))^2-273+$E79))</f>
        <v>-0.75161576440007138</v>
      </c>
      <c r="CD79" s="6">
        <f>IF(Readings!BZ56&gt;0.1,333.5*((Readings!BZ56)^-0.07168)+(2.5*(LOG(Readings!BZ56/16.325))^2-273+$E79))</f>
        <v>-2.1875206234877851</v>
      </c>
      <c r="CE79" s="6">
        <f>IF(Readings!CA56&gt;0.1,333.5*((Readings!CA56)^-0.07168)+(2.5*(LOG(Readings!CA56/16.325))^2-273+$E79))</f>
        <v>-2.0277972207902053</v>
      </c>
      <c r="CF79" s="6"/>
      <c r="CG79" s="6">
        <f>IF(Readings!CC56&gt;0.1,333.5*((Readings!CC56)^-0.07168)+(2.5*(LOG(Readings!CC56/16.325))^2-273+$E79))</f>
        <v>-2.883389199625924</v>
      </c>
      <c r="CH79" s="6">
        <f>IF(Readings!CD56&gt;0.1,333.5*((Readings!CD56)^-0.07168)+(2.5*(LOG(Readings!CD56/16.325))^2-273+$E79))</f>
        <v>-2.3772542592167838</v>
      </c>
      <c r="CI79" s="6">
        <f>IF(Readings!CE56&gt;0.1,333.5*((Readings!CE56)^-0.07168)+(2.5*(LOG(Readings!CE56/16.325))^2-273+$E79))</f>
        <v>-1.0824029773833104</v>
      </c>
      <c r="CJ79" s="6">
        <f>IF(Readings!CF56&gt;0.1,333.5*((Readings!CF56)^-0.07168)+(2.5*(LOG(Readings!CF56/16.325))^2-273+$E79))</f>
        <v>-0.79761762639606104</v>
      </c>
      <c r="CK79" s="6">
        <f>IF(Readings!CG56&gt;0.1,333.5*((Readings!CG56)^-0.07168)+(2.5*(LOG(Readings!CG56/16.325))^2-273+$E79))</f>
        <v>-0.98041728934032335</v>
      </c>
      <c r="CL79" s="6">
        <f>IF(Readings!CH56&gt;0.1,333.5*((Readings!CH56)^-0.07168)+(2.5*(LOG(Readings!CH56/16.325))^2-273+$E79))</f>
        <v>-0.90067894232453227</v>
      </c>
      <c r="CM79" s="6">
        <f>IF(Readings!CI56&gt;0.1,333.5*((Readings!CI56)^-0.07168)+(2.5*(LOG(Readings!CI56/16.325))^2-273+$E79))</f>
        <v>-0.56638232606269412</v>
      </c>
      <c r="CN79" s="6">
        <f>IF(Readings!CJ56&gt;0.1,333.5*((Readings!CJ56)^-0.07168)+(2.5*(LOG(Readings!CJ56/16.325))^2-273+$E79))</f>
        <v>-0.57801734193981247</v>
      </c>
      <c r="CO79" s="6">
        <f>IF(Readings!CK56&gt;0.1,333.5*((Readings!CK56)^-0.07168)+(2.5*(LOG(Readings!CK56/16.325))^2-273+$E79))</f>
        <v>-0.18990043694378755</v>
      </c>
      <c r="CP79" s="6">
        <f>IF(Readings!CL56&gt;0.1,333.5*((Readings!CL56)^-0.07168)+(2.5*(LOG(Readings!CL56/16.325))^2-273+$E79))</f>
        <v>-0.17800344619115549</v>
      </c>
      <c r="CQ79" s="6">
        <f>IF(Readings!CM56&gt;0.1,333.5*((Readings!CM56)^-0.07168)+(2.5*(LOG(Readings!CM56/16.325))^2-273+$E79))</f>
        <v>-0.17800344619115549</v>
      </c>
      <c r="CR79" s="6">
        <f>IF(Readings!CN56&gt;0.1,333.5*((Readings!CN56)^-0.07168)+(2.5*(LOG(Readings!CN56/16.325))^2-273+$E79))</f>
        <v>-2.2600536470406496E-2</v>
      </c>
      <c r="CS79" s="6">
        <f>IF(Readings!CO56&gt;0.1,333.5*((Readings!CO56)^-0.07168)+(2.5*(LOG(Readings!CO56/16.325))^2-273+$E79))</f>
        <v>2.5596272248276364</v>
      </c>
      <c r="CT79" s="6">
        <f>IF(Readings!CP56&gt;0.1,333.5*((Readings!CP56)^-0.07168)+(2.5*(LOG(Readings!CP56/16.325))^2-273+$E79))</f>
        <v>2.5735347646142941</v>
      </c>
      <c r="CU79" s="6">
        <f>IF(Readings!CQ56&gt;0.1,333.5*((Readings!CQ56)^-0.07168)+(2.5*(LOG(Readings!CQ56/16.325))^2-273+$E79))</f>
        <v>4.4805958412766245</v>
      </c>
      <c r="CV79" s="6">
        <f>IF(Readings!CR56&gt;0.1,333.5*((Readings!CR56)^-0.07168)+(2.5*(LOG(Readings!CR56/16.325))^2-273+$E79))</f>
        <v>5.1748780324346626</v>
      </c>
      <c r="CW79" s="6">
        <f>IF(Readings!CS56&gt;0.1,333.5*((Readings!CS56)^-0.07168)+(2.5*(LOG(Readings!CS56/16.325))^2-273+$E79))</f>
        <v>5.7136864085644561</v>
      </c>
      <c r="CX79" s="6">
        <f>IF(Readings!CT56&gt;0.1,333.5*((Readings!CT56)^-0.07168)+(2.5*(LOG(Readings!CT56/16.325))^2-273+$E79))</f>
        <v>5.5815859108323025</v>
      </c>
      <c r="CY79" s="6">
        <f>IF(Readings!CU56&gt;0.1,333.5*((Readings!CU56)^-0.07168)+(2.5*(LOG(Readings!CU56/16.325))^2-273+$E79))</f>
        <v>6.3546417984371146</v>
      </c>
      <c r="CZ79" s="6">
        <f>IF(Readings!CV56&gt;0.1,333.5*((Readings!CV56)^-0.07168)+(2.5*(LOG(Readings!CV56/16.325))^2-273+$E79))</f>
        <v>7.8196913937080694</v>
      </c>
      <c r="DA79" s="6">
        <f>IF(Readings!CW56&gt;0.1,333.5*((Readings!CW56)^-0.07168)+(2.5*(LOG(Readings!CW56/16.325))^2-273+$E79))</f>
        <v>6.8771091133454547</v>
      </c>
      <c r="DB79" s="6">
        <f>IF(Readings!CX56&gt;0.1,333.5*((Readings!CX56)^-0.07168)+(2.5*(LOG(Readings!CX56/16.325))^2-273+$E79))</f>
        <v>5.796740839822121</v>
      </c>
      <c r="DC79" s="6">
        <f>IF(Readings!CY56&gt;0.1,333.5*((Readings!CY56)^-0.07168)+(2.5*(LOG(Readings!CY56/16.325))^2-273+$E79))</f>
        <v>4.6360547928621827</v>
      </c>
      <c r="DD79" s="6">
        <f>IF(Readings!CZ56&gt;0.1,333.5*((Readings!CZ56)^-0.07168)+(2.5*(LOG(Readings!CZ56/16.325))^2-273+$E79))</f>
        <v>3.7228614079577937</v>
      </c>
      <c r="DE79" s="6">
        <f>IF(Readings!DA56&gt;0.1,333.5*((Readings!DA56)^-0.07168)+(2.5*(LOG(Readings!DA56/16.325))^2-273+$E79))</f>
        <v>2.2154320603158908</v>
      </c>
      <c r="DF79" s="6">
        <f>IF(Readings!DB56&gt;0.1,333.5*((Readings!DB56)^-0.07168)+(2.5*(LOG(Readings!DB56/16.325))^2-273+$E79))</f>
        <v>0.48912059845270051</v>
      </c>
      <c r="DG79" s="6">
        <f>IF(Readings!DC56&gt;0.1,333.5*((Readings!DC56)^-0.07168)+(2.5*(LOG(Readings!DC56/16.325))^2-273+$E79))</f>
        <v>-0.3791574681814609</v>
      </c>
      <c r="DH79" s="6">
        <f>IF(Readings!DD56&gt;0.1,333.5*((Readings!DD56)^-0.07168)+(2.5*(LOG(Readings!DD56/16.325))^2-273+$E79))</f>
        <v>1.3458810624058515E-2</v>
      </c>
      <c r="DI79" s="6">
        <f>IF(Readings!DE56&gt;0.1,333.5*((Readings!DE56)^-0.07168)+(2.5*(LOG(Readings!DE56/16.325))^2-273+$E79))</f>
        <v>-1.2957574971670738</v>
      </c>
      <c r="DJ79" s="6">
        <f>IF(Readings!DF56&gt;0.1,333.5*((Readings!DF56)^-0.07168)+(2.5*(LOG(Readings!DF56/16.325))^2-273+$E79))</f>
        <v>-1.5175393381227877</v>
      </c>
      <c r="DK79" s="6">
        <f>IF(Readings!DG56&gt;0.1,333.5*((Readings!DG56)^-0.07168)+(2.5*(LOG(Readings!DG56/16.325))^2-273+$E79))</f>
        <v>-2.1663094975429544</v>
      </c>
      <c r="DL79" s="6">
        <f>IF(Readings!DH56&gt;0.1,333.5*((Readings!DH56)^-0.07168)+(2.5*(LOG(Readings!DH56/16.325))^2-273+$E79))</f>
        <v>-3.1960530268148659</v>
      </c>
      <c r="DM79" s="6">
        <f>IF(Readings!DI56&gt;0.1,333.5*((Readings!DI56)^-0.07168)+(2.5*(LOG(Readings!DI56/16.325))^2-273+$E79))</f>
        <v>-2.481764947080535</v>
      </c>
      <c r="DN79" s="6">
        <f>IF(Readings!DJ56&gt;0.1,333.5*((Readings!DJ56)^-0.07168)+(2.5*(LOG(Readings!DJ56/16.325))^2-273+$E79))</f>
        <v>-2.481764947080535</v>
      </c>
      <c r="DO79" s="6">
        <f>IF(Readings!DK56&gt;0.1,333.5*((Readings!DK56)^-0.07168)+(2.5*(LOG(Readings!DK56/16.325))^2-273+$E79))</f>
        <v>-1.0258182379476466</v>
      </c>
      <c r="DP79" s="6">
        <f>IF(Readings!DL56&gt;0.1,333.5*((Readings!DL56)^-0.07168)+(2.5*(LOG(Readings!DL56/16.325))^2-273+$E79))</f>
        <v>-0.47302134319966171</v>
      </c>
      <c r="DQ79" s="6">
        <f>IF(Readings!DM56&gt;0.1,333.5*((Readings!DM56)^-0.07168)+(2.5*(LOG(Readings!DM56/16.325))^2-273+$E79))</f>
        <v>-0.63607608447654229</v>
      </c>
      <c r="DR79" s="6">
        <f>IF(Readings!DN56&gt;0.1,333.5*((Readings!DN56)^-0.07168)+(2.5*(LOG(Readings!DN56/16.325))^2-273+$E79))</f>
        <v>-0.35561232283225763</v>
      </c>
      <c r="DS79" s="6">
        <f>IF(Readings!DO56&gt;0.1,333.5*((Readings!DO56)^-0.07168)+(2.5*(LOG(Readings!DO56/16.325))^2-273+$E79))</f>
        <v>-0.20178932590079057</v>
      </c>
      <c r="DT79" s="6">
        <f>IF(Readings!DP56&gt;0.1,333.5*((Readings!DP56)^-0.07168)+(2.5*(LOG(Readings!DP56/16.325))^2-273+$E79))</f>
        <v>-8.2534601406848651E-2</v>
      </c>
      <c r="DU79" s="6">
        <f>IF(Readings!DQ56&gt;0.1,333.5*((Readings!DQ56)^-0.07168)+(2.5*(LOG(Readings!DQ56/16.325))^2-273+$E79))</f>
        <v>3.4431197748244244</v>
      </c>
      <c r="DV79" s="6">
        <f>IF(Readings!DR56&gt;0.1,333.5*((Readings!DR56)^-0.07168)+(2.5*(LOG(Readings!DR56/16.325))^2-273+$E79))</f>
        <v>4.9510569242018505</v>
      </c>
      <c r="DW79" s="6">
        <f>IF(Readings!DS56&gt;0.1,333.5*((Readings!DS56)^-0.07168)+(2.5*(LOG(Readings!DS56/16.325))^2-273+$E79))</f>
        <v>4.6829554848779367</v>
      </c>
      <c r="DX79" s="6">
        <f>IF(Readings!DT56&gt;0.1,333.5*((Readings!DT56)^-0.07168)+(2.5*(LOG(Readings!DT56/16.325))^2-273+$E79))</f>
        <v>7.1979237491361232</v>
      </c>
      <c r="DY79" s="6">
        <f>IF(Readings!DU56&gt;0.1,333.5*((Readings!DU56)^-0.07168)+(2.5*(LOG(Readings!DU56/16.325))^2-273+$E79))</f>
        <v>8.2716231210895899</v>
      </c>
      <c r="DZ79" s="6">
        <f>IF(Readings!DV56&gt;0.1,333.5*((Readings!DV56)^-0.07168)+(2.5*(LOG(Readings!DV56/16.325))^2-273+$E79))</f>
        <v>6.6314262584468793</v>
      </c>
      <c r="EA79" s="6">
        <f>IF(Readings!DW56&gt;0.1,333.5*((Readings!DW56)^-0.07168)+(2.5*(LOG(Readings!DW56/16.325))^2-273+$E79))</f>
        <v>4.8086242899296394</v>
      </c>
      <c r="EB79" s="6">
        <f>IF(Readings!DX56&gt;0.1,333.5*((Readings!DX56)^-0.07168)+(2.5*(LOG(Readings!DX56/16.325))^2-273+$E79))</f>
        <v>4.2651863195717397</v>
      </c>
      <c r="EC79" s="6">
        <f>IF(Readings!DY56&gt;0.1,333.5*((Readings!DY56)^-0.07168)+(2.5*(LOG(Readings!DY56/16.325))^2-273+$E79))</f>
        <v>0.75069536241682044</v>
      </c>
      <c r="ED79" s="6">
        <f>IF(Readings!DZ56&gt;0.1,333.5*((Readings!DZ56)^-0.07168)+(2.5*(LOG(Readings!DZ56/16.325))^2-273+$E79))</f>
        <v>-0.18990043694378755</v>
      </c>
      <c r="EE79" s="6">
        <f>IF(Readings!EA56&gt;0.1,333.5*((Readings!EA56)^-0.07168)+(2.5*(LOG(Readings!EA56/16.325))^2-273+$E79))</f>
        <v>-1.6492571261543389</v>
      </c>
      <c r="EF79" s="6">
        <f>IF(Readings!EB56&gt;0.1,333.5*((Readings!EB56)^-0.07168)+(2.5*(LOG(Readings!EB56/16.325))^2-273+$E79))</f>
        <v>-2.1663094975429544</v>
      </c>
      <c r="EG79" s="6">
        <f>IF(Readings!EC56&gt;0.1,333.5*((Readings!EC56)^-0.07168)+(2.5*(LOG(Readings!EC56/16.325))^2-273+$E79))</f>
        <v>-2.6888992958533322</v>
      </c>
      <c r="EH79" s="6">
        <f>IF(Readings!ED56&gt;0.1,333.5*((Readings!ED56)^-0.07168)+(2.5*(LOG(Readings!ED56/16.325))^2-273+$E79))</f>
        <v>7.4331739051517047</v>
      </c>
      <c r="EI79" s="6">
        <f>IF(Readings!EE56&gt;0.1,333.5*((Readings!EE56)^-0.07168)+(2.5*(LOG(Readings!EE56/16.325))^2-273+$E79))</f>
        <v>-0.33203534542741409</v>
      </c>
      <c r="EJ79" s="6">
        <f>IF(Readings!EF56&gt;0.1,333.5*((Readings!EF56)^-0.07168)+(2.5*(LOG(Readings!EF56/16.325))^2-273+$E79))</f>
        <v>5.8300694176218144</v>
      </c>
      <c r="EK79" s="6">
        <f>IF(Readings!EG56&gt;0.1,333.5*((Readings!EG56)^-0.07168)+(2.5*(LOG(Readings!EG56/16.325))^2-273+$E79))</f>
        <v>7.7084242345222833</v>
      </c>
      <c r="EL79" s="6">
        <f>IF(Readings!EH56&gt;0.1,333.5*((Readings!EH56)^-0.07168)+(2.5*(LOG(Readings!EH56/16.325))^2-273+$E79))</f>
        <v>-2.0598605067116296</v>
      </c>
      <c r="EM79" s="6">
        <f>IF(Readings!EI56&gt;0.1,333.5*((Readings!EI56)^-0.07168)+(2.5*(LOG(Readings!EI56/16.325))^2-273+$E79))</f>
        <v>1.2083717517217565</v>
      </c>
      <c r="EN79" s="6">
        <f>IF(Readings!EJ56&gt;0.1,333.5*((Readings!EJ56)^-0.07168)+(2.5*(LOG(Readings!EJ56/16.325))^2-273+$E79))</f>
        <v>8.8132891894042018</v>
      </c>
      <c r="EO79" s="6">
        <f>IF(Readings!EK56&gt;0.1,333.5*((Readings!EK56)^-0.07168)+(2.5*(LOG(Readings!EK56/16.325))^2-273+$E79))</f>
        <v>9.1101399860389165</v>
      </c>
      <c r="EP79" s="6">
        <f>IF(Readings!EL56&gt;0.1,333.5*((Readings!EL56)^-0.07168)+(2.5*(LOG(Readings!EL56/16.325))^2-273+$E79))</f>
        <v>4.9987855109287125</v>
      </c>
      <c r="EQ79" s="6">
        <f>IF(Readings!EM56&gt;0.1,333.5*((Readings!EM56)^-0.07168)+(2.5*(LOG(Readings!EM56/16.325))^2-273+$E79))</f>
        <v>1.5333478926343673</v>
      </c>
      <c r="ER79" s="6">
        <f>IF(Readings!EN56&gt;0.1,333.5*((Readings!EN56)^-0.07168)+(2.5*(LOG(Readings!EN56/16.325))^2-273+$E79))</f>
        <v>1.7047303380372227</v>
      </c>
      <c r="ES79" s="6">
        <f>IF(Readings!EO56&gt;0.1,333.5*((Readings!EO56)^-0.07168)+(2.5*(LOG(Readings!EO56/16.325))^2-273+$E79))</f>
        <v>8.1008444509537867</v>
      </c>
      <c r="ET79" s="6">
        <f>IF(Readings!EP56&gt;0.1,333.5*((Readings!EP56)^-0.07168)+(2.5*(LOG(Readings!EP56/16.325))^2-273+$E79))</f>
        <v>-5.5274368197972308</v>
      </c>
      <c r="EU79" s="6">
        <f>IF(Readings!EQ56&gt;0.1,333.5*((Readings!EQ56)^-0.07168)+(2.5*(LOG(Readings!EQ56/16.325))^2-273+$E79))</f>
        <v>-0.2374074858683457</v>
      </c>
      <c r="EV79" s="6">
        <f>IF(Readings!ER56&gt;0.1,333.5*((Readings!ER56)^-0.07168)+(2.5*(LOG(Readings!ER56/16.325))^2-273+$E79))</f>
        <v>5.3364654167847902</v>
      </c>
      <c r="EW79" s="6">
        <f>(333.5*((12.18)^-0.07168)+(2.5*(LOG(12.18/16.325))^2-273+$E79))</f>
        <v>5.7800994906226606</v>
      </c>
      <c r="EX79" s="6">
        <f>(333.5*((12.02)^-0.07168)+(2.5*(LOG(12.02/16.325))^2-273+$E79))</f>
        <v>6.0482101722362245</v>
      </c>
      <c r="EY79" s="6">
        <f>(333.5*((12.35)^-0.07168)+(2.5*(LOG(12.35/16.325))^2-273+$E79))</f>
        <v>5.4995096704945468</v>
      </c>
    </row>
    <row r="80" spans="1:156" x14ac:dyDescent="0.2">
      <c r="A80" t="s">
        <v>39</v>
      </c>
      <c r="B80" s="13">
        <v>3</v>
      </c>
      <c r="C80" s="13">
        <v>1078.5</v>
      </c>
      <c r="D80" s="17">
        <f t="shared" si="116"/>
        <v>-2.2000000000000455</v>
      </c>
      <c r="E80" s="17">
        <v>-0.04</v>
      </c>
      <c r="F80" s="43" t="s">
        <v>216</v>
      </c>
      <c r="G80" s="6">
        <f>IF(Readings!C57&gt;0.1,333.5*((Readings!C57)^-0.07168)+(2.5*(LOG(Readings!C57/16.325))^2-273+$E80))</f>
        <v>-0.19178932590079967</v>
      </c>
      <c r="H80" s="6">
        <f>IF(Readings!D57&gt;0.1,333.5*((Readings!D57)^-0.07168)+(2.5*(LOG(Readings!D57/16.325))^2-273+$E80))</f>
        <v>-0.28661001642052497</v>
      </c>
      <c r="I80" s="6">
        <f>IF(Readings!E57&gt;0.1,333.5*((Readings!E57)^-0.07168)+(2.5*(LOG(Readings!E57/16.325))^2-273+$E80))</f>
        <v>-0.33382781820711216</v>
      </c>
      <c r="J80" s="6">
        <f>IF(Readings!F57&gt;0.1,333.5*((Readings!F57)^-0.07168)+(2.5*(LOG(Readings!F57/16.325))^2-273+$E80))</f>
        <v>-0.29842645472717777</v>
      </c>
      <c r="K80" s="6">
        <f>IF(Readings!G57&gt;0.1,333.5*((Readings!G57)^-0.07168)+(2.5*(LOG(Readings!G57/16.325))^2-273+$E80))</f>
        <v>-0.26295310278470652</v>
      </c>
      <c r="L80" s="6">
        <f>IF(Readings!H57&gt;0.1,333.5*((Readings!H57)^-0.07168)+(2.5*(LOG(Readings!H57/16.325))^2-273+$E80))</f>
        <v>-0.23926407141493655</v>
      </c>
      <c r="M80" s="6">
        <f>IF(Readings!I57&gt;0.1,333.5*((Readings!I57)^-0.07168)+(2.5*(LOG(Readings!I57/16.325))^2-273+$E80))</f>
        <v>-0.20367012345911917</v>
      </c>
      <c r="N80" s="6">
        <f>IF(Readings!J57&gt;0.1,333.5*((Readings!J57)^-0.07168)+(2.5*(LOG(Readings!J57/16.325))^2-273+$E80))</f>
        <v>-0.19178932590079967</v>
      </c>
      <c r="O80" s="6">
        <f>IF(Readings!K57&gt;0.1,333.5*((Readings!K57)^-0.07168)+(2.5*(LOG(Readings!K57/16.325))^2-273+$E80))</f>
        <v>-0.17990043694379665</v>
      </c>
      <c r="P80" s="6">
        <f>IF(Readings!L57&gt;0.1,333.5*((Readings!L57)^-0.07168)+(2.5*(LOG(Readings!L57/16.325))^2-273+$E80))</f>
        <v>-0.16800344619116458</v>
      </c>
      <c r="Q80" s="6">
        <f>IF(Readings!M57&gt;0.1,333.5*((Readings!M57)^-0.07168)+(2.5*(LOG(Readings!M57/16.325))^2-273+$E80))</f>
        <v>-0.14418511761414265</v>
      </c>
      <c r="R80" s="6">
        <f>IF(Readings!N57&gt;0.1,333.5*((Readings!N57)^-0.07168)+(2.5*(LOG(Readings!N57/16.325))^2-273+$E80))</f>
        <v>-0.14418511761414265</v>
      </c>
      <c r="S80" s="6">
        <f>IF(Readings!O57&gt;0.1,333.5*((Readings!O57)^-0.07168)+(2.5*(LOG(Readings!O57/16.325))^2-273+$E80))</f>
        <v>-0.10839660022952557</v>
      </c>
      <c r="T80" s="6">
        <f>IF(Readings!P57&gt;0.1,333.5*((Readings!P57)^-0.07168)+(2.5*(LOG(Readings!P57/16.325))^2-273+$E80))</f>
        <v>-0.31023489432851648</v>
      </c>
      <c r="U80" s="6">
        <f>IF(Readings!Q57&gt;0.1,333.5*((Readings!Q57)^-0.07168)+(2.5*(LOG(Readings!Q57/16.325))^2-273+$E80))</f>
        <v>0.10788764661674577</v>
      </c>
      <c r="V80" s="6">
        <f>IF(Readings!R57&gt;0.1,333.5*((Readings!R57)^-0.07168)+(2.5*(LOG(Readings!R57/16.325))^2-273+$E80))</f>
        <v>-0.31023489432851648</v>
      </c>
      <c r="W80" s="6">
        <f>IF(Readings!S57&gt;0.1,333.5*((Readings!S57)^-0.07168)+(2.5*(LOG(Readings!S57/16.325))^2-273+$E80))</f>
        <v>1.2828895865910681</v>
      </c>
      <c r="X80" s="6">
        <f>IF(Readings!T57&gt;0.1,333.5*((Readings!T57)^-0.07168)+(2.5*(LOG(Readings!T57/16.325))^2-273+$E80))</f>
        <v>2.2527233328366378</v>
      </c>
      <c r="Y80" s="6">
        <f>IF(Readings!U57&gt;0.1,333.5*((Readings!U57)^-0.07168)+(2.5*(LOG(Readings!U57/16.325))^2-273+$E80))</f>
        <v>1.9279695798599619</v>
      </c>
      <c r="Z80" s="6">
        <f>IF(Readings!V57&gt;0.1,333.5*((Readings!V57)^-0.07168)+(2.5*(LOG(Readings!V57/16.325))^2-273+$E80))</f>
        <v>1.8210285888030739</v>
      </c>
      <c r="AA80" s="6">
        <f>IF(Readings!W57&gt;0.1,333.5*((Readings!W57)^-0.07168)+(2.5*(LOG(Readings!W57/16.325))^2-273+$E80))</f>
        <v>1.6750327171864114</v>
      </c>
      <c r="AB80" s="6">
        <f>IF(Readings!X57&gt;0.1,333.5*((Readings!X57)^-0.07168)+(2.5*(LOG(Readings!X57/16.325))^2-273+$E80))</f>
        <v>2.2254320603158817</v>
      </c>
      <c r="AC80" s="6">
        <f>IF(Readings!Y57&gt;0.1,333.5*((Readings!Y57)^-0.07168)+(2.5*(LOG(Readings!Y57/16.325))^2-273+$E80))</f>
        <v>2.1166851490029899</v>
      </c>
      <c r="AD80" s="6">
        <f>IF(Readings!Z57&gt;0.1,333.5*((Readings!Z57)^-0.07168)+(2.5*(LOG(Readings!Z57/16.325))^2-273+$E80))</f>
        <v>1.9951373608304266</v>
      </c>
      <c r="AE80" s="6">
        <f>IF(Readings!AA57&gt;0.1,333.5*((Readings!AA57)^-0.07168)+(2.5*(LOG(Readings!AA57/16.325))^2-273+$E80))</f>
        <v>1.9951373608304266</v>
      </c>
      <c r="AF80" s="6">
        <f>IF(Readings!AB57&gt;0.1,333.5*((Readings!AB57)^-0.07168)+(2.5*(LOG(Readings!AB57/16.325))^2-273+$E80))</f>
        <v>1.9548061168522963</v>
      </c>
      <c r="AG80" s="6">
        <f>IF(Readings!AC57&gt;0.1,333.5*((Readings!AC57)^-0.07168)+(2.5*(LOG(Readings!AC57/16.325))^2-273+$E80))</f>
        <v>1.0389690444977191</v>
      </c>
      <c r="AH80" s="6">
        <f>IF(Readings!AD57&gt;0.1,333.5*((Readings!AD57)^-0.07168)+(2.5*(LOG(Readings!AD57/16.325))^2-273+$E80))</f>
        <v>0.6980611831928627</v>
      </c>
      <c r="AI80" s="6">
        <f>IF(Readings!AE57&gt;0.1,333.5*((Readings!AE57)^-0.07168)+(2.5*(LOG(Readings!AE57/16.325))^2-273+$E80))</f>
        <v>0.54864466888471952</v>
      </c>
      <c r="AJ80" s="6">
        <f>IF(Readings!AF57&gt;0.1,333.5*((Readings!AF57)^-0.07168)+(2.5*(LOG(Readings!AF57/16.325))^2-273+$E80))</f>
        <v>0.35138226415512008</v>
      </c>
      <c r="AK80" s="6">
        <f>IF(Readings!AG57&gt;0.1,333.5*((Readings!AG57)^-0.07168)+(2.5*(LOG(Readings!AG57/16.325))^2-273+$E80))</f>
        <v>-0.32203534542742318</v>
      </c>
      <c r="AL80" s="6">
        <f>IF(Readings!AH57&gt;0.1,333.5*((Readings!AH57)^-0.07168)+(2.5*(LOG(Readings!AH57/16.325))^2-273+$E80))</f>
        <v>-0.13226375889757946</v>
      </c>
      <c r="AM80" s="6">
        <f>IF(Readings!AI57&gt;0.1,333.5*((Readings!AI57)^-0.07168)+(2.5*(LOG(Readings!AI57/16.325))^2-273+$E80))</f>
        <v>-0.31023489432851648</v>
      </c>
      <c r="AN80" s="6">
        <f>IF(Readings!AJ57&gt;0.1,333.5*((Readings!AJ57)^-0.07168)+(2.5*(LOG(Readings!AJ57/16.325))^2-273+$E80))</f>
        <v>-0.33382781820711216</v>
      </c>
      <c r="AO80" s="6">
        <f>IF(Readings!AK57&gt;0.1,333.5*((Readings!AK57)^-0.07168)+(2.5*(LOG(Readings!AK57/16.325))^2-273+$E80))</f>
        <v>-0.33382781820711216</v>
      </c>
      <c r="AP80" s="6">
        <f>IF(Readings!AL57&gt;0.1,333.5*((Readings!AL57)^-0.07168)+(2.5*(LOG(Readings!AL57/16.325))^2-273+$E80))</f>
        <v>-0.34561232283226673</v>
      </c>
      <c r="AQ80" s="6">
        <f>IF(Readings!AM57&gt;0.1,333.5*((Readings!AM57)^-0.07168)+(2.5*(LOG(Readings!AM57/16.325))^2-273+$E80))</f>
        <v>-0.35738886944824344</v>
      </c>
      <c r="AR80" s="6">
        <f>IF(Readings!AN57&gt;0.1,333.5*((Readings!AN57)^-0.07168)+(2.5*(LOG(Readings!AN57/16.325))^2-273+$E80))</f>
        <v>-0.36915746818146999</v>
      </c>
      <c r="AS80" s="6">
        <f>IF(Readings!AO57&gt;0.1,333.5*((Readings!AO57)^-0.07168)+(2.5*(LOG(Readings!AO57/16.325))^2-273+$E80))</f>
        <v>-0.78761762639607014</v>
      </c>
      <c r="AT80" s="6">
        <f>IF(Readings!AP57&gt;0.1,333.5*((Readings!AP57)^-0.07168)+(2.5*(LOG(Readings!AP57/16.325))^2-273+$E80))</f>
        <v>-0.78761762639607014</v>
      </c>
      <c r="AU80" s="6">
        <f>IF(Readings!AQ57&gt;0.1,333.5*((Readings!AQ57)^-0.07168)+(2.5*(LOG(Readings!AQ57/16.325))^2-273+$E80))</f>
        <v>-0.61447981505892812</v>
      </c>
      <c r="AV80" s="6">
        <f>IF(Readings!AR57&gt;0.1,333.5*((Readings!AR57)^-0.07168)+(2.5*(LOG(Readings!AR57/16.325))^2-273+$E80))</f>
        <v>-0.66081861076543191</v>
      </c>
      <c r="AW80" s="6">
        <f>IF(Readings!AS57&gt;0.1,333.5*((Readings!AS57)^-0.07168)+(2.5*(LOG(Readings!AS57/16.325))^2-273+$E80))</f>
        <v>-0.5097643783955732</v>
      </c>
      <c r="AX80" s="6">
        <f>IF(Readings!AT57&gt;0.1,333.5*((Readings!AT57)^-0.07168)+(2.5*(LOG(Readings!AT57/16.325))^2-273+$E80))</f>
        <v>-0.49809037125004352</v>
      </c>
      <c r="AY80" s="6">
        <f>IF(Readings!AU57&gt;0.1,333.5*((Readings!AU57)^-0.07168)+(2.5*(LOG(Readings!AU57/16.325))^2-273+$E80))</f>
        <v>-0.48640853627330216</v>
      </c>
      <c r="AZ80" s="6">
        <f>IF(Readings!AV57&gt;0.1,333.5*((Readings!AV57)^-0.07168)+(2.5*(LOG(Readings!AV57/16.325))^2-273+$E80))</f>
        <v>-0.49809037125004352</v>
      </c>
      <c r="BA80" s="6">
        <f>IF(Readings!AW57&gt;0.1,333.5*((Readings!AW57)^-0.07168)+(2.5*(LOG(Readings!AW57/16.325))^2-273+$E80))</f>
        <v>-6.0564223378207771E-2</v>
      </c>
      <c r="BB80" s="6">
        <f>IF(Readings!AX57&gt;0.1,333.5*((Readings!AX57)^-0.07168)+(2.5*(LOG(Readings!AX57/16.325))^2-273+$E80))</f>
        <v>-0.31023489432851648</v>
      </c>
      <c r="BC80" s="6">
        <f>IF(Readings!AY57&gt;0.1,333.5*((Readings!AY57)^-0.07168)+(2.5*(LOG(Readings!AY57/16.325))^2-273+$E80))</f>
        <v>-0.26295310278470652</v>
      </c>
      <c r="BD80" s="6">
        <f>IF(Readings!AZ57&gt;0.1,333.5*((Readings!AZ57)^-0.07168)+(2.5*(LOG(Readings!AZ57/16.325))^2-273+$E80))</f>
        <v>-0.25111260695405235</v>
      </c>
      <c r="BE80" s="6">
        <f>IF(Readings!BA57&gt;0.1,333.5*((Readings!BA57)^-0.07168)+(2.5*(LOG(Readings!BA57/16.325))^2-273+$E80))</f>
        <v>-0.26295310278470652</v>
      </c>
      <c r="BF80" s="6">
        <f>IF(Readings!BB57&gt;0.1,333.5*((Readings!BB57)^-0.07168)+(2.5*(LOG(Readings!BB57/16.325))^2-273+$E80))</f>
        <v>-0.23926407141493655</v>
      </c>
      <c r="BG80" s="6">
        <f>IF(Readings!BC57&gt;0.1,333.5*((Readings!BC57)^-0.07168)+(2.5*(LOG(Readings!BC57/16.325))^2-273+$E80))</f>
        <v>-0.2274074858683548</v>
      </c>
      <c r="BH80" s="6">
        <f>IF(Readings!BD57&gt;0.1,333.5*((Readings!BD57)^-0.07168)+(2.5*(LOG(Readings!BD57/16.325))^2-273+$E80))</f>
        <v>-0.2274074858683548</v>
      </c>
      <c r="BI80" s="6">
        <f>IF(Readings!BE57&gt;0.1,333.5*((Readings!BE57)^-0.07168)+(2.5*(LOG(Readings!BE57/16.325))^2-273+$E80))</f>
        <v>-0.2274074858683548</v>
      </c>
      <c r="BJ80" s="6">
        <f>IF(Readings!BF57&gt;0.1,333.5*((Readings!BF57)^-0.07168)+(2.5*(LOG(Readings!BF57/16.325))^2-273+$E80))</f>
        <v>-0.23926407141493655</v>
      </c>
      <c r="BK80" s="6">
        <f>IF(Readings!BG57&gt;0.1,333.5*((Readings!BG57)^-0.07168)+(2.5*(LOG(Readings!BG57/16.325))^2-273+$E80))</f>
        <v>-0.23926407141493655</v>
      </c>
      <c r="BL80" s="6">
        <f>IF(Readings!BH57&gt;0.1,333.5*((Readings!BH57)^-0.07168)+(2.5*(LOG(Readings!BH57/16.325))^2-273+$E80))</f>
        <v>-0.23926407141493655</v>
      </c>
      <c r="BM80" s="6">
        <f>IF(Readings!BI57&gt;0.1,333.5*((Readings!BI57)^-0.07168)+(2.5*(LOG(Readings!BI57/16.325))^2-273+$E80))</f>
        <v>-0.23926407141493655</v>
      </c>
      <c r="BN80" s="6">
        <f>IF(Readings!BJ57&gt;0.1,333.5*((Readings!BJ57)^-0.07168)+(2.5*(LOG(Readings!BJ57/16.325))^2-273+$E80))</f>
        <v>-0.2274074858683548</v>
      </c>
      <c r="BO80" s="6">
        <f>IF(Readings!BK57&gt;0.1,333.5*((Readings!BK57)^-0.07168)+(2.5*(LOG(Readings!BK57/16.325))^2-273+$E80))</f>
        <v>-0.23926407141493655</v>
      </c>
      <c r="BP80" s="6">
        <f>IF(Readings!BL57&gt;0.1,333.5*((Readings!BL57)^-0.07168)+(2.5*(LOG(Readings!BL57/16.325))^2-273+$E80))</f>
        <v>-0.2274074858683548</v>
      </c>
      <c r="BQ80" s="6">
        <f>IF(Readings!BM57&gt;0.1,333.5*((Readings!BM57)^-0.07168)+(2.5*(LOG(Readings!BM57/16.325))^2-273+$E80))</f>
        <v>-0.23926407141493655</v>
      </c>
      <c r="BR80" s="6">
        <f>IF(Readings!BN57&gt;0.1,333.5*((Readings!BN57)^-0.07168)+(2.5*(LOG(Readings!BN57/16.325))^2-273+$E80))</f>
        <v>-0.21554283999574864</v>
      </c>
      <c r="BS80" s="6">
        <f>IF(Readings!BO57&gt;0.1,333.5*((Readings!BO57)^-0.07168)+(2.5*(LOG(Readings!BO57/16.325))^2-273+$E80))</f>
        <v>-0.15609834322668803</v>
      </c>
      <c r="BT80" s="6">
        <f>IF(Readings!BP57&gt;0.1,333.5*((Readings!BP57)^-0.07168)+(2.5*(LOG(Readings!BP57/16.325))^2-273+$E80))</f>
        <v>0.44973599914794704</v>
      </c>
      <c r="BU80" s="6">
        <f>IF(Readings!BQ57&gt;0.1,333.5*((Readings!BQ57)^-0.07168)+(2.5*(LOG(Readings!BQ57/16.325))^2-273+$E80))</f>
        <v>1.5040331826833722</v>
      </c>
      <c r="BV80" s="6">
        <f>IF(Readings!BR57&gt;0.1,333.5*((Readings!BR57)^-0.07168)+(2.5*(LOG(Readings!BR57/16.325))^2-273+$E80))</f>
        <v>1.5302332581765086</v>
      </c>
      <c r="BW80" s="6">
        <f>IF(Readings!BS57&gt;0.1,333.5*((Readings!BS57)^-0.07168)+(2.5*(LOG(Readings!BS57/16.325))^2-273+$E80))</f>
        <v>1.6090675789637316</v>
      </c>
      <c r="BX80" s="6">
        <f>IF(Readings!BT57&gt;0.1,333.5*((Readings!BT57)^-0.07168)+(2.5*(LOG(Readings!BT57/16.325))^2-273+$E80))</f>
        <v>1.3866118507341412</v>
      </c>
      <c r="BY80" s="6">
        <f>IF(Readings!BU57&gt;0.1,333.5*((Readings!BU57)^-0.07168)+(2.5*(LOG(Readings!BU57/16.325))^2-273+$E80))</f>
        <v>1.2312564340286372</v>
      </c>
      <c r="BZ80" s="6">
        <f>IF(Readings!BV57&gt;0.1,333.5*((Readings!BV57)^-0.07168)+(2.5*(LOG(Readings!BV57/16.325))^2-273+$E80))</f>
        <v>0.58587969739051005</v>
      </c>
      <c r="CA80" s="6">
        <f>IF(Readings!BW57&gt;0.1,333.5*((Readings!BW57)^-0.07168)+(2.5*(LOG(Readings!BW57/16.325))^2-273+$E80))</f>
        <v>0.38820025620321985</v>
      </c>
      <c r="CB80" s="6">
        <f>IF(Readings!BX57&gt;0.1,333.5*((Readings!BX57)^-0.07168)+(2.5*(LOG(Readings!BX57/16.325))^2-273+$E80))</f>
        <v>0.24139036175722595</v>
      </c>
      <c r="CC80" s="6">
        <f>IF(Readings!BY57&gt;0.1,333.5*((Readings!BY57)^-0.07168)+(2.5*(LOG(Readings!BY57/16.325))^2-273+$E80))</f>
        <v>7.1653932805645582E-2</v>
      </c>
      <c r="CD80" s="6">
        <f>IF(Readings!BZ57&gt;0.1,333.5*((Readings!BZ57)^-0.07168)+(2.5*(LOG(Readings!BZ57/16.325))^2-273+$E80))</f>
        <v>-3.6598836145174118E-2</v>
      </c>
      <c r="CE80" s="6">
        <f>IF(Readings!CA57&gt;0.1,333.5*((Readings!CA57)^-0.07168)+(2.5*(LOG(Readings!CA57/16.325))^2-273+$E80))</f>
        <v>-0.10839660022952557</v>
      </c>
      <c r="CF80" s="6"/>
      <c r="CG80" s="6">
        <f>IF(Readings!CC57&gt;0.1,333.5*((Readings!CC57)^-0.07168)+(2.5*(LOG(Readings!CC57/16.325))^2-273+$E80))</f>
        <v>-0.16800344619116458</v>
      </c>
      <c r="CH80" s="6">
        <f>IF(Readings!CD57&gt;0.1,333.5*((Readings!CD57)^-0.07168)+(2.5*(LOG(Readings!CD57/16.325))^2-273+$E80))</f>
        <v>-0.2274074858683548</v>
      </c>
      <c r="CI80" s="6">
        <f>IF(Readings!CE57&gt;0.1,333.5*((Readings!CE57)^-0.07168)+(2.5*(LOG(Readings!CE57/16.325))^2-273+$E80))</f>
        <v>-0.25111260695405235</v>
      </c>
      <c r="CJ80" s="6">
        <f>IF(Readings!CF57&gt;0.1,333.5*((Readings!CF57)^-0.07168)+(2.5*(LOG(Readings!CF57/16.325))^2-273+$E80))</f>
        <v>-0.2274074858683548</v>
      </c>
      <c r="CK80" s="6">
        <f>IF(Readings!CG57&gt;0.1,333.5*((Readings!CG57)^-0.07168)+(2.5*(LOG(Readings!CG57/16.325))^2-273+$E80))</f>
        <v>-0.20367012345911917</v>
      </c>
      <c r="CL80" s="6">
        <f>IF(Readings!CH57&gt;0.1,333.5*((Readings!CH57)^-0.07168)+(2.5*(LOG(Readings!CH57/16.325))^2-273+$E80))</f>
        <v>-0.21554283999574864</v>
      </c>
      <c r="CM80" s="6">
        <f>IF(Readings!CI57&gt;0.1,333.5*((Readings!CI57)^-0.07168)+(2.5*(LOG(Readings!CI57/16.325))^2-273+$E80))</f>
        <v>-0.21554283999574864</v>
      </c>
      <c r="CN80" s="6">
        <f>IF(Readings!CJ57&gt;0.1,333.5*((Readings!CJ57)^-0.07168)+(2.5*(LOG(Readings!CJ57/16.325))^2-273+$E80))</f>
        <v>-0.20367012345911917</v>
      </c>
      <c r="CO80" s="6">
        <f>IF(Readings!CK57&gt;0.1,333.5*((Readings!CK57)^-0.07168)+(2.5*(LOG(Readings!CK57/16.325))^2-273+$E80))</f>
        <v>-0.20367012345911917</v>
      </c>
      <c r="CP80" s="6">
        <f>IF(Readings!CL57&gt;0.1,333.5*((Readings!CL57)^-0.07168)+(2.5*(LOG(Readings!CL57/16.325))^2-273+$E80))</f>
        <v>-0.19178932590079967</v>
      </c>
      <c r="CQ80" s="6">
        <f>IF(Readings!CM57&gt;0.1,333.5*((Readings!CM57)^-0.07168)+(2.5*(LOG(Readings!CM57/16.325))^2-273+$E80))</f>
        <v>-0.20367012345911917</v>
      </c>
      <c r="CR80" s="6">
        <f>IF(Readings!CN57&gt;0.1,333.5*((Readings!CN57)^-0.07168)+(2.5*(LOG(Readings!CN57/16.325))^2-273+$E80))</f>
        <v>-0.20367012345911917</v>
      </c>
      <c r="CS80" s="6">
        <f>IF(Readings!CO57&gt;0.1,333.5*((Readings!CO57)^-0.07168)+(2.5*(LOG(Readings!CO57/16.325))^2-273+$E80))</f>
        <v>-0.21554283999574864</v>
      </c>
      <c r="CT80" s="6">
        <f>IF(Readings!CP57&gt;0.1,333.5*((Readings!CP57)^-0.07168)+(2.5*(LOG(Readings!CP57/16.325))^2-273+$E80))</f>
        <v>-0.20367012345911917</v>
      </c>
      <c r="CU80" s="6">
        <f>IF(Readings!CQ57&gt;0.1,333.5*((Readings!CQ57)^-0.07168)+(2.5*(LOG(Readings!CQ57/16.325))^2-273+$E80))</f>
        <v>-0.20367012345911917</v>
      </c>
      <c r="CV80" s="6">
        <f>IF(Readings!CR57&gt;0.1,333.5*((Readings!CR57)^-0.07168)+(2.5*(LOG(Readings!CR57/16.325))^2-273+$E80))</f>
        <v>-0.17990043694379665</v>
      </c>
      <c r="CW80" s="6">
        <f>IF(Readings!CS57&gt;0.1,333.5*((Readings!CS57)^-0.07168)+(2.5*(LOG(Readings!CS57/16.325))^2-273+$E80))</f>
        <v>-0.16800344619116458</v>
      </c>
      <c r="CX80" s="6">
        <f>IF(Readings!CT57&gt;0.1,333.5*((Readings!CT57)^-0.07168)+(2.5*(LOG(Readings!CT57/16.325))^2-273+$E80))</f>
        <v>1.3606240261352127</v>
      </c>
      <c r="CY80" s="6">
        <f>IF(Readings!CU57&gt;0.1,333.5*((Readings!CU57)^-0.07168)+(2.5*(LOG(Readings!CU57/16.325))^2-273+$E80))</f>
        <v>1.8210285888030739</v>
      </c>
      <c r="CZ80" s="6">
        <f>IF(Readings!CV57&gt;0.1,333.5*((Readings!CV57)^-0.07168)+(2.5*(LOG(Readings!CV57/16.325))^2-273+$E80))</f>
        <v>3.2208970581846756</v>
      </c>
      <c r="DA80" s="6">
        <f>IF(Readings!CW57&gt;0.1,333.5*((Readings!CW57)^-0.07168)+(2.5*(LOG(Readings!CW57/16.325))^2-273+$E80))</f>
        <v>3.1202419792295473</v>
      </c>
      <c r="DB80" s="6">
        <f>IF(Readings!CX57&gt;0.1,333.5*((Readings!CX57)^-0.07168)+(2.5*(LOG(Readings!CX57/16.325))^2-273+$E80))</f>
        <v>3.1920804677198475</v>
      </c>
      <c r="DC80" s="6">
        <f>IF(Readings!CY57&gt;0.1,333.5*((Readings!CY57)^-0.07168)+(2.5*(LOG(Readings!CY57/16.325))^2-273+$E80))</f>
        <v>3.005899002850299</v>
      </c>
      <c r="DD80" s="6">
        <f>IF(Readings!CZ57&gt;0.1,333.5*((Readings!CZ57)^-0.07168)+(2.5*(LOG(Readings!CZ57/16.325))^2-273+$E80))</f>
        <v>2.6392739997058356</v>
      </c>
      <c r="DE80" s="6">
        <f>IF(Readings!DA57&gt;0.1,333.5*((Readings!DA57)^-0.07168)+(2.5*(LOG(Readings!DA57/16.325))^2-273+$E80))</f>
        <v>2.2937391442130775</v>
      </c>
      <c r="DF80" s="6">
        <f>IF(Readings!DB57&gt;0.1,333.5*((Readings!DB57)^-0.07168)+(2.5*(LOG(Readings!DB57/16.325))^2-273+$E80))</f>
        <v>1.5302332581765086</v>
      </c>
      <c r="DG80" s="6">
        <f>IF(Readings!DC57&gt;0.1,333.5*((Readings!DC57)^-0.07168)+(2.5*(LOG(Readings!DC57/16.325))^2-273+$E80))</f>
        <v>-0.25111260695405235</v>
      </c>
      <c r="DH80" s="6">
        <f>IF(Readings!DD57&gt;0.1,333.5*((Readings!DD57)^-0.07168)+(2.5*(LOG(Readings!DD57/16.325))^2-273+$E80))</f>
        <v>1.0900406934480316</v>
      </c>
      <c r="DI80" s="6">
        <f>IF(Readings!DE57&gt;0.1,333.5*((Readings!DE57)^-0.07168)+(2.5*(LOG(Readings!DE57/16.325))^2-273+$E80))</f>
        <v>0.62319391349745956</v>
      </c>
      <c r="DJ80" s="6">
        <f>IF(Readings!DF57&gt;0.1,333.5*((Readings!DF57)^-0.07168)+(2.5*(LOG(Readings!DF57/16.325))^2-273+$E80))</f>
        <v>0.3391267741617412</v>
      </c>
      <c r="DK80" s="6">
        <f>IF(Readings!DG57&gt;0.1,333.5*((Readings!DG57)^-0.07168)+(2.5*(LOG(Readings!DG57/16.325))^2-273+$E80))</f>
        <v>4.7539765446856563E-2</v>
      </c>
      <c r="DL80" s="6">
        <f>IF(Readings!DH57&gt;0.1,333.5*((Readings!DH57)^-0.07168)+(2.5*(LOG(Readings!DH57/16.325))^2-273+$E80))</f>
        <v>-9.6450779266945119E-2</v>
      </c>
      <c r="DM80" s="6">
        <f>IF(Readings!DI57&gt;0.1,333.5*((Readings!DI57)^-0.07168)+(2.5*(LOG(Readings!DI57/16.325))^2-273+$E80))</f>
        <v>-0.23926407141493655</v>
      </c>
      <c r="DN80" s="6">
        <f>IF(Readings!DJ57&gt;0.1,333.5*((Readings!DJ57)^-0.07168)+(2.5*(LOG(Readings!DJ57/16.325))^2-273+$E80))</f>
        <v>-0.2274074858683548</v>
      </c>
      <c r="DO80" s="6">
        <f>IF(Readings!DK57&gt;0.1,333.5*((Readings!DK57)^-0.07168)+(2.5*(LOG(Readings!DK57/16.325))^2-273+$E80))</f>
        <v>-0.21554283999574864</v>
      </c>
      <c r="DP80" s="6">
        <f>IF(Readings!DL57&gt;0.1,333.5*((Readings!DL57)^-0.07168)+(2.5*(LOG(Readings!DL57/16.325))^2-273+$E80))</f>
        <v>-0.21554283999574864</v>
      </c>
      <c r="DQ80" s="6">
        <f>IF(Readings!DM57&gt;0.1,333.5*((Readings!DM57)^-0.07168)+(2.5*(LOG(Readings!DM57/16.325))^2-273+$E80))</f>
        <v>-0.2274074858683548</v>
      </c>
      <c r="DR80" s="6">
        <f>IF(Readings!DN57&gt;0.1,333.5*((Readings!DN57)^-0.07168)+(2.5*(LOG(Readings!DN57/16.325))^2-273+$E80))</f>
        <v>-0.19178932590079967</v>
      </c>
      <c r="DS80" s="6">
        <f>IF(Readings!DO57&gt;0.1,333.5*((Readings!DO57)^-0.07168)+(2.5*(LOG(Readings!DO57/16.325))^2-273+$E80))</f>
        <v>-0.20367012345911917</v>
      </c>
      <c r="DT80" s="6">
        <f>IF(Readings!DP57&gt;0.1,333.5*((Readings!DP57)^-0.07168)+(2.5*(LOG(Readings!DP57/16.325))^2-273+$E80))</f>
        <v>-0.16800344619116458</v>
      </c>
      <c r="DU80" s="6">
        <f>IF(Readings!DQ57&gt;0.1,333.5*((Readings!DQ57)^-0.07168)+(2.5*(LOG(Readings!DQ57/16.325))^2-273+$E80))</f>
        <v>-0.16800344619116458</v>
      </c>
      <c r="DV80" s="6">
        <f>IF(Readings!DR57&gt;0.1,333.5*((Readings!DR57)^-0.07168)+(2.5*(LOG(Readings!DR57/16.325))^2-273+$E80))</f>
        <v>-0.17990043694379665</v>
      </c>
      <c r="DW80" s="6">
        <f>IF(Readings!DS57&gt;0.1,333.5*((Readings!DS57)^-0.07168)+(2.5*(LOG(Readings!DS57/16.325))^2-273+$E80))</f>
        <v>-0.15609834322668803</v>
      </c>
      <c r="DX80" s="6">
        <f>IF(Readings!DT57&gt;0.1,333.5*((Readings!DT57)^-0.07168)+(2.5*(LOG(Readings!DT57/16.325))^2-273+$E80))</f>
        <v>2.0896023626161764</v>
      </c>
      <c r="DY80" s="6">
        <f>IF(Readings!DU57&gt;0.1,333.5*((Readings!DU57)^-0.07168)+(2.5*(LOG(Readings!DU57/16.325))^2-273+$E80))</f>
        <v>3.380225286724226</v>
      </c>
      <c r="DZ80" s="6">
        <f>IF(Readings!DV57&gt;0.1,333.5*((Readings!DV57)^-0.07168)+(2.5*(LOG(Readings!DV57/16.325))^2-273+$E80))</f>
        <v>3.9118198930104313</v>
      </c>
      <c r="EA80" s="6">
        <f>IF(Readings!DW57&gt;0.1,333.5*((Readings!DW57)^-0.07168)+(2.5*(LOG(Readings!DW57/16.325))^2-273+$E80))</f>
        <v>3.6883998355363588</v>
      </c>
      <c r="EB80" s="6">
        <f>IF(Readings!DX57&gt;0.1,333.5*((Readings!DX57)^-0.07168)+(2.5*(LOG(Readings!DX57/16.325))^2-273+$E80))</f>
        <v>3.1202419792295473</v>
      </c>
      <c r="EC80" s="6">
        <f>IF(Readings!DY57&gt;0.1,333.5*((Readings!DY57)^-0.07168)+(2.5*(LOG(Readings!DY57/16.325))^2-273+$E80))</f>
        <v>1.244150545631669</v>
      </c>
      <c r="ED80" s="6">
        <f>IF(Readings!DZ57&gt;0.1,333.5*((Readings!DZ57)^-0.07168)+(2.5*(LOG(Readings!DZ57/16.325))^2-273+$E80))</f>
        <v>0.8613768832726123</v>
      </c>
      <c r="EE80" s="6">
        <f>IF(Readings!EA57&gt;0.1,333.5*((Readings!EA57)^-0.07168)+(2.5*(LOG(Readings!EA57/16.325))^2-273+$E80))</f>
        <v>0.42509577004369703</v>
      </c>
      <c r="EF80" s="6">
        <f>IF(Readings!EB57&gt;0.1,333.5*((Readings!EB57)^-0.07168)+(2.5*(LOG(Readings!EB57/16.325))^2-273+$E80))</f>
        <v>9.5801399181482338E-2</v>
      </c>
      <c r="EG80" s="6">
        <f>IF(Readings!EC57&gt;0.1,333.5*((Readings!EC57)^-0.07168)+(2.5*(LOG(Readings!EC57/16.325))^2-273+$E80))</f>
        <v>-0.34561232283226673</v>
      </c>
      <c r="EH80" s="6">
        <f>IF(Readings!ED57&gt;0.1,333.5*((Readings!ED57)^-0.07168)+(2.5*(LOG(Readings!ED57/16.325))^2-273+$E80))</f>
        <v>0.798383358580395</v>
      </c>
      <c r="EI80" s="6">
        <f>IF(Readings!EE57&gt;0.1,333.5*((Readings!EE57)^-0.07168)+(2.5*(LOG(Readings!EE57/16.325))^2-273+$E80))</f>
        <v>-0.2274074858683548</v>
      </c>
      <c r="EJ80" s="6">
        <f>IF(Readings!EF57&gt;0.1,333.5*((Readings!EF57)^-0.07168)+(2.5*(LOG(Readings!EF57/16.325))^2-273+$E80))</f>
        <v>-0.20367012345911917</v>
      </c>
      <c r="EK80" s="6">
        <f>IF(Readings!EG57&gt;0.1,333.5*((Readings!EG57)^-0.07168)+(2.5*(LOG(Readings!EG57/16.325))^2-273+$E80))</f>
        <v>3.336630943586556</v>
      </c>
      <c r="EL80" s="6">
        <f>IF(Readings!EH57&gt;0.1,333.5*((Readings!EH57)^-0.07168)+(2.5*(LOG(Readings!EH57/16.325))^2-273+$E80))</f>
        <v>-0.16800344619116458</v>
      </c>
      <c r="EM80" s="6">
        <f>IF(Readings!EI57&gt;0.1,333.5*((Readings!EI57)^-0.07168)+(2.5*(LOG(Readings!EI57/16.325))^2-273+$E80))</f>
        <v>-0.21554283999574864</v>
      </c>
      <c r="EN80" s="6">
        <f>IF(Readings!EJ57&gt;0.1,333.5*((Readings!EJ57)^-0.07168)+(2.5*(LOG(Readings!EJ57/16.325))^2-273+$E80))</f>
        <v>-5.890178137519797E-4</v>
      </c>
      <c r="EO80" s="6">
        <f>IF(Readings!EK57&gt;0.1,333.5*((Readings!EK57)^-0.07168)+(2.5*(LOG(Readings!EK57/16.325))^2-273+$E80))</f>
        <v>4.1532448383373435</v>
      </c>
      <c r="EP80" s="6">
        <f>IF(Readings!EL57&gt;0.1,333.5*((Readings!EL57)^-0.07168)+(2.5*(LOG(Readings!EL57/16.325))^2-273+$E80))</f>
        <v>3.7625639221569145</v>
      </c>
      <c r="EQ80" s="6">
        <f>IF(Readings!EM57&gt;0.1,333.5*((Readings!EM57)^-0.07168)+(2.5*(LOG(Readings!EM57/16.325))^2-273+$E80))</f>
        <v>1.6354240832686173</v>
      </c>
      <c r="ER80" s="6">
        <f>IF(Readings!EN57&gt;0.1,333.5*((Readings!EN57)^-0.07168)+(2.5*(LOG(Readings!EN57/16.325))^2-273+$E80))</f>
        <v>-0.94767222850776989</v>
      </c>
      <c r="ES80" s="6">
        <f>IF(Readings!EO57&gt;0.1,333.5*((Readings!EO57)^-0.07168)+(2.5*(LOG(Readings!EO57/16.325))^2-273+$E80))</f>
        <v>4.0019738400921483</v>
      </c>
      <c r="ET80" s="6">
        <f>IF(Readings!EP57&gt;0.1,333.5*((Readings!EP57)^-0.07168)+(2.5*(LOG(Readings!EP57/16.325))^2-273+$E80))</f>
        <v>-4.6229514357190737</v>
      </c>
      <c r="EU80" s="6">
        <f>IF(Readings!EQ57&gt;0.1,333.5*((Readings!EQ57)^-0.07168)+(2.5*(LOG(Readings!EQ57/16.325))^2-273+$E80))</f>
        <v>-0.2274074858683548</v>
      </c>
      <c r="EV80" s="6">
        <f>IF(Readings!ER57&gt;0.1,333.5*((Readings!ER57)^-0.07168)+(2.5*(LOG(Readings!ER57/16.325))^2-273+$E80))</f>
        <v>2.5696272248276273</v>
      </c>
      <c r="EW80" s="6">
        <f>(333.5*((16.41)^-0.07168)+(2.5*(LOG(16.41/16.325))^2-273+$E80))</f>
        <v>-0.14418511761414265</v>
      </c>
      <c r="EX80" s="6">
        <f>(333.5*((15.97)^-0.07168)+(2.5*(LOG(15.97/16.325))^2-273+$E80))</f>
        <v>0.38820025620321985</v>
      </c>
      <c r="EY80" s="6">
        <f>(333.5*((13.76)^-0.07168)+(2.5*(LOG(13.76/16.325))^2-273+$E80))</f>
        <v>3.336630943586556</v>
      </c>
    </row>
    <row r="81" spans="1:155" x14ac:dyDescent="0.2">
      <c r="A81" t="s">
        <v>40</v>
      </c>
      <c r="B81" s="13">
        <v>4</v>
      </c>
      <c r="C81" s="13">
        <v>1076.5</v>
      </c>
      <c r="D81" s="17">
        <f t="shared" si="116"/>
        <v>-4.2000000000000455</v>
      </c>
      <c r="E81" s="17">
        <v>-0.09</v>
      </c>
      <c r="F81" s="43" t="s">
        <v>217</v>
      </c>
      <c r="G81" s="6">
        <f>IF(Readings!C58&gt;0.1,333.5*((Readings!C58)^-0.07168)+(2.5*(LOG(Readings!C58/16.325))^2-273+$E81))</f>
        <v>-0.25367012345907369</v>
      </c>
      <c r="H81" s="6">
        <f>IF(Readings!D58&gt;0.1,333.5*((Readings!D58)^-0.07168)+(2.5*(LOG(Readings!D58/16.325))^2-273+$E81))</f>
        <v>-0.26554283999570316</v>
      </c>
      <c r="I81" s="6">
        <f>IF(Readings!E58&gt;0.1,333.5*((Readings!E58)^-0.07168)+(2.5*(LOG(Readings!E58/16.325))^2-273+$E81))</f>
        <v>-0.27740748586830932</v>
      </c>
      <c r="J81" s="6">
        <f>IF(Readings!F58&gt;0.1,333.5*((Readings!F58)^-0.07168)+(2.5*(LOG(Readings!F58/16.325))^2-273+$E81))</f>
        <v>-0.27740748586830932</v>
      </c>
      <c r="K81" s="6">
        <f>IF(Readings!G58&gt;0.1,333.5*((Readings!G58)^-0.07168)+(2.5*(LOG(Readings!G58/16.325))^2-273+$E81))</f>
        <v>-0.27740748586830932</v>
      </c>
      <c r="L81" s="6">
        <f>IF(Readings!H58&gt;0.1,333.5*((Readings!H58)^-0.07168)+(2.5*(LOG(Readings!H58/16.325))^2-273+$E81))</f>
        <v>-0.28926407141489108</v>
      </c>
      <c r="M81" s="6">
        <f>IF(Readings!I58&gt;0.1,333.5*((Readings!I58)^-0.07168)+(2.5*(LOG(Readings!I58/16.325))^2-273+$E81))</f>
        <v>-0.30111260695400688</v>
      </c>
      <c r="N81" s="6">
        <f>IF(Readings!J58&gt;0.1,333.5*((Readings!J58)^-0.07168)+(2.5*(LOG(Readings!J58/16.325))^2-273+$E81))</f>
        <v>-0.31295310278466104</v>
      </c>
      <c r="O81" s="6">
        <f>IF(Readings!K58&gt;0.1,333.5*((Readings!K58)^-0.07168)+(2.5*(LOG(Readings!K58/16.325))^2-273+$E81))</f>
        <v>-0.31295310278466104</v>
      </c>
      <c r="P81" s="6">
        <f>IF(Readings!L58&gt;0.1,333.5*((Readings!L58)^-0.07168)+(2.5*(LOG(Readings!L58/16.325))^2-273+$E81))</f>
        <v>-0.32478556918670165</v>
      </c>
      <c r="Q81" s="6">
        <f>IF(Readings!M58&gt;0.1,333.5*((Readings!M58)^-0.07168)+(2.5*(LOG(Readings!M58/16.325))^2-273+$E81))</f>
        <v>-0.32478556918670165</v>
      </c>
      <c r="R81" s="6">
        <f>IF(Readings!N58&gt;0.1,333.5*((Readings!N58)^-0.07168)+(2.5*(LOG(Readings!N58/16.325))^2-273+$E81))</f>
        <v>-0.32478556918670165</v>
      </c>
      <c r="S81" s="6">
        <f>IF(Readings!O58&gt;0.1,333.5*((Readings!O58)^-0.07168)+(2.5*(LOG(Readings!O58/16.325))^2-273+$E81))</f>
        <v>-0.32478556918670165</v>
      </c>
      <c r="T81" s="6">
        <f>IF(Readings!P58&gt;0.1,333.5*((Readings!P58)^-0.07168)+(2.5*(LOG(Readings!P58/16.325))^2-273+$E81))</f>
        <v>-0.360234894328471</v>
      </c>
      <c r="U81" s="6">
        <f>IF(Readings!Q58&gt;0.1,333.5*((Readings!Q58)^-0.07168)+(2.5*(LOG(Readings!Q58/16.325))^2-273+$E81))</f>
        <v>-0.32478556918670165</v>
      </c>
      <c r="V81" s="6">
        <f>IF(Readings!R58&gt;0.1,333.5*((Readings!R58)^-0.07168)+(2.5*(LOG(Readings!R58/16.325))^2-273+$E81))</f>
        <v>-0.37203534542737771</v>
      </c>
      <c r="W81" s="6">
        <f>IF(Readings!S58&gt;0.1,333.5*((Readings!S58)^-0.07168)+(2.5*(LOG(Readings!S58/16.325))^2-273+$E81))</f>
        <v>-0.32478556918670165</v>
      </c>
      <c r="X81" s="6">
        <f>IF(Readings!T58&gt;0.1,333.5*((Readings!T58)^-0.07168)+(2.5*(LOG(Readings!T58/16.325))^2-273+$E81))</f>
        <v>-0.48960271973709268</v>
      </c>
      <c r="Y81" s="6">
        <f>IF(Readings!U58&gt;0.1,333.5*((Readings!U58)^-0.07168)+(2.5*(LOG(Readings!U58/16.325))^2-273+$E81))</f>
        <v>-0.3484264547271323</v>
      </c>
      <c r="Z81" s="6">
        <f>IF(Readings!V58&gt;0.1,333.5*((Readings!V58)^-0.07168)+(2.5*(LOG(Readings!V58/16.325))^2-273+$E81))</f>
        <v>-0.360234894328471</v>
      </c>
      <c r="AA81" s="6">
        <f>IF(Readings!W58&gt;0.1,333.5*((Readings!W58)^-0.07168)+(2.5*(LOG(Readings!W58/16.325))^2-273+$E81))</f>
        <v>-0.91782917995584512</v>
      </c>
      <c r="AB81" s="6">
        <f>IF(Readings!X58&gt;0.1,333.5*((Readings!X58)^-0.07168)+(2.5*(LOG(Readings!X58/16.325))^2-273+$E81))</f>
        <v>-0.3366100164204795</v>
      </c>
      <c r="AC81" s="6">
        <f>IF(Readings!Y58&gt;0.1,333.5*((Readings!Y58)^-0.07168)+(2.5*(LOG(Readings!Y58/16.325))^2-273+$E81))</f>
        <v>-0.32478556918670165</v>
      </c>
      <c r="AD81" s="6">
        <f>IF(Readings!Z58&gt;0.1,333.5*((Readings!Z58)^-0.07168)+(2.5*(LOG(Readings!Z58/16.325))^2-273+$E81))</f>
        <v>-0.32478556918670165</v>
      </c>
      <c r="AE81" s="6">
        <f>IF(Readings!AA58&gt;0.1,333.5*((Readings!AA58)^-0.07168)+(2.5*(LOG(Readings!AA58/16.325))^2-273+$E81))</f>
        <v>-0.32478556918670165</v>
      </c>
      <c r="AF81" s="6">
        <f>IF(Readings!AB58&gt;0.1,333.5*((Readings!AB58)^-0.07168)+(2.5*(LOG(Readings!AB58/16.325))^2-273+$E81))</f>
        <v>-0.37203534542737771</v>
      </c>
      <c r="AG81" s="6">
        <f>IF(Readings!AC58&gt;0.1,333.5*((Readings!AC58)^-0.07168)+(2.5*(LOG(Readings!AC58/16.325))^2-273+$E81))</f>
        <v>-0.32478556918670165</v>
      </c>
      <c r="AH81" s="6">
        <f>IF(Readings!AD58&gt;0.1,333.5*((Readings!AD58)^-0.07168)+(2.5*(LOG(Readings!AD58/16.325))^2-273+$E81))</f>
        <v>-0.31295310278466104</v>
      </c>
      <c r="AI81" s="6">
        <f>IF(Readings!AE58&gt;0.1,333.5*((Readings!AE58)^-0.07168)+(2.5*(LOG(Readings!AE58/16.325))^2-273+$E81))</f>
        <v>-0.31295310278466104</v>
      </c>
      <c r="AJ81" s="6">
        <f>IF(Readings!AF58&gt;0.1,333.5*((Readings!AF58)^-0.07168)+(2.5*(LOG(Readings!AF58/16.325))^2-273+$E81))</f>
        <v>-0.32478556918670165</v>
      </c>
      <c r="AK81" s="6">
        <f>IF(Readings!AG58&gt;0.1,333.5*((Readings!AG58)^-0.07168)+(2.5*(LOG(Readings!AG58/16.325))^2-273+$E81))</f>
        <v>-0.37203534542737771</v>
      </c>
      <c r="AL81" s="6">
        <f>IF(Readings!AH58&gt;0.1,333.5*((Readings!AH58)^-0.07168)+(2.5*(LOG(Readings!AH58/16.325))^2-273+$E81))</f>
        <v>-0.31295310278466104</v>
      </c>
      <c r="AM81" s="6">
        <f>IF(Readings!AI58&gt;0.1,333.5*((Readings!AI58)^-0.07168)+(2.5*(LOG(Readings!AI58/16.325))^2-273+$E81))</f>
        <v>-0.31295310278466104</v>
      </c>
      <c r="AN81" s="6">
        <f>IF(Readings!AJ58&gt;0.1,333.5*((Readings!AJ58)^-0.07168)+(2.5*(LOG(Readings!AJ58/16.325))^2-273+$E81))</f>
        <v>-0.38382781820706668</v>
      </c>
      <c r="AO81" s="6">
        <f>IF(Readings!AK58&gt;0.1,333.5*((Readings!AK58)^-0.07168)+(2.5*(LOG(Readings!AK58/16.325))^2-273+$E81))</f>
        <v>-0.31295310278466104</v>
      </c>
      <c r="AP81" s="6">
        <f>IF(Readings!AL58&gt;0.1,333.5*((Readings!AL58)^-0.07168)+(2.5*(LOG(Readings!AL58/16.325))^2-273+$E81))</f>
        <v>-0.38382781820706668</v>
      </c>
      <c r="AQ81" s="6">
        <f>IF(Readings!AM58&gt;0.1,333.5*((Readings!AM58)^-0.07168)+(2.5*(LOG(Readings!AM58/16.325))^2-273+$E81))</f>
        <v>-0.37203534542737771</v>
      </c>
      <c r="AR81" s="6">
        <f>IF(Readings!AN58&gt;0.1,333.5*((Readings!AN58)^-0.07168)+(2.5*(LOG(Readings!AN58/16.325))^2-273+$E81))</f>
        <v>-0.38382781820706668</v>
      </c>
      <c r="AS81" s="6">
        <f>IF(Readings!AO58&gt;0.1,333.5*((Readings!AO58)^-0.07168)+(2.5*(LOG(Readings!AO58/16.325))^2-273+$E81))</f>
        <v>-0.50131596524346378</v>
      </c>
      <c r="AT81" s="6">
        <f>IF(Readings!AP58&gt;0.1,333.5*((Readings!AP58)^-0.07168)+(2.5*(LOG(Readings!AP58/16.325))^2-273+$E81))</f>
        <v>-0.51302134319962533</v>
      </c>
      <c r="AU81" s="6">
        <f>IF(Readings!AQ58&gt;0.1,333.5*((Readings!AQ58)^-0.07168)+(2.5*(LOG(Readings!AQ58/16.325))^2-273+$E81))</f>
        <v>-0.30111260695400688</v>
      </c>
      <c r="AV81" s="6">
        <f>IF(Readings!AR58&gt;0.1,333.5*((Readings!AR58)^-0.07168)+(2.5*(LOG(Readings!AR58/16.325))^2-273+$E81))</f>
        <v>-0.32478556918670165</v>
      </c>
      <c r="AW81" s="6">
        <f>IF(Readings!AS58&gt;0.1,333.5*((Readings!AS58)^-0.07168)+(2.5*(LOG(Readings!AS58/16.325))^2-273+$E81))</f>
        <v>-0.37203534542737771</v>
      </c>
      <c r="AX81" s="6">
        <f>IF(Readings!AT58&gt;0.1,333.5*((Readings!AT58)^-0.07168)+(2.5*(LOG(Readings!AT58/16.325))^2-273+$E81))</f>
        <v>-0.32478556918670165</v>
      </c>
      <c r="AY81" s="6">
        <f>IF(Readings!AU58&gt;0.1,333.5*((Readings!AU58)^-0.07168)+(2.5*(LOG(Readings!AU58/16.325))^2-273+$E81))</f>
        <v>-0.30111260695400688</v>
      </c>
      <c r="AZ81" s="6">
        <f>IF(Readings!AV58&gt;0.1,333.5*((Readings!AV58)^-0.07168)+(2.5*(LOG(Readings!AV58/16.325))^2-273+$E81))</f>
        <v>-0.32478556918670165</v>
      </c>
      <c r="BA81" s="6">
        <f>IF(Readings!AW58&gt;0.1,333.5*((Readings!AW58)^-0.07168)+(2.5*(LOG(Readings!AW58/16.325))^2-273+$E81))</f>
        <v>-0.3366100164204795</v>
      </c>
      <c r="BB81" s="6">
        <f>IF(Readings!AX58&gt;0.1,333.5*((Readings!AX58)^-0.07168)+(2.5*(LOG(Readings!AX58/16.325))^2-273+$E81))</f>
        <v>-0.3366100164204795</v>
      </c>
      <c r="BC81" s="6">
        <f>IF(Readings!AY58&gt;0.1,333.5*((Readings!AY58)^-0.07168)+(2.5*(LOG(Readings!AY58/16.325))^2-273+$E81))</f>
        <v>-0.37203534542737771</v>
      </c>
      <c r="BD81" s="6">
        <f>IF(Readings!AZ58&gt;0.1,333.5*((Readings!AZ58)^-0.07168)+(2.5*(LOG(Readings!AZ58/16.325))^2-273+$E81))</f>
        <v>-0.40738886944819797</v>
      </c>
      <c r="BE81" s="6">
        <f>IF(Readings!BA58&gt;0.1,333.5*((Readings!BA58)^-0.07168)+(2.5*(LOG(Readings!BA58/16.325))^2-273+$E81))</f>
        <v>-0.44267086241006837</v>
      </c>
      <c r="BF81" s="6">
        <f>IF(Readings!BB58&gt;0.1,333.5*((Readings!BB58)^-0.07168)+(2.5*(LOG(Readings!BB58/16.325))^2-273+$E81))</f>
        <v>-0.45441567806392413</v>
      </c>
      <c r="BG81" s="6">
        <f>IF(Readings!BC58&gt;0.1,333.5*((Readings!BC58)^-0.07168)+(2.5*(LOG(Readings!BC58/16.325))^2-273+$E81))</f>
        <v>-0.45441567806392413</v>
      </c>
      <c r="BH81" s="6">
        <f>IF(Readings!BD58&gt;0.1,333.5*((Readings!BD58)^-0.07168)+(2.5*(LOG(Readings!BD58/16.325))^2-273+$E81))</f>
        <v>-0.4661525861513951</v>
      </c>
      <c r="BI81" s="6">
        <f>IF(Readings!BE58&gt;0.1,333.5*((Readings!BE58)^-0.07168)+(2.5*(LOG(Readings!BE58/16.325))^2-273+$E81))</f>
        <v>-0.4661525861513951</v>
      </c>
      <c r="BJ81" s="6">
        <f>IF(Readings!BF58&gt;0.1,333.5*((Readings!BF58)^-0.07168)+(2.5*(LOG(Readings!BF58/16.325))^2-273+$E81))</f>
        <v>-0.47788159670466257</v>
      </c>
      <c r="BK81" s="6">
        <f>IF(Readings!BG58&gt;0.1,333.5*((Readings!BG58)^-0.07168)+(2.5*(LOG(Readings!BG58/16.325))^2-273+$E81))</f>
        <v>-0.4661525861513951</v>
      </c>
      <c r="BL81" s="6">
        <f>IF(Readings!BH58&gt;0.1,333.5*((Readings!BH58)^-0.07168)+(2.5*(LOG(Readings!BH58/16.325))^2-273+$E81))</f>
        <v>-0.4661525861513951</v>
      </c>
      <c r="BM81" s="6">
        <f>IF(Readings!BI58&gt;0.1,333.5*((Readings!BI58)^-0.07168)+(2.5*(LOG(Readings!BI58/16.325))^2-273+$E81))</f>
        <v>-0.4661525861513951</v>
      </c>
      <c r="BN81" s="6">
        <f>IF(Readings!BJ58&gt;0.1,333.5*((Readings!BJ58)^-0.07168)+(2.5*(LOG(Readings!BJ58/16.325))^2-273+$E81))</f>
        <v>-0.4661525861513951</v>
      </c>
      <c r="BO81" s="6">
        <f>IF(Readings!BK58&gt;0.1,333.5*((Readings!BK58)^-0.07168)+(2.5*(LOG(Readings!BK58/16.325))^2-273+$E81))</f>
        <v>-0.4661525861513951</v>
      </c>
      <c r="BP81" s="6">
        <f>IF(Readings!BL58&gt;0.1,333.5*((Readings!BL58)^-0.07168)+(2.5*(LOG(Readings!BL58/16.325))^2-273+$E81))</f>
        <v>-0.4661525861513951</v>
      </c>
      <c r="BQ81" s="6">
        <f>IF(Readings!BM58&gt;0.1,333.5*((Readings!BM58)^-0.07168)+(2.5*(LOG(Readings!BM58/16.325))^2-273+$E81))</f>
        <v>-0.47788159670466257</v>
      </c>
      <c r="BR81" s="6">
        <f>IF(Readings!BN58&gt;0.1,333.5*((Readings!BN58)^-0.07168)+(2.5*(LOG(Readings!BN58/16.325))^2-273+$E81))</f>
        <v>-0.45441567806392413</v>
      </c>
      <c r="BS81" s="6">
        <f>IF(Readings!BO58&gt;0.1,333.5*((Readings!BO58)^-0.07168)+(2.5*(LOG(Readings!BO58/16.325))^2-273+$E81))</f>
        <v>-0.47788159670466257</v>
      </c>
      <c r="BT81" s="6">
        <f>IF(Readings!BP58&gt;0.1,333.5*((Readings!BP58)^-0.07168)+(2.5*(LOG(Readings!BP58/16.325))^2-273+$E81))</f>
        <v>-0.44267086241006837</v>
      </c>
      <c r="BU81" s="6">
        <f>IF(Readings!BQ58&gt;0.1,333.5*((Readings!BQ58)^-0.07168)+(2.5*(LOG(Readings!BQ58/16.325))^2-273+$E81))</f>
        <v>-0.43091812913911554</v>
      </c>
      <c r="BV81" s="6">
        <f>IF(Readings!BR58&gt;0.1,333.5*((Readings!BR58)^-0.07168)+(2.5*(LOG(Readings!BR58/16.325))^2-273+$E81))</f>
        <v>-0.50131596524346378</v>
      </c>
      <c r="BW81" s="6">
        <f>IF(Readings!BS58&gt;0.1,333.5*((Readings!BS58)^-0.07168)+(2.5*(LOG(Readings!BS58/16.325))^2-273+$E81))</f>
        <v>-0.41915746818142452</v>
      </c>
      <c r="BX81" s="6">
        <f>IF(Readings!BT58&gt;0.1,333.5*((Readings!BT58)^-0.07168)+(2.5*(LOG(Readings!BT58/16.325))^2-273+$E81))</f>
        <v>-0.41915746818142452</v>
      </c>
      <c r="BY81" s="6">
        <f>IF(Readings!BU58&gt;0.1,333.5*((Readings!BU58)^-0.07168)+(2.5*(LOG(Readings!BU58/16.325))^2-273+$E81))</f>
        <v>-0.40738886944819797</v>
      </c>
      <c r="BZ81" s="6">
        <f>IF(Readings!BV58&gt;0.1,333.5*((Readings!BV58)^-0.07168)+(2.5*(LOG(Readings!BV58/16.325))^2-273+$E81))</f>
        <v>-0.39561232283222125</v>
      </c>
      <c r="CA81" s="6">
        <f>IF(Readings!BW58&gt;0.1,333.5*((Readings!BW58)^-0.07168)+(2.5*(LOG(Readings!BW58/16.325))^2-273+$E81))</f>
        <v>-0.39561232283222125</v>
      </c>
      <c r="CB81" s="6">
        <f>IF(Readings!BX58&gt;0.1,333.5*((Readings!BX58)^-0.07168)+(2.5*(LOG(Readings!BX58/16.325))^2-273+$E81))</f>
        <v>-0.38382781820706668</v>
      </c>
      <c r="CC81" s="6">
        <f>IF(Readings!BY58&gt;0.1,333.5*((Readings!BY58)^-0.07168)+(2.5*(LOG(Readings!BY58/16.325))^2-273+$E81))</f>
        <v>-0.37203534542737771</v>
      </c>
      <c r="CD81" s="6">
        <f>IF(Readings!BZ58&gt;0.1,333.5*((Readings!BZ58)^-0.07168)+(2.5*(LOG(Readings!BZ58/16.325))^2-273+$E81))</f>
        <v>-0.360234894328471</v>
      </c>
      <c r="CE81" s="6">
        <f>IF(Readings!CA58&gt;0.1,333.5*((Readings!CA58)^-0.07168)+(2.5*(LOG(Readings!CA58/16.325))^2-273+$E81))</f>
        <v>-0.360234894328471</v>
      </c>
      <c r="CF81" s="6"/>
      <c r="CG81" s="6">
        <f>IF(Readings!CC58&gt;0.1,333.5*((Readings!CC58)^-0.07168)+(2.5*(LOG(Readings!CC58/16.325))^2-273+$E81))</f>
        <v>-0.360234894328471</v>
      </c>
      <c r="CH81" s="6">
        <f>IF(Readings!CD58&gt;0.1,333.5*((Readings!CD58)^-0.07168)+(2.5*(LOG(Readings!CD58/16.325))^2-273+$E81))</f>
        <v>-0.3366100164204795</v>
      </c>
      <c r="CI81" s="6">
        <f>IF(Readings!CE58&gt;0.1,333.5*((Readings!CE58)^-0.07168)+(2.5*(LOG(Readings!CE58/16.325))^2-273+$E81))</f>
        <v>-0.37203534542737771</v>
      </c>
      <c r="CJ81" s="6">
        <f>IF(Readings!CF58&gt;0.1,333.5*((Readings!CF58)^-0.07168)+(2.5*(LOG(Readings!CF58/16.325))^2-273+$E81))</f>
        <v>-0.37203534542737771</v>
      </c>
      <c r="CK81" s="6">
        <f>IF(Readings!CG58&gt;0.1,333.5*((Readings!CG58)^-0.07168)+(2.5*(LOG(Readings!CG58/16.325))^2-273+$E81))</f>
        <v>-0.40738886944819797</v>
      </c>
      <c r="CL81" s="6">
        <f>IF(Readings!CH58&gt;0.1,333.5*((Readings!CH58)^-0.07168)+(2.5*(LOG(Readings!CH58/16.325))^2-273+$E81))</f>
        <v>-0.40738886944819797</v>
      </c>
      <c r="CM81" s="6">
        <f>IF(Readings!CI58&gt;0.1,333.5*((Readings!CI58)^-0.07168)+(2.5*(LOG(Readings!CI58/16.325))^2-273+$E81))</f>
        <v>-0.41915746818142452</v>
      </c>
      <c r="CN81" s="6">
        <f>IF(Readings!CJ58&gt;0.1,333.5*((Readings!CJ58)^-0.07168)+(2.5*(LOG(Readings!CJ58/16.325))^2-273+$E81))</f>
        <v>-0.40738886944819797</v>
      </c>
      <c r="CO81" s="6">
        <f>IF(Readings!CK58&gt;0.1,333.5*((Readings!CK58)^-0.07168)+(2.5*(LOG(Readings!CK58/16.325))^2-273+$E81))</f>
        <v>-0.44267086241006837</v>
      </c>
      <c r="CP81" s="6">
        <f>IF(Readings!CL58&gt;0.1,333.5*((Readings!CL58)^-0.07168)+(2.5*(LOG(Readings!CL58/16.325))^2-273+$E81))</f>
        <v>-0.41915746818142452</v>
      </c>
      <c r="CQ81" s="6">
        <f>IF(Readings!CM58&gt;0.1,333.5*((Readings!CM58)^-0.07168)+(2.5*(LOG(Readings!CM58/16.325))^2-273+$E81))</f>
        <v>-0.41915746818142452</v>
      </c>
      <c r="CR81" s="6">
        <f>IF(Readings!CN58&gt;0.1,333.5*((Readings!CN58)^-0.07168)+(2.5*(LOG(Readings!CN58/16.325))^2-273+$E81))</f>
        <v>-0.43091812913911554</v>
      </c>
      <c r="CS81" s="6">
        <f>IF(Readings!CO58&gt;0.1,333.5*((Readings!CO58)^-0.07168)+(2.5*(LOG(Readings!CO58/16.325))^2-273+$E81))</f>
        <v>-0.43091812913911554</v>
      </c>
      <c r="CT81" s="6">
        <f>IF(Readings!CP58&gt;0.1,333.5*((Readings!CP58)^-0.07168)+(2.5*(LOG(Readings!CP58/16.325))^2-273+$E81))</f>
        <v>-0.41915746818142452</v>
      </c>
      <c r="CU81" s="6">
        <f>IF(Readings!CQ58&gt;0.1,333.5*((Readings!CQ58)^-0.07168)+(2.5*(LOG(Readings!CQ58/16.325))^2-273+$E81))</f>
        <v>-0.43091812913911554</v>
      </c>
      <c r="CV81" s="6">
        <f>IF(Readings!CR58&gt;0.1,333.5*((Readings!CR58)^-0.07168)+(2.5*(LOG(Readings!CR58/16.325))^2-273+$E81))</f>
        <v>-0.41915746818142452</v>
      </c>
      <c r="CW81" s="6">
        <f>IF(Readings!CS58&gt;0.1,333.5*((Readings!CS58)^-0.07168)+(2.5*(LOG(Readings!CS58/16.325))^2-273+$E81))</f>
        <v>-0.41915746818142452</v>
      </c>
      <c r="CX81" s="6">
        <f>IF(Readings!CT58&gt;0.1,333.5*((Readings!CT58)^-0.07168)+(2.5*(LOG(Readings!CT58/16.325))^2-273+$E81))</f>
        <v>-0.44267086241006837</v>
      </c>
      <c r="CY81" s="6">
        <f>IF(Readings!CU58&gt;0.1,333.5*((Readings!CU58)^-0.07168)+(2.5*(LOG(Readings!CU58/16.325))^2-273+$E81))</f>
        <v>-0.40738886944819797</v>
      </c>
      <c r="CZ81" s="6">
        <f>IF(Readings!CV58&gt;0.1,333.5*((Readings!CV58)^-0.07168)+(2.5*(LOG(Readings!CV58/16.325))^2-273+$E81))</f>
        <v>6.9982251387216365E-2</v>
      </c>
      <c r="DA81" s="6">
        <f>IF(Readings!CW58&gt;0.1,333.5*((Readings!CW58)^-0.07168)+(2.5*(LOG(Readings!CW58/16.325))^2-273+$E81))</f>
        <v>-0.25367012345907369</v>
      </c>
      <c r="DB81" s="6">
        <f>IF(Readings!CX58&gt;0.1,333.5*((Readings!CX58)^-0.07168)+(2.5*(LOG(Readings!CX58/16.325))^2-273+$E81))</f>
        <v>-0.30111260695400688</v>
      </c>
      <c r="DC81" s="6">
        <f>IF(Readings!CY58&gt;0.1,333.5*((Readings!CY58)^-0.07168)+(2.5*(LOG(Readings!CY58/16.325))^2-273+$E81))</f>
        <v>-0.28926407141489108</v>
      </c>
      <c r="DD81" s="6">
        <f>IF(Readings!CZ58&gt;0.1,333.5*((Readings!CZ58)^-0.07168)+(2.5*(LOG(Readings!CZ58/16.325))^2-273+$E81))</f>
        <v>-0.37203534542737771</v>
      </c>
      <c r="DE81" s="6">
        <f>IF(Readings!DA58&gt;0.1,333.5*((Readings!DA58)^-0.07168)+(2.5*(LOG(Readings!DA58/16.325))^2-273+$E81))</f>
        <v>-0.360234894328471</v>
      </c>
      <c r="DF81" s="6">
        <f>IF(Readings!DB58&gt;0.1,333.5*((Readings!DB58)^-0.07168)+(2.5*(LOG(Readings!DB58/16.325))^2-273+$E81))</f>
        <v>-0.3484264547271323</v>
      </c>
      <c r="DG81" s="6">
        <f>IF(Readings!DC58&gt;0.1,333.5*((Readings!DC58)^-0.07168)+(2.5*(LOG(Readings!DC58/16.325))^2-273+$E81))</f>
        <v>-0.3484264547271323</v>
      </c>
      <c r="DH81" s="6">
        <f>IF(Readings!DD58&gt;0.1,333.5*((Readings!DD58)^-0.07168)+(2.5*(LOG(Readings!DD58/16.325))^2-273+$E81))</f>
        <v>-0.3366100164204795</v>
      </c>
      <c r="DI81" s="6">
        <f>IF(Readings!DE58&gt;0.1,333.5*((Readings!DE58)^-0.07168)+(2.5*(LOG(Readings!DE58/16.325))^2-273+$E81))</f>
        <v>-0.32478556918670165</v>
      </c>
      <c r="DJ81" s="6">
        <f>IF(Readings!DF58&gt;0.1,333.5*((Readings!DF58)^-0.07168)+(2.5*(LOG(Readings!DF58/16.325))^2-273+$E81))</f>
        <v>-0.32478556918670165</v>
      </c>
      <c r="DK81" s="6">
        <f>IF(Readings!DG58&gt;0.1,333.5*((Readings!DG58)^-0.07168)+(2.5*(LOG(Readings!DG58/16.325))^2-273+$E81))</f>
        <v>-0.38382781820706668</v>
      </c>
      <c r="DL81" s="6">
        <f>IF(Readings!DH58&gt;0.1,333.5*((Readings!DH58)^-0.07168)+(2.5*(LOG(Readings!DH58/16.325))^2-273+$E81))</f>
        <v>-0.28926407141489108</v>
      </c>
      <c r="DM81" s="6">
        <f>IF(Readings!DI58&gt;0.1,333.5*((Readings!DI58)^-0.07168)+(2.5*(LOG(Readings!DI58/16.325))^2-273+$E81))</f>
        <v>-0.30111260695400688</v>
      </c>
      <c r="DN81" s="6">
        <f>IF(Readings!DJ58&gt;0.1,333.5*((Readings!DJ58)^-0.07168)+(2.5*(LOG(Readings!DJ58/16.325))^2-273+$E81))</f>
        <v>-0.30111260695400688</v>
      </c>
      <c r="DO81" s="6">
        <f>IF(Readings!DK58&gt;0.1,333.5*((Readings!DK58)^-0.07168)+(2.5*(LOG(Readings!DK58/16.325))^2-273+$E81))</f>
        <v>-0.30111260695400688</v>
      </c>
      <c r="DP81" s="6">
        <f>IF(Readings!DL58&gt;0.1,333.5*((Readings!DL58)^-0.07168)+(2.5*(LOG(Readings!DL58/16.325))^2-273+$E81))</f>
        <v>-0.32478556918670165</v>
      </c>
      <c r="DQ81" s="6" t="b">
        <f>IF(Readings!DM58&gt;0.1,333.5*((Readings!DM58)^-0.07168)+(2.5*(LOG(Readings!DM58/16.325))^2-273+$E81))</f>
        <v>0</v>
      </c>
      <c r="DR81" s="6">
        <f>IF(Readings!DN58&gt;0.1,333.5*((Readings!DN58)^-0.07168)+(2.5*(LOG(Readings!DN58/16.325))^2-273+$E81))</f>
        <v>-0.50131596524346378</v>
      </c>
      <c r="DS81" s="6">
        <f>IF(Readings!DO58&gt;0.1,333.5*((Readings!DO58)^-0.07168)+(2.5*(LOG(Readings!DO58/16.325))^2-273+$E81))</f>
        <v>-0.360234894328471</v>
      </c>
      <c r="DT81" s="6">
        <f>IF(Readings!DP58&gt;0.1,333.5*((Readings!DP58)^-0.07168)+(2.5*(LOG(Readings!DP58/16.325))^2-273+$E81))</f>
        <v>-0.37203534542737771</v>
      </c>
      <c r="DU81" s="6">
        <f>IF(Readings!DQ58&gt;0.1,333.5*((Readings!DQ58)^-0.07168)+(2.5*(LOG(Readings!DQ58/16.325))^2-273+$E81))</f>
        <v>-0.37203534542737771</v>
      </c>
      <c r="DV81" s="6">
        <f>IF(Readings!DR58&gt;0.1,333.5*((Readings!DR58)^-0.07168)+(2.5*(LOG(Readings!DR58/16.325))^2-273+$E81))</f>
        <v>-0.37203534542737771</v>
      </c>
      <c r="DW81" s="6">
        <f>IF(Readings!DS58&gt;0.1,333.5*((Readings!DS58)^-0.07168)+(2.5*(LOG(Readings!DS58/16.325))^2-273+$E81))</f>
        <v>-0.37203534542737771</v>
      </c>
      <c r="DX81" s="6">
        <f>IF(Readings!DT58&gt;0.1,333.5*((Readings!DT58)^-0.07168)+(2.5*(LOG(Readings!DT58/16.325))^2-273+$E81))</f>
        <v>-0.360234894328471</v>
      </c>
      <c r="DY81" s="6">
        <f>IF(Readings!DU58&gt;0.1,333.5*((Readings!DU58)^-0.07168)+(2.5*(LOG(Readings!DU58/16.325))^2-273+$E81))</f>
        <v>-0.360234894328471</v>
      </c>
      <c r="DZ81" s="6">
        <f>IF(Readings!DV58&gt;0.1,333.5*((Readings!DV58)^-0.07168)+(2.5*(LOG(Readings!DV58/16.325))^2-273+$E81))</f>
        <v>-0.3484264547271323</v>
      </c>
      <c r="EA81" s="6">
        <f>IF(Readings!DW58&gt;0.1,333.5*((Readings!DW58)^-0.07168)+(2.5*(LOG(Readings!DW58/16.325))^2-273+$E81))</f>
        <v>-0.3366100164204795</v>
      </c>
      <c r="EB81" s="6">
        <f>IF(Readings!DX58&gt;0.1,333.5*((Readings!DX58)^-0.07168)+(2.5*(LOG(Readings!DX58/16.325))^2-273+$E81))</f>
        <v>-0.32478556918670165</v>
      </c>
      <c r="EC81" s="6">
        <f>IF(Readings!DY58&gt;0.1,333.5*((Readings!DY58)^-0.07168)+(2.5*(LOG(Readings!DY58/16.325))^2-273+$E81))</f>
        <v>-0.31295310278466104</v>
      </c>
      <c r="ED81" s="6">
        <f>IF(Readings!DZ58&gt;0.1,333.5*((Readings!DZ58)^-0.07168)+(2.5*(LOG(Readings!DZ58/16.325))^2-273+$E81))</f>
        <v>-0.30111260695400688</v>
      </c>
      <c r="EE81" s="6">
        <f>IF(Readings!EA58&gt;0.1,333.5*((Readings!EA58)^-0.07168)+(2.5*(LOG(Readings!EA58/16.325))^2-273+$E81))</f>
        <v>-0.31295310278466104</v>
      </c>
      <c r="EF81" s="6">
        <f>IF(Readings!EB58&gt;0.1,333.5*((Readings!EB58)^-0.07168)+(2.5*(LOG(Readings!EB58/16.325))^2-273+$E81))</f>
        <v>-0.30111260695400688</v>
      </c>
      <c r="EG81" s="6">
        <f>IF(Readings!EC58&gt;0.1,333.5*((Readings!EC58)^-0.07168)+(2.5*(LOG(Readings!EC58/16.325))^2-273+$E81))</f>
        <v>-0.31295310278466104</v>
      </c>
      <c r="EH81" s="6">
        <f>IF(Readings!ED58&gt;0.1,333.5*((Readings!ED58)^-0.07168)+(2.5*(LOG(Readings!ED58/16.325))^2-273+$E81))</f>
        <v>-0.360234894328471</v>
      </c>
      <c r="EI81" s="6">
        <f>IF(Readings!EE58&gt;0.1,333.5*((Readings!EE58)^-0.07168)+(2.5*(LOG(Readings!EE58/16.325))^2-273+$E81))</f>
        <v>-0.28926407141489108</v>
      </c>
      <c r="EJ81" s="6">
        <f>IF(Readings!EF58&gt;0.1,333.5*((Readings!EF58)^-0.07168)+(2.5*(LOG(Readings!EF58/16.325))^2-273+$E81))</f>
        <v>-0.31295310278466104</v>
      </c>
      <c r="EK81" s="6">
        <f>IF(Readings!EG58&gt;0.1,333.5*((Readings!EG58)^-0.07168)+(2.5*(LOG(Readings!EG58/16.325))^2-273+$E81))</f>
        <v>-0.32478556918670165</v>
      </c>
      <c r="EL81" s="6">
        <f>IF(Readings!EH58&gt;0.1,333.5*((Readings!EH58)^-0.07168)+(2.5*(LOG(Readings!EH58/16.325))^2-273+$E81))</f>
        <v>-0.27740748586830932</v>
      </c>
      <c r="EM81" s="6">
        <f>IF(Readings!EI58&gt;0.1,333.5*((Readings!EI58)^-0.07168)+(2.5*(LOG(Readings!EI58/16.325))^2-273+$E81))</f>
        <v>-0.28926407141489108</v>
      </c>
      <c r="EN81" s="6">
        <f>IF(Readings!EJ58&gt;0.1,333.5*((Readings!EJ58)^-0.07168)+(2.5*(LOG(Readings!EJ58/16.325))^2-273+$E81))</f>
        <v>-0.55976437839552773</v>
      </c>
      <c r="EO81" s="6">
        <f>IF(Readings!EK58&gt;0.1,333.5*((Readings!EK58)^-0.07168)+(2.5*(LOG(Readings!EK58/16.325))^2-273+$E81))</f>
        <v>-0.31295310278466104</v>
      </c>
      <c r="EP81" s="6">
        <f>IF(Readings!EL58&gt;0.1,333.5*((Readings!EL58)^-0.07168)+(2.5*(LOG(Readings!EL58/16.325))^2-273+$E81))</f>
        <v>-0.27740748586830932</v>
      </c>
      <c r="EQ81" s="6">
        <f>IF(Readings!EM58&gt;0.1,333.5*((Readings!EM58)^-0.07168)+(2.5*(LOG(Readings!EM58/16.325))^2-273+$E81))</f>
        <v>-0.27740748586830932</v>
      </c>
      <c r="ER81" s="6">
        <f>IF(Readings!EN58&gt;0.1,333.5*((Readings!EN58)^-0.07168)+(2.5*(LOG(Readings!EN58/16.325))^2-273+$E81))</f>
        <v>-1.1111007762558529</v>
      </c>
      <c r="ES81" s="6">
        <f>IF(Readings!EO58&gt;0.1,333.5*((Readings!EO58)^-0.07168)+(2.5*(LOG(Readings!EO58/16.325))^2-273+$E81))</f>
        <v>-0.65287581582532539</v>
      </c>
      <c r="ET81" s="6">
        <f>IF(Readings!EP58&gt;0.1,333.5*((Readings!EP58)^-0.07168)+(2.5*(LOG(Readings!EP58/16.325))^2-273+$E81))</f>
        <v>-5.1261140232381877</v>
      </c>
      <c r="EU81" s="6">
        <f>IF(Readings!EQ58&gt;0.1,333.5*((Readings!EQ58)^-0.07168)+(2.5*(LOG(Readings!EQ58/16.325))^2-273+$E81))</f>
        <v>-0.32478556918670165</v>
      </c>
      <c r="EV81" s="6">
        <f>IF(Readings!ER58&gt;0.1,333.5*((Readings!ER58)^-0.07168)+(2.5*(LOG(Readings!ER58/16.325))^2-273+$E81))</f>
        <v>-7.4603805688639113E-2</v>
      </c>
      <c r="EW81" s="6">
        <f>(333.5*((16.49)^-0.07168)+(2.5*(LOG(16.49/16.325))^2-273+$E81))</f>
        <v>-0.28926407141489108</v>
      </c>
      <c r="EX81" s="6">
        <f>(333.5*((16.39)^-0.07168)+(2.5*(LOG(16.39/16.325))^2-273+$E81))</f>
        <v>-0.17033425660116563</v>
      </c>
      <c r="EY81" s="6">
        <f>(333.5*((16.42)^-0.07168)+(2.5*(LOG(16.42/16.325))^2-273+$E81))</f>
        <v>-0.20609834322664256</v>
      </c>
    </row>
    <row r="82" spans="1:155" x14ac:dyDescent="0.2">
      <c r="A82" t="s">
        <v>41</v>
      </c>
      <c r="B82" s="13">
        <v>5</v>
      </c>
      <c r="C82" s="13">
        <v>1072.5</v>
      </c>
      <c r="D82" s="17">
        <f t="shared" si="116"/>
        <v>-8.2000000000000455</v>
      </c>
      <c r="E82" s="17">
        <v>-0.19</v>
      </c>
      <c r="F82" s="43" t="s">
        <v>218</v>
      </c>
      <c r="G82" s="6">
        <f>IF(Readings!C59&gt;0.1,333.5*((Readings!C59)^-0.07168)+(2.5*(LOG(Readings!C59/16.325))^2-273+$E82))</f>
        <v>-0.63640853627327942</v>
      </c>
      <c r="H82" s="6">
        <f>IF(Readings!D59&gt;0.1,333.5*((Readings!D59)^-0.07168)+(2.5*(LOG(Readings!D59/16.325))^2-273+$E82))</f>
        <v>-0.75287581582534813</v>
      </c>
      <c r="I82" s="6">
        <f>IF(Readings!E59&gt;0.1,333.5*((Readings!E59)^-0.07168)+(2.5*(LOG(Readings!E59/16.325))^2-273+$E82))</f>
        <v>-0.79924547265460433</v>
      </c>
      <c r="J82" s="6">
        <f>IF(Readings!F59&gt;0.1,333.5*((Readings!F59)^-0.07168)+(2.5*(LOG(Readings!F59/16.325))^2-273+$E82))</f>
        <v>-0.82238405776121226</v>
      </c>
      <c r="K82" s="6">
        <f>IF(Readings!G59&gt;0.1,333.5*((Readings!G59)^-0.07168)+(2.5*(LOG(Readings!G59/16.325))^2-273+$E82))</f>
        <v>-0.82238405776121226</v>
      </c>
      <c r="L82" s="6">
        <f>IF(Readings!H59&gt;0.1,333.5*((Readings!H59)^-0.07168)+(2.5*(LOG(Readings!H59/16.325))^2-273+$E82))</f>
        <v>-0.84549191691303349</v>
      </c>
      <c r="M82" s="6">
        <f>IF(Readings!I59&gt;0.1,333.5*((Readings!I59)^-0.07168)+(2.5*(LOG(Readings!I59/16.325))^2-273+$E82))</f>
        <v>-0.84549191691303349</v>
      </c>
      <c r="N82" s="6">
        <f>IF(Readings!J59&gt;0.1,333.5*((Readings!J59)^-0.07168)+(2.5*(LOG(Readings!J59/16.325))^2-273+$E82))</f>
        <v>-0.84549191691303349</v>
      </c>
      <c r="O82" s="6">
        <f>IF(Readings!K59&gt;0.1,333.5*((Readings!K59)^-0.07168)+(2.5*(LOG(Readings!K59/16.325))^2-273+$E82))</f>
        <v>-0.88009626246940798</v>
      </c>
      <c r="P82" s="6">
        <f>IF(Readings!L59&gt;0.1,333.5*((Readings!L59)^-0.07168)+(2.5*(LOG(Readings!L59/16.325))^2-273+$E82))</f>
        <v>-0.88009626246940798</v>
      </c>
      <c r="Q82" s="6">
        <f>IF(Readings!M59&gt;0.1,333.5*((Readings!M59)^-0.07168)+(2.5*(LOG(Readings!M59/16.325))^2-273+$E82))</f>
        <v>-0.8570343482770113</v>
      </c>
      <c r="R82" s="6">
        <f>IF(Readings!N59&gt;0.1,333.5*((Readings!N59)^-0.07168)+(2.5*(LOG(Readings!N59/16.325))^2-273+$E82))</f>
        <v>-0.84549191691303349</v>
      </c>
      <c r="S82" s="6">
        <f>IF(Readings!O59&gt;0.1,333.5*((Readings!O59)^-0.07168)+(2.5*(LOG(Readings!O59/16.325))^2-273+$E82))</f>
        <v>-0.84549191691303349</v>
      </c>
      <c r="T82" s="6">
        <f>IF(Readings!P59&gt;0.1,333.5*((Readings!P59)^-0.07168)+(2.5*(LOG(Readings!P59/16.325))^2-273+$E82))</f>
        <v>-0.89161576440005774</v>
      </c>
      <c r="U82" s="6">
        <f>IF(Readings!Q59&gt;0.1,333.5*((Readings!Q59)^-0.07168)+(2.5*(LOG(Readings!Q59/16.325))^2-273+$E82))</f>
        <v>-0.84549191691303349</v>
      </c>
      <c r="V82" s="6">
        <f>IF(Readings!R59&gt;0.1,333.5*((Readings!R59)^-0.07168)+(2.5*(LOG(Readings!R59/16.325))^2-273+$E82))</f>
        <v>-0.86856912694253197</v>
      </c>
      <c r="W82" s="6">
        <f>IF(Readings!S59&gt;0.1,333.5*((Readings!S59)^-0.07168)+(2.5*(LOG(Readings!S59/16.325))^2-273+$E82))</f>
        <v>-0.83394182327276667</v>
      </c>
      <c r="X82" s="6">
        <f>IF(Readings!T59&gt;0.1,333.5*((Readings!T59)^-0.07168)+(2.5*(LOG(Readings!T59/16.325))^2-273+$E82))</f>
        <v>-0.96057300263510115</v>
      </c>
      <c r="Y82" s="6">
        <f>IF(Readings!U59&gt;0.1,333.5*((Readings!U59)^-0.07168)+(2.5*(LOG(Readings!U59/16.325))^2-273+$E82))</f>
        <v>-0.8570343482770113</v>
      </c>
      <c r="Z82" s="6">
        <f>IF(Readings!V59&gt;0.1,333.5*((Readings!V59)^-0.07168)+(2.5*(LOG(Readings!V59/16.325))^2-273+$E82))</f>
        <v>-0.92612856377616026</v>
      </c>
      <c r="AA82" s="6">
        <f>IF(Readings!W59&gt;0.1,333.5*((Readings!W59)^-0.07168)+(2.5*(LOG(Readings!W59/16.325))^2-273+$E82))</f>
        <v>-1.8873911782469577</v>
      </c>
      <c r="AB82" s="6">
        <f>IF(Readings!X59&gt;0.1,333.5*((Readings!X59)^-0.07168)+(2.5*(LOG(Readings!X59/16.325))^2-273+$E82))</f>
        <v>-0.82238405776121226</v>
      </c>
      <c r="AC82" s="6">
        <f>IF(Readings!Y59&gt;0.1,333.5*((Readings!Y59)^-0.07168)+(2.5*(LOG(Readings!Y59/16.325))^2-273+$E82))</f>
        <v>-0.81081861076540918</v>
      </c>
      <c r="AD82" s="6">
        <f>IF(Readings!Z59&gt;0.1,333.5*((Readings!Z59)^-0.07168)+(2.5*(LOG(Readings!Z59/16.325))^2-273+$E82))</f>
        <v>-0.81081861076540918</v>
      </c>
      <c r="AE82" s="6">
        <f>IF(Readings!AA59&gt;0.1,333.5*((Readings!AA59)^-0.07168)+(2.5*(LOG(Readings!AA59/16.325))^2-273+$E82))</f>
        <v>-0.79924547265460433</v>
      </c>
      <c r="AF82" s="6">
        <f>IF(Readings!AB59&gt;0.1,333.5*((Readings!AB59)^-0.07168)+(2.5*(LOG(Readings!AB59/16.325))^2-273+$E82))</f>
        <v>-0.81081861076540918</v>
      </c>
      <c r="AG82" s="6">
        <f>IF(Readings!AC59&gt;0.1,333.5*((Readings!AC59)^-0.07168)+(2.5*(LOG(Readings!AC59/16.325))^2-273+$E82))</f>
        <v>-0.79924547265460433</v>
      </c>
      <c r="AH82" s="6">
        <f>IF(Readings!AD59&gt;0.1,333.5*((Readings!AD59)^-0.07168)+(2.5*(LOG(Readings!AD59/16.325))^2-273+$E82))</f>
        <v>-0.79924547265460433</v>
      </c>
      <c r="AI82" s="6">
        <f>IF(Readings!AE59&gt;0.1,333.5*((Readings!AE59)^-0.07168)+(2.5*(LOG(Readings!AE59/16.325))^2-273+$E82))</f>
        <v>-0.78766463378042317</v>
      </c>
      <c r="AJ82" s="6">
        <f>IF(Readings!AF59&gt;0.1,333.5*((Readings!AF59)^-0.07168)+(2.5*(LOG(Readings!AF59/16.325))^2-273+$E82))</f>
        <v>-0.78766463378042317</v>
      </c>
      <c r="AK82" s="6">
        <f>IF(Readings!AG59&gt;0.1,333.5*((Readings!AG59)^-0.07168)+(2.5*(LOG(Readings!AG59/16.325))^2-273+$E82))</f>
        <v>-0.81081861076540918</v>
      </c>
      <c r="AL82" s="6">
        <f>IF(Readings!AH59&gt;0.1,333.5*((Readings!AH59)^-0.07168)+(2.5*(LOG(Readings!AH59/16.325))^2-273+$E82))</f>
        <v>-0.72964458901287799</v>
      </c>
      <c r="AM82" s="6">
        <f>IF(Readings!AI59&gt;0.1,333.5*((Readings!AI59)^-0.07168)+(2.5*(LOG(Readings!AI59/16.325))^2-273+$E82))</f>
        <v>-0.77607608447652865</v>
      </c>
      <c r="AN82" s="6">
        <f>IF(Readings!AJ59&gt;0.1,333.5*((Readings!AJ59)^-0.07168)+(2.5*(LOG(Readings!AJ59/16.325))^2-273+$E82))</f>
        <v>-0.81081861076540918</v>
      </c>
      <c r="AO82" s="6">
        <f>IF(Readings!AK59&gt;0.1,333.5*((Readings!AK59)^-0.07168)+(2.5*(LOG(Readings!AK59/16.325))^2-273+$E82))</f>
        <v>-0.77607608447652865</v>
      </c>
      <c r="AP82" s="6">
        <f>IF(Readings!AL59&gt;0.1,333.5*((Readings!AL59)^-0.07168)+(2.5*(LOG(Readings!AL59/16.325))^2-273+$E82))</f>
        <v>-0.82238405776121226</v>
      </c>
      <c r="AQ82" s="6">
        <f>IF(Readings!AM59&gt;0.1,333.5*((Readings!AM59)^-0.07168)+(2.5*(LOG(Readings!AM59/16.325))^2-273+$E82))</f>
        <v>-0.81081861076540918</v>
      </c>
      <c r="AR82" s="6">
        <f>IF(Readings!AN59&gt;0.1,333.5*((Readings!AN59)^-0.07168)+(2.5*(LOG(Readings!AN59/16.325))^2-273+$E82))</f>
        <v>-0.81081861076540918</v>
      </c>
      <c r="AS82" s="6">
        <f>IF(Readings!AO59&gt;0.1,333.5*((Readings!AO59)^-0.07168)+(2.5*(LOG(Readings!AO59/16.325))^2-273+$E82))</f>
        <v>-0.77607608447652865</v>
      </c>
      <c r="AT82" s="6">
        <f>IF(Readings!AP59&gt;0.1,333.5*((Readings!AP59)^-0.07168)+(2.5*(LOG(Readings!AP59/16.325))^2-273+$E82))</f>
        <v>-0.82238405776121226</v>
      </c>
      <c r="AU82" s="6">
        <f>IF(Readings!AQ59&gt;0.1,333.5*((Readings!AQ59)^-0.07168)+(2.5*(LOG(Readings!AQ59/16.325))^2-273+$E82))</f>
        <v>-0.75287581582534813</v>
      </c>
      <c r="AV82" s="6">
        <f>IF(Readings!AR59&gt;0.1,333.5*((Readings!AR59)^-0.07168)+(2.5*(LOG(Readings!AR59/16.325))^2-273+$E82))</f>
        <v>-0.81081861076540918</v>
      </c>
      <c r="AW82" s="6">
        <f>IF(Readings!AS59&gt;0.1,333.5*((Readings!AS59)^-0.07168)+(2.5*(LOG(Readings!AS59/16.325))^2-273+$E82))</f>
        <v>-0.75287581582534813</v>
      </c>
      <c r="AX82" s="6">
        <f>IF(Readings!AT59&gt;0.1,333.5*((Readings!AT59)^-0.07168)+(2.5*(LOG(Readings!AT59/16.325))^2-273+$E82))</f>
        <v>-0.75287581582534813</v>
      </c>
      <c r="AY82" s="6">
        <f>IF(Readings!AU59&gt;0.1,333.5*((Readings!AU59)^-0.07168)+(2.5*(LOG(Readings!AU59/16.325))^2-273+$E82))</f>
        <v>-0.74126407705608699</v>
      </c>
      <c r="AZ82" s="6">
        <f>IF(Readings!AV59&gt;0.1,333.5*((Readings!AV59)^-0.07168)+(2.5*(LOG(Readings!AV59/16.325))^2-273+$E82))</f>
        <v>-0.77607608447652865</v>
      </c>
      <c r="BA82" s="6">
        <f>IF(Readings!AW59&gt;0.1,333.5*((Readings!AW59)^-0.07168)+(2.5*(LOG(Readings!AW59/16.325))^2-273+$E82))</f>
        <v>-0.81081861076540918</v>
      </c>
      <c r="BB82" s="6">
        <f>IF(Readings!AX59&gt;0.1,333.5*((Readings!AX59)^-0.07168)+(2.5*(LOG(Readings!AX59/16.325))^2-273+$E82))</f>
        <v>-0.81081861076540918</v>
      </c>
      <c r="BC82" s="6">
        <f>IF(Readings!AY59&gt;0.1,333.5*((Readings!AY59)^-0.07168)+(2.5*(LOG(Readings!AY59/16.325))^2-273+$E82))</f>
        <v>-0.8570343482770113</v>
      </c>
      <c r="BD82" s="6">
        <f>IF(Readings!AZ59&gt;0.1,333.5*((Readings!AZ59)^-0.07168)+(2.5*(LOG(Readings!AZ59/16.325))^2-273+$E82))</f>
        <v>-0.89161576440005774</v>
      </c>
      <c r="BE82" s="6">
        <f>IF(Readings!BA59&gt;0.1,333.5*((Readings!BA59)^-0.07168)+(2.5*(LOG(Readings!BA59/16.325))^2-273+$E82))</f>
        <v>-0.97203933511269724</v>
      </c>
      <c r="BF82" s="6">
        <f>IF(Readings!BB59&gt;0.1,333.5*((Readings!BB59)^-0.07168)+(2.5*(LOG(Readings!BB59/16.325))^2-273+$E82))</f>
        <v>-0.97203933511269724</v>
      </c>
      <c r="BG82" s="6">
        <f>IF(Readings!BC59&gt;0.1,333.5*((Readings!BC59)^-0.07168)+(2.5*(LOG(Readings!BC59/16.325))^2-273+$E82))</f>
        <v>-0.98349810970597673</v>
      </c>
      <c r="BH82" s="6">
        <f>IF(Readings!BD59&gt;0.1,333.5*((Readings!BD59)^-0.07168)+(2.5*(LOG(Readings!BD59/16.325))^2-273+$E82))</f>
        <v>-0.99494933580109546</v>
      </c>
      <c r="BI82" s="6">
        <f>IF(Readings!BE59&gt;0.1,333.5*((Readings!BE59)^-0.07168)+(2.5*(LOG(Readings!BE59/16.325))^2-273+$E82))</f>
        <v>-0.99494933580109546</v>
      </c>
      <c r="BJ82" s="6">
        <f>IF(Readings!BF59&gt;0.1,333.5*((Readings!BF59)^-0.07168)+(2.5*(LOG(Readings!BF59/16.325))^2-273+$E82))</f>
        <v>-1.0063930227670426</v>
      </c>
      <c r="BK82" s="6">
        <f>IF(Readings!BG59&gt;0.1,333.5*((Readings!BG59)^-0.07168)+(2.5*(LOG(Readings!BG59/16.325))^2-273+$E82))</f>
        <v>-1.0178291799558679</v>
      </c>
      <c r="BL82" s="6">
        <f>IF(Readings!BH59&gt;0.1,333.5*((Readings!BH59)^-0.07168)+(2.5*(LOG(Readings!BH59/16.325))^2-273+$E82))</f>
        <v>-1.0178291799558679</v>
      </c>
      <c r="BM82" s="6">
        <f>IF(Readings!BI59&gt;0.1,333.5*((Readings!BI59)^-0.07168)+(2.5*(LOG(Readings!BI59/16.325))^2-273+$E82))</f>
        <v>-1.0063930227670426</v>
      </c>
      <c r="BN82" s="6">
        <f>IF(Readings!BJ59&gt;0.1,333.5*((Readings!BJ59)^-0.07168)+(2.5*(LOG(Readings!BJ59/16.325))^2-273+$E82))</f>
        <v>-1.0063930227670426</v>
      </c>
      <c r="BO82" s="6">
        <f>IF(Readings!BK59&gt;0.1,333.5*((Readings!BK59)^-0.07168)+(2.5*(LOG(Readings!BK59/16.325))^2-273+$E82))</f>
        <v>-1.0178291799558679</v>
      </c>
      <c r="BP82" s="6">
        <f>IF(Readings!BL59&gt;0.1,333.5*((Readings!BL59)^-0.07168)+(2.5*(LOG(Readings!BL59/16.325))^2-273+$E82))</f>
        <v>-0.99494933580109546</v>
      </c>
      <c r="BQ82" s="6">
        <f>IF(Readings!BM59&gt;0.1,333.5*((Readings!BM59)^-0.07168)+(2.5*(LOG(Readings!BM59/16.325))^2-273+$E82))</f>
        <v>-0.99494933580109546</v>
      </c>
      <c r="BR82" s="6">
        <f>IF(Readings!BN59&gt;0.1,333.5*((Readings!BN59)^-0.07168)+(2.5*(LOG(Readings!BN59/16.325))^2-273+$E82))</f>
        <v>-0.97203933511269724</v>
      </c>
      <c r="BS82" s="6">
        <f>IF(Readings!BO59&gt;0.1,333.5*((Readings!BO59)^-0.07168)+(2.5*(LOG(Readings!BO59/16.325))^2-273+$E82))</f>
        <v>-0.98349810970597673</v>
      </c>
      <c r="BT82" s="6">
        <f>IF(Readings!BP59&gt;0.1,333.5*((Readings!BP59)^-0.07168)+(2.5*(LOG(Readings!BP59/16.325))^2-273+$E82))</f>
        <v>-0.94909910286975219</v>
      </c>
      <c r="BU82" s="6">
        <f>IF(Readings!BQ59&gt;0.1,333.5*((Readings!BQ59)^-0.07168)+(2.5*(LOG(Readings!BQ59/16.325))^2-273+$E82))</f>
        <v>-0.94909910286975219</v>
      </c>
      <c r="BV82" s="6">
        <f>IF(Readings!BR59&gt;0.1,333.5*((Readings!BR59)^-0.07168)+(2.5*(LOG(Readings!BR59/16.325))^2-273+$E82))</f>
        <v>-0.96057300263510115</v>
      </c>
      <c r="BW82" s="6">
        <f>IF(Readings!BS59&gt;0.1,333.5*((Readings!BS59)^-0.07168)+(2.5*(LOG(Readings!BS59/16.325))^2-273+$E82))</f>
        <v>-0.92612856377616026</v>
      </c>
      <c r="BX82" s="6">
        <f>IF(Readings!BT59&gt;0.1,333.5*((Readings!BT59)^-0.07168)+(2.5*(LOG(Readings!BT59/16.325))^2-273+$E82))</f>
        <v>-0.91463190555475649</v>
      </c>
      <c r="BY82" s="6">
        <f>IF(Readings!BU59&gt;0.1,333.5*((Readings!BU59)^-0.07168)+(2.5*(LOG(Readings!BU59/16.325))^2-273+$E82))</f>
        <v>-0.9376176263960474</v>
      </c>
      <c r="BZ82" s="6">
        <f>IF(Readings!BV59&gt;0.1,333.5*((Readings!BV59)^-0.07168)+(2.5*(LOG(Readings!BV59/16.325))^2-273+$E82))</f>
        <v>-0.89161576440005774</v>
      </c>
      <c r="CA82" s="6">
        <f>IF(Readings!BW59&gt;0.1,333.5*((Readings!BW59)^-0.07168)+(2.5*(LOG(Readings!BW59/16.325))^2-273+$E82))</f>
        <v>-0.89161576440005774</v>
      </c>
      <c r="CB82" s="6">
        <f>IF(Readings!BX59&gt;0.1,333.5*((Readings!BX59)^-0.07168)+(2.5*(LOG(Readings!BX59/16.325))^2-273+$E82))</f>
        <v>-0.88009626246940798</v>
      </c>
      <c r="CC82" s="6">
        <f>IF(Readings!BY59&gt;0.1,333.5*((Readings!BY59)^-0.07168)+(2.5*(LOG(Readings!BY59/16.325))^2-273+$E82))</f>
        <v>-0.8570343482770113</v>
      </c>
      <c r="CD82" s="6">
        <f>IF(Readings!BZ59&gt;0.1,333.5*((Readings!BZ59)^-0.07168)+(2.5*(LOG(Readings!BZ59/16.325))^2-273+$E82))</f>
        <v>-0.84549191691303349</v>
      </c>
      <c r="CE82" s="6">
        <f>IF(Readings!CA59&gt;0.1,333.5*((Readings!CA59)^-0.07168)+(2.5*(LOG(Readings!CA59/16.325))^2-273+$E82))</f>
        <v>-0.83394182327276667</v>
      </c>
      <c r="CF82" s="6"/>
      <c r="CG82" s="6">
        <f>IF(Readings!CC59&gt;0.1,333.5*((Readings!CC59)^-0.07168)+(2.5*(LOG(Readings!CC59/16.325))^2-273+$E82))</f>
        <v>-0.82238405776121226</v>
      </c>
      <c r="CH82" s="6">
        <f>IF(Readings!CD59&gt;0.1,333.5*((Readings!CD59)^-0.07168)+(2.5*(LOG(Readings!CD59/16.325))^2-273+$E82))</f>
        <v>-0.81081861076540918</v>
      </c>
      <c r="CI82" s="6">
        <f>IF(Readings!CE59&gt;0.1,333.5*((Readings!CE59)^-0.07168)+(2.5*(LOG(Readings!CE59/16.325))^2-273+$E82))</f>
        <v>-0.81081861076540918</v>
      </c>
      <c r="CJ82" s="6">
        <f>IF(Readings!CF59&gt;0.1,333.5*((Readings!CF59)^-0.07168)+(2.5*(LOG(Readings!CF59/16.325))^2-273+$E82))</f>
        <v>-0.79924547265460433</v>
      </c>
      <c r="CK82" s="6">
        <f>IF(Readings!CG59&gt;0.1,333.5*((Readings!CG59)^-0.07168)+(2.5*(LOG(Readings!CG59/16.325))^2-273+$E82))</f>
        <v>-0.82238405776121226</v>
      </c>
      <c r="CL82" s="6">
        <f>IF(Readings!CH59&gt;0.1,333.5*((Readings!CH59)^-0.07168)+(2.5*(LOG(Readings!CH59/16.325))^2-273+$E82))</f>
        <v>-0.83394182327276667</v>
      </c>
      <c r="CM82" s="6">
        <f>IF(Readings!CI59&gt;0.1,333.5*((Readings!CI59)^-0.07168)+(2.5*(LOG(Readings!CI59/16.325))^2-273+$E82))</f>
        <v>-0.84549191691303349</v>
      </c>
      <c r="CN82" s="6">
        <f>IF(Readings!CJ59&gt;0.1,333.5*((Readings!CJ59)^-0.07168)+(2.5*(LOG(Readings!CJ59/16.325))^2-273+$E82))</f>
        <v>-0.84549191691303349</v>
      </c>
      <c r="CO82" s="6">
        <f>IF(Readings!CK59&gt;0.1,333.5*((Readings!CK59)^-0.07168)+(2.5*(LOG(Readings!CK59/16.325))^2-273+$E82))</f>
        <v>-0.8570343482770113</v>
      </c>
      <c r="CP82" s="6">
        <f>IF(Readings!CL59&gt;0.1,333.5*((Readings!CL59)^-0.07168)+(2.5*(LOG(Readings!CL59/16.325))^2-273+$E82))</f>
        <v>-0.84549191691303349</v>
      </c>
      <c r="CQ82" s="6">
        <f>IF(Readings!CM59&gt;0.1,333.5*((Readings!CM59)^-0.07168)+(2.5*(LOG(Readings!CM59/16.325))^2-273+$E82))</f>
        <v>-0.8570343482770113</v>
      </c>
      <c r="CR82" s="6">
        <f>IF(Readings!CN59&gt;0.1,333.5*((Readings!CN59)^-0.07168)+(2.5*(LOG(Readings!CN59/16.325))^2-273+$E82))</f>
        <v>-0.86856912694253197</v>
      </c>
      <c r="CS82" s="6">
        <f>IF(Readings!CO59&gt;0.1,333.5*((Readings!CO59)^-0.07168)+(2.5*(LOG(Readings!CO59/16.325))^2-273+$E82))</f>
        <v>-0.86856912694253197</v>
      </c>
      <c r="CT82" s="6">
        <f>IF(Readings!CP59&gt;0.1,333.5*((Readings!CP59)^-0.07168)+(2.5*(LOG(Readings!CP59/16.325))^2-273+$E82))</f>
        <v>-0.9376176263960474</v>
      </c>
      <c r="CU82" s="6">
        <f>IF(Readings!CQ59&gt;0.1,333.5*((Readings!CQ59)^-0.07168)+(2.5*(LOG(Readings!CQ59/16.325))^2-273+$E82))</f>
        <v>-0.86856912694253197</v>
      </c>
      <c r="CV82" s="6">
        <f>IF(Readings!CR59&gt;0.1,333.5*((Readings!CR59)^-0.07168)+(2.5*(LOG(Readings!CR59/16.325))^2-273+$E82))</f>
        <v>-0.84549191691303349</v>
      </c>
      <c r="CW82" s="6">
        <f>IF(Readings!CS59&gt;0.1,333.5*((Readings!CS59)^-0.07168)+(2.5*(LOG(Readings!CS59/16.325))^2-273+$E82))</f>
        <v>-0.8570343482770113</v>
      </c>
      <c r="CX82" s="6">
        <f>IF(Readings!CT59&gt;0.1,333.5*((Readings!CT59)^-0.07168)+(2.5*(LOG(Readings!CT59/16.325))^2-273+$E82))</f>
        <v>-0.86856912694253197</v>
      </c>
      <c r="CY82" s="6">
        <f>IF(Readings!CU59&gt;0.1,333.5*((Readings!CU59)^-0.07168)+(2.5*(LOG(Readings!CU59/16.325))^2-273+$E82))</f>
        <v>-0.84549191691303349</v>
      </c>
      <c r="CZ82" s="6">
        <f>IF(Readings!CV59&gt;0.1,333.5*((Readings!CV59)^-0.07168)+(2.5*(LOG(Readings!CV59/16.325))^2-273+$E82))</f>
        <v>-0.71801734193979883</v>
      </c>
      <c r="DA82" s="6">
        <f>IF(Readings!CW59&gt;0.1,333.5*((Readings!CW59)^-0.07168)+(2.5*(LOG(Readings!CW59/16.325))^2-273+$E82))</f>
        <v>-0.72964458901287799</v>
      </c>
      <c r="DB82" s="6">
        <f>IF(Readings!CX59&gt;0.1,333.5*((Readings!CX59)^-0.07168)+(2.5*(LOG(Readings!CX59/16.325))^2-273+$E82))</f>
        <v>-0.68308894870904169</v>
      </c>
      <c r="DC82" s="6">
        <f>IF(Readings!CY59&gt;0.1,333.5*((Readings!CY59)^-0.07168)+(2.5*(LOG(Readings!CY59/16.325))^2-273+$E82))</f>
        <v>-0.65976437839555047</v>
      </c>
      <c r="DD82" s="6">
        <f>IF(Readings!CZ59&gt;0.1,333.5*((Readings!CZ59)^-0.07168)+(2.5*(LOG(Readings!CZ59/16.325))^2-273+$E82))</f>
        <v>-0.79924547265460433</v>
      </c>
      <c r="DE82" s="6">
        <f>IF(Readings!DA59&gt;0.1,333.5*((Readings!DA59)^-0.07168)+(2.5*(LOG(Readings!DA59/16.325))^2-273+$E82))</f>
        <v>-0.78766463378042317</v>
      </c>
      <c r="DF82" s="6">
        <f>IF(Readings!DB59&gt;0.1,333.5*((Readings!DB59)^-0.07168)+(2.5*(LOG(Readings!DB59/16.325))^2-273+$E82))</f>
        <v>-0.78766463378042317</v>
      </c>
      <c r="DG82" s="6">
        <f>IF(Readings!DC59&gt;0.1,333.5*((Readings!DC59)^-0.07168)+(2.5*(LOG(Readings!DC59/16.325))^2-273+$E82))</f>
        <v>-0.77607608447652865</v>
      </c>
      <c r="DH82" s="6">
        <f>IF(Readings!DD59&gt;0.1,333.5*((Readings!DD59)^-0.07168)+(2.5*(LOG(Readings!DD59/16.325))^2-273+$E82))</f>
        <v>-0.77607608447652865</v>
      </c>
      <c r="DI82" s="6">
        <f>IF(Readings!DE59&gt;0.1,333.5*((Readings!DE59)^-0.07168)+(2.5*(LOG(Readings!DE59/16.325))^2-273+$E82))</f>
        <v>-0.76447981505890539</v>
      </c>
      <c r="DJ82" s="6">
        <f>IF(Readings!DF59&gt;0.1,333.5*((Readings!DF59)^-0.07168)+(2.5*(LOG(Readings!DF59/16.325))^2-273+$E82))</f>
        <v>-0.76447981505890539</v>
      </c>
      <c r="DK82" s="6">
        <f>IF(Readings!DG59&gt;0.1,333.5*((Readings!DG59)^-0.07168)+(2.5*(LOG(Readings!DG59/16.325))^2-273+$E82))</f>
        <v>-0.74126407705608699</v>
      </c>
      <c r="DL82" s="6">
        <f>IF(Readings!DH59&gt;0.1,333.5*((Readings!DH59)^-0.07168)+(2.5*(LOG(Readings!DH59/16.325))^2-273+$E82))</f>
        <v>-0.71801734193979883</v>
      </c>
      <c r="DM82" s="6">
        <f>IF(Readings!DI59&gt;0.1,333.5*((Readings!DI59)^-0.07168)+(2.5*(LOG(Readings!DI59/16.325))^2-273+$E82))</f>
        <v>-0.72964458901287799</v>
      </c>
      <c r="DN82" s="6">
        <f>IF(Readings!DJ59&gt;0.1,333.5*((Readings!DJ59)^-0.07168)+(2.5*(LOG(Readings!DJ59/16.325))^2-273+$E82))</f>
        <v>-0.71801734193979883</v>
      </c>
      <c r="DO82" s="6">
        <f>IF(Readings!DK59&gt;0.1,333.5*((Readings!DK59)^-0.07168)+(2.5*(LOG(Readings!DK59/16.325))^2-273+$E82))</f>
        <v>-0.71801734193979883</v>
      </c>
      <c r="DP82" s="6">
        <f>IF(Readings!DL59&gt;0.1,333.5*((Readings!DL59)^-0.07168)+(2.5*(LOG(Readings!DL59/16.325))^2-273+$E82))</f>
        <v>-0.72964458901287799</v>
      </c>
      <c r="DQ82" s="6">
        <f>IF(Readings!DM59&gt;0.1,333.5*((Readings!DM59)^-0.07168)+(2.5*(LOG(Readings!DM59/16.325))^2-273+$E82))</f>
        <v>-0.82238405776121226</v>
      </c>
      <c r="DR82" s="6">
        <f>IF(Readings!DN59&gt;0.1,333.5*((Readings!DN59)^-0.07168)+(2.5*(LOG(Readings!DN59/16.325))^2-273+$E82))</f>
        <v>-0.76447981505890539</v>
      </c>
      <c r="DS82" s="6">
        <f>IF(Readings!DO59&gt;0.1,333.5*((Readings!DO59)^-0.07168)+(2.5*(LOG(Readings!DO59/16.325))^2-273+$E82))</f>
        <v>-0.77607608447652865</v>
      </c>
      <c r="DT82" s="6">
        <f>IF(Readings!DP59&gt;0.1,333.5*((Readings!DP59)^-0.07168)+(2.5*(LOG(Readings!DP59/16.325))^2-273+$E82))</f>
        <v>-0.78766463378042317</v>
      </c>
      <c r="DU82" s="6">
        <f>IF(Readings!DQ59&gt;0.1,333.5*((Readings!DQ59)^-0.07168)+(2.5*(LOG(Readings!DQ59/16.325))^2-273+$E82))</f>
        <v>-0.78766463378042317</v>
      </c>
      <c r="DV82" s="6">
        <f>IF(Readings!DR59&gt;0.1,333.5*((Readings!DR59)^-0.07168)+(2.5*(LOG(Readings!DR59/16.325))^2-273+$E82))</f>
        <v>-0.79924547265460433</v>
      </c>
      <c r="DW82" s="6">
        <f>IF(Readings!DS59&gt;0.1,333.5*((Readings!DS59)^-0.07168)+(2.5*(LOG(Readings!DS59/16.325))^2-273+$E82))</f>
        <v>-0.79924547265460433</v>
      </c>
      <c r="DX82" s="6">
        <f>IF(Readings!DT59&gt;0.1,333.5*((Readings!DT59)^-0.07168)+(2.5*(LOG(Readings!DT59/16.325))^2-273+$E82))</f>
        <v>-0.78766463378042317</v>
      </c>
      <c r="DY82" s="6">
        <f>IF(Readings!DU59&gt;0.1,333.5*((Readings!DU59)^-0.07168)+(2.5*(LOG(Readings!DU59/16.325))^2-273+$E82))</f>
        <v>-0.77607608447652865</v>
      </c>
      <c r="DZ82" s="6">
        <f>IF(Readings!DV59&gt;0.1,333.5*((Readings!DV59)^-0.07168)+(2.5*(LOG(Readings!DV59/16.325))^2-273+$E82))</f>
        <v>-0.76447981505890539</v>
      </c>
      <c r="EA82" s="6">
        <f>IF(Readings!DW59&gt;0.1,333.5*((Readings!DW59)^-0.07168)+(2.5*(LOG(Readings!DW59/16.325))^2-273+$E82))</f>
        <v>-0.76447981505890539</v>
      </c>
      <c r="EB82" s="6">
        <f>IF(Readings!DX59&gt;0.1,333.5*((Readings!DX59)^-0.07168)+(2.5*(LOG(Readings!DX59/16.325))^2-273+$E82))</f>
        <v>-0.75287581582534813</v>
      </c>
      <c r="EC82" s="6">
        <f>IF(Readings!DY59&gt;0.1,333.5*((Readings!DY59)^-0.07168)+(2.5*(LOG(Readings!DY59/16.325))^2-273+$E82))</f>
        <v>-0.74126407705608699</v>
      </c>
      <c r="ED82" s="6">
        <f>IF(Readings!DZ59&gt;0.1,333.5*((Readings!DZ59)^-0.07168)+(2.5*(LOG(Readings!DZ59/16.325))^2-273+$E82))</f>
        <v>-0.71801734193979883</v>
      </c>
      <c r="EE82" s="6">
        <f>IF(Readings!EA59&gt;0.1,333.5*((Readings!EA59)^-0.07168)+(2.5*(LOG(Readings!EA59/16.325))^2-273+$E82))</f>
        <v>-0.72964458901287799</v>
      </c>
      <c r="EF82" s="6">
        <f>IF(Readings!EB59&gt;0.1,333.5*((Readings!EB59)^-0.07168)+(2.5*(LOG(Readings!EB59/16.325))^2-273+$E82))</f>
        <v>-0.71801734193979883</v>
      </c>
      <c r="EG82" s="6">
        <f>IF(Readings!EC59&gt;0.1,333.5*((Readings!EC59)^-0.07168)+(2.5*(LOG(Readings!EC59/16.325))^2-273+$E82))</f>
        <v>-0.71801734193979883</v>
      </c>
      <c r="EH82" s="6">
        <f>IF(Readings!ED59&gt;0.1,333.5*((Readings!ED59)^-0.07168)+(2.5*(LOG(Readings!ED59/16.325))^2-273+$E82))</f>
        <v>-0.81081861076540918</v>
      </c>
      <c r="EI82" s="6">
        <f>IF(Readings!EE59&gt;0.1,333.5*((Readings!EE59)^-0.07168)+(2.5*(LOG(Readings!EE59/16.325))^2-273+$E82))</f>
        <v>-0.70638232606268048</v>
      </c>
      <c r="EJ82" s="6">
        <f>IF(Readings!EF59&gt;0.1,333.5*((Readings!EF59)^-0.07168)+(2.5*(LOG(Readings!EF59/16.325))^2-273+$E82))</f>
        <v>-0.74126407705608699</v>
      </c>
      <c r="EK82" s="6">
        <f>IF(Readings!EG59&gt;0.1,333.5*((Readings!EG59)^-0.07168)+(2.5*(LOG(Readings!EG59/16.325))^2-273+$E82))</f>
        <v>-0.74126407705608699</v>
      </c>
      <c r="EL82" s="6">
        <f>IF(Readings!EH59&gt;0.1,333.5*((Readings!EH59)^-0.07168)+(2.5*(LOG(Readings!EH59/16.325))^2-273+$E82))</f>
        <v>-0.68308894870904169</v>
      </c>
      <c r="EM82" s="6">
        <f>IF(Readings!EI59&gt;0.1,333.5*((Readings!EI59)^-0.07168)+(2.5*(LOG(Readings!EI59/16.325))^2-273+$E82))</f>
        <v>-0.68308894870904169</v>
      </c>
      <c r="EN82" s="6">
        <f>IF(Readings!EJ59&gt;0.1,333.5*((Readings!EJ59)^-0.07168)+(2.5*(LOG(Readings!EJ59/16.325))^2-273+$E82))</f>
        <v>-0.94909910286975219</v>
      </c>
      <c r="EO82" s="6">
        <f>IF(Readings!EK59&gt;0.1,333.5*((Readings!EK59)^-0.07168)+(2.5*(LOG(Readings!EK59/16.325))^2-273+$E82))</f>
        <v>-0.70638232606268048</v>
      </c>
      <c r="EP82" s="6">
        <f>IF(Readings!EL59&gt;0.1,333.5*((Readings!EL59)^-0.07168)+(2.5*(LOG(Readings!EL59/16.325))^2-273+$E82))</f>
        <v>-0.67143056759351794</v>
      </c>
      <c r="EQ82" s="6">
        <f>IF(Readings!EM59&gt;0.1,333.5*((Readings!EM59)^-0.07168)+(2.5*(LOG(Readings!EM59/16.325))^2-273+$E82))</f>
        <v>-0.67143056759351794</v>
      </c>
      <c r="ER82" s="6">
        <f>IF(Readings!EN59&gt;0.1,333.5*((Readings!EN59)^-0.07168)+(2.5*(LOG(Readings!EN59/16.325))^2-273+$E82))</f>
        <v>-1.2562654851067236</v>
      </c>
      <c r="ES82" s="6">
        <f>IF(Readings!EO59&gt;0.1,333.5*((Readings!EO59)^-0.07168)+(2.5*(LOG(Readings!EO59/16.325))^2-273+$E82))</f>
        <v>-0.99494933580109546</v>
      </c>
      <c r="ET82" s="6">
        <f>IF(Readings!EP59&gt;0.1,333.5*((Readings!EP59)^-0.07168)+(2.5*(LOG(Readings!EP59/16.325))^2-273+$E82))</f>
        <v>-5.3153069469251477</v>
      </c>
      <c r="EU82" s="6">
        <f>IF(Readings!EQ59&gt;0.1,333.5*((Readings!EQ59)^-0.07168)+(2.5*(LOG(Readings!EQ59/16.325))^2-273+$E82))</f>
        <v>-0.70638232606268048</v>
      </c>
      <c r="EV82" s="6">
        <f>IF(Readings!ER59&gt;0.1,333.5*((Readings!ER59)^-0.07168)+(2.5*(LOG(Readings!ER59/16.325))^2-273+$E82))</f>
        <v>-0.47203534542740044</v>
      </c>
      <c r="EW82" s="6">
        <f>(333.5*((16.74)^-0.07168)+(2.5*(LOG(16.74/16.325))^2-273+$E82))</f>
        <v>-0.68308894870904169</v>
      </c>
      <c r="EX82" s="6">
        <f>(333.5*((16.62)^-0.07168)+(2.5*(LOG(16.62/16.325))^2-273+$E82))</f>
        <v>-0.5426708624100911</v>
      </c>
      <c r="EY82" s="6">
        <f>(333.5*((16.69)^-0.07168)+(2.5*(LOG(16.69/16.325))^2-273+$E82))</f>
        <v>-0.62471886356325967</v>
      </c>
    </row>
    <row r="83" spans="1:155" x14ac:dyDescent="0.2">
      <c r="A83" t="s">
        <v>42</v>
      </c>
      <c r="B83" s="13">
        <v>6</v>
      </c>
      <c r="C83" s="13">
        <v>1068.5</v>
      </c>
      <c r="D83" s="17">
        <f t="shared" si="116"/>
        <v>-12.200000000000045</v>
      </c>
      <c r="E83" s="17">
        <v>-0.09</v>
      </c>
      <c r="F83" s="43" t="s">
        <v>219</v>
      </c>
      <c r="G83" s="6">
        <f>IF(Readings!C60&gt;0.1,333.5*((Readings!C60)^-0.07168)+(2.5*(LOG(Readings!C60/16.325))^2-273+$E83))</f>
        <v>-0.87203933511267451</v>
      </c>
      <c r="H83" s="6">
        <f>IF(Readings!D60&gt;0.1,333.5*((Readings!D60)^-0.07168)+(2.5*(LOG(Readings!D60/16.325))^2-273+$E83))</f>
        <v>-0.90639302276701983</v>
      </c>
      <c r="I83" s="6">
        <f>IF(Readings!E60&gt;0.1,333.5*((Readings!E60)^-0.07168)+(2.5*(LOG(Readings!E60/16.325))^2-273+$E83))</f>
        <v>-0.92925781670237484</v>
      </c>
      <c r="J83" s="6">
        <f>IF(Readings!F60&gt;0.1,333.5*((Readings!F60)^-0.07168)+(2.5*(LOG(Readings!F60/16.325))^2-273+$E83))</f>
        <v>-0.92925781670237484</v>
      </c>
      <c r="K83" s="6">
        <f>IF(Readings!G60&gt;0.1,333.5*((Readings!G60)^-0.07168)+(2.5*(LOG(Readings!G60/16.325))^2-273+$E83))</f>
        <v>-0.92925781670237484</v>
      </c>
      <c r="L83" s="6">
        <f>IF(Readings!H60&gt;0.1,333.5*((Readings!H60)^-0.07168)+(2.5*(LOG(Readings!H60/16.325))^2-273+$E83))</f>
        <v>-0.92925781670237484</v>
      </c>
      <c r="M83" s="6">
        <f>IF(Readings!I60&gt;0.1,333.5*((Readings!I60)^-0.07168)+(2.5*(LOG(Readings!I60/16.325))^2-273+$E83))</f>
        <v>-0.92925781670237484</v>
      </c>
      <c r="N83" s="6">
        <f>IF(Readings!J60&gt;0.1,333.5*((Readings!J60)^-0.07168)+(2.5*(LOG(Readings!J60/16.325))^2-273+$E83))</f>
        <v>-0.91782917995584512</v>
      </c>
      <c r="O83" s="6">
        <f>IF(Readings!K60&gt;0.1,333.5*((Readings!K60)^-0.07168)+(2.5*(LOG(Readings!K60/16.325))^2-273+$E83))</f>
        <v>-0.94067894232449589</v>
      </c>
      <c r="P83" s="6">
        <f>IF(Readings!L60&gt;0.1,333.5*((Readings!L60)^-0.07168)+(2.5*(LOG(Readings!L60/16.325))^2-273+$E83))</f>
        <v>-0.94067894232449589</v>
      </c>
      <c r="Q83" s="6">
        <f>IF(Readings!M60&gt;0.1,333.5*((Readings!M60)^-0.07168)+(2.5*(LOG(Readings!M60/16.325))^2-273+$E83))</f>
        <v>-0.91782917995584512</v>
      </c>
      <c r="R83" s="6">
        <f>IF(Readings!N60&gt;0.1,333.5*((Readings!N60)^-0.07168)+(2.5*(LOG(Readings!N60/16.325))^2-273+$E83))</f>
        <v>-0.91782917995584512</v>
      </c>
      <c r="S83" s="6">
        <f>IF(Readings!O60&gt;0.1,333.5*((Readings!O60)^-0.07168)+(2.5*(LOG(Readings!O60/16.325))^2-273+$E83))</f>
        <v>-0.91782917995584512</v>
      </c>
      <c r="T83" s="6">
        <f>IF(Readings!P60&gt;0.1,333.5*((Readings!P60)^-0.07168)+(2.5*(LOG(Readings!P60/16.325))^2-273+$E83))</f>
        <v>-0.95209256612315585</v>
      </c>
      <c r="U83" s="6">
        <f>IF(Readings!Q60&gt;0.1,333.5*((Readings!Q60)^-0.07168)+(2.5*(LOG(Readings!Q60/16.325))^2-273+$E83))</f>
        <v>-0.90639302276701983</v>
      </c>
      <c r="V83" s="6">
        <f>IF(Readings!R60&gt;0.1,333.5*((Readings!R60)^-0.07168)+(2.5*(LOG(Readings!R60/16.325))^2-273+$E83))</f>
        <v>-0.99767222850772441</v>
      </c>
      <c r="W83" s="6">
        <f>IF(Readings!S60&gt;0.1,333.5*((Readings!S60)^-0.07168)+(2.5*(LOG(Readings!S60/16.325))^2-273+$E83))</f>
        <v>-0.90639302276701983</v>
      </c>
      <c r="X83" s="6">
        <f>IF(Readings!T60&gt;0.1,333.5*((Readings!T60)^-0.07168)+(2.5*(LOG(Readings!T60/16.325))^2-273+$E83))</f>
        <v>-1.0317786593808478</v>
      </c>
      <c r="Y83" s="6">
        <f>IF(Readings!U60&gt;0.1,333.5*((Readings!U60)^-0.07168)+(2.5*(LOG(Readings!U60/16.325))^2-273+$E83))</f>
        <v>-0.90639302276701983</v>
      </c>
      <c r="Z83" s="6">
        <f>IF(Readings!V60&gt;0.1,333.5*((Readings!V60)^-0.07168)+(2.5*(LOG(Readings!V60/16.325))^2-273+$E83))</f>
        <v>-0.82612856377613753</v>
      </c>
      <c r="AA83" s="6">
        <f>IF(Readings!W60&gt;0.1,333.5*((Readings!W60)^-0.07168)+(2.5*(LOG(Readings!W60/16.325))^2-273+$E83))</f>
        <v>-2.0463885326267928</v>
      </c>
      <c r="AB83" s="6">
        <f>IF(Readings!X60&gt;0.1,333.5*((Readings!X60)^-0.07168)+(2.5*(LOG(Readings!X60/16.325))^2-273+$E83))</f>
        <v>-0.89494933580107272</v>
      </c>
      <c r="AC83" s="6">
        <f>IF(Readings!Y60&gt;0.1,333.5*((Readings!Y60)^-0.07168)+(2.5*(LOG(Readings!Y60/16.325))^2-273+$E83))</f>
        <v>-0.89494933580107272</v>
      </c>
      <c r="AD83" s="6">
        <f>IF(Readings!Z60&gt;0.1,333.5*((Readings!Z60)^-0.07168)+(2.5*(LOG(Readings!Z60/16.325))^2-273+$E83))</f>
        <v>-0.88349810970595399</v>
      </c>
      <c r="AE83" s="6">
        <f>IF(Readings!AA60&gt;0.1,333.5*((Readings!AA60)^-0.07168)+(2.5*(LOG(Readings!AA60/16.325))^2-273+$E83))</f>
        <v>-0.88349810970595399</v>
      </c>
      <c r="AF83" s="6">
        <f>IF(Readings!AB60&gt;0.1,333.5*((Readings!AB60)^-0.07168)+(2.5*(LOG(Readings!AB60/16.325))^2-273+$E83))</f>
        <v>-0.90639302276701983</v>
      </c>
      <c r="AG83" s="6">
        <f>IF(Readings!AC60&gt;0.1,333.5*((Readings!AC60)^-0.07168)+(2.5*(LOG(Readings!AC60/16.325))^2-273+$E83))</f>
        <v>-0.87203933511267451</v>
      </c>
      <c r="AH83" s="6">
        <f>IF(Readings!AD60&gt;0.1,333.5*((Readings!AD60)^-0.07168)+(2.5*(LOG(Readings!AD60/16.325))^2-273+$E83))</f>
        <v>-0.87203933511267451</v>
      </c>
      <c r="AI83" s="6">
        <f>IF(Readings!AE60&gt;0.1,333.5*((Readings!AE60)^-0.07168)+(2.5*(LOG(Readings!AE60/16.325))^2-273+$E83))</f>
        <v>-0.87203933511267451</v>
      </c>
      <c r="AJ83" s="6">
        <f>IF(Readings!AF60&gt;0.1,333.5*((Readings!AF60)^-0.07168)+(2.5*(LOG(Readings!AF60/16.325))^2-273+$E83))</f>
        <v>-0.87203933511267451</v>
      </c>
      <c r="AK83" s="6">
        <f>IF(Readings!AG60&gt;0.1,333.5*((Readings!AG60)^-0.07168)+(2.5*(LOG(Readings!AG60/16.325))^2-273+$E83))</f>
        <v>-0.88349810970595399</v>
      </c>
      <c r="AL83" s="6">
        <f>IF(Readings!AH60&gt;0.1,333.5*((Readings!AH60)^-0.07168)+(2.5*(LOG(Readings!AH60/16.325))^2-273+$E83))</f>
        <v>-0.86057300263507841</v>
      </c>
      <c r="AM83" s="6">
        <f>IF(Readings!AI60&gt;0.1,333.5*((Readings!AI60)^-0.07168)+(2.5*(LOG(Readings!AI60/16.325))^2-273+$E83))</f>
        <v>-0.61801734193977609</v>
      </c>
      <c r="AN83" s="6">
        <f>IF(Readings!AJ60&gt;0.1,333.5*((Readings!AJ60)^-0.07168)+(2.5*(LOG(Readings!AJ60/16.325))^2-273+$E83))</f>
        <v>-0.88349810970595399</v>
      </c>
      <c r="AO83" s="6">
        <f>IF(Readings!AK60&gt;0.1,333.5*((Readings!AK60)^-0.07168)+(2.5*(LOG(Readings!AK60/16.325))^2-273+$E83))</f>
        <v>-0.84909910286972945</v>
      </c>
      <c r="AP83" s="6">
        <f>IF(Readings!AL60&gt;0.1,333.5*((Readings!AL60)^-0.07168)+(2.5*(LOG(Readings!AL60/16.325))^2-273+$E83))</f>
        <v>-0.88349810970595399</v>
      </c>
      <c r="AQ83" s="6">
        <f>IF(Readings!AM60&gt;0.1,333.5*((Readings!AM60)^-0.07168)+(2.5*(LOG(Readings!AM60/16.325))^2-273+$E83))</f>
        <v>-0.86057300263507841</v>
      </c>
      <c r="AR83" s="6">
        <f>IF(Readings!AN60&gt;0.1,333.5*((Readings!AN60)^-0.07168)+(2.5*(LOG(Readings!AN60/16.325))^2-273+$E83))</f>
        <v>-0.88349810970595399</v>
      </c>
      <c r="AS83" s="6">
        <f>IF(Readings!AO60&gt;0.1,333.5*((Readings!AO60)^-0.07168)+(2.5*(LOG(Readings!AO60/16.325))^2-273+$E83))</f>
        <v>-0.90639302276701983</v>
      </c>
      <c r="AT83" s="6">
        <f>IF(Readings!AP60&gt;0.1,333.5*((Readings!AP60)^-0.07168)+(2.5*(LOG(Readings!AP60/16.325))^2-273+$E83))</f>
        <v>-0.88349810970595399</v>
      </c>
      <c r="AU83" s="6">
        <f>IF(Readings!AQ60&gt;0.1,333.5*((Readings!AQ60)^-0.07168)+(2.5*(LOG(Readings!AQ60/16.325))^2-273+$E83))</f>
        <v>-0.82612856377613753</v>
      </c>
      <c r="AV83" s="6">
        <f>IF(Readings!AR60&gt;0.1,333.5*((Readings!AR60)^-0.07168)+(2.5*(LOG(Readings!AR60/16.325))^2-273+$E83))</f>
        <v>-0.82612856377613753</v>
      </c>
      <c r="AW83" s="6">
        <f>IF(Readings!AS60&gt;0.1,333.5*((Readings!AS60)^-0.07168)+(2.5*(LOG(Readings!AS60/16.325))^2-273+$E83))</f>
        <v>-0.81463190555473375</v>
      </c>
      <c r="AX83" s="6">
        <f>IF(Readings!AT60&gt;0.1,333.5*((Readings!AT60)^-0.07168)+(2.5*(LOG(Readings!AT60/16.325))^2-273+$E83))</f>
        <v>-0.81463190555473375</v>
      </c>
      <c r="AY83" s="6">
        <f>IF(Readings!AU60&gt;0.1,333.5*((Readings!AU60)^-0.07168)+(2.5*(LOG(Readings!AU60/16.325))^2-273+$E83))</f>
        <v>-0.78009626246938524</v>
      </c>
      <c r="AZ83" s="6">
        <f>IF(Readings!AV60&gt;0.1,333.5*((Readings!AV60)^-0.07168)+(2.5*(LOG(Readings!AV60/16.325))^2-273+$E83))</f>
        <v>-0.78009626246938524</v>
      </c>
      <c r="BA83" s="6">
        <f>IF(Readings!AW60&gt;0.1,333.5*((Readings!AW60)^-0.07168)+(2.5*(LOG(Readings!AW60/16.325))^2-273+$E83))</f>
        <v>-0.83761762639602466</v>
      </c>
      <c r="BB83" s="6">
        <f>IF(Readings!AX60&gt;0.1,333.5*((Readings!AX60)^-0.07168)+(2.5*(LOG(Readings!AX60/16.325))^2-273+$E83))</f>
        <v>-0.82612856377613753</v>
      </c>
      <c r="BC83" s="6">
        <f>IF(Readings!AY60&gt;0.1,333.5*((Readings!AY60)^-0.07168)+(2.5*(LOG(Readings!AY60/16.325))^2-273+$E83))</f>
        <v>-0.81463190555473375</v>
      </c>
      <c r="BD83" s="6">
        <f>IF(Readings!AZ60&gt;0.1,333.5*((Readings!AZ60)^-0.07168)+(2.5*(LOG(Readings!AZ60/16.325))^2-273+$E83))</f>
        <v>-0.81463190555473375</v>
      </c>
      <c r="BE83" s="6">
        <f>IF(Readings!BA60&gt;0.1,333.5*((Readings!BA60)^-0.07168)+(2.5*(LOG(Readings!BA60/16.325))^2-273+$E83))</f>
        <v>-0.84909910286972945</v>
      </c>
      <c r="BF83" s="6">
        <f>IF(Readings!BB60&gt;0.1,333.5*((Readings!BB60)^-0.07168)+(2.5*(LOG(Readings!BB60/16.325))^2-273+$E83))</f>
        <v>-0.83761762639602466</v>
      </c>
      <c r="BG83" s="6">
        <f>IF(Readings!BC60&gt;0.1,333.5*((Readings!BC60)^-0.07168)+(2.5*(LOG(Readings!BC60/16.325))^2-273+$E83))</f>
        <v>-0.84909910286972945</v>
      </c>
      <c r="BH83" s="6">
        <f>IF(Readings!BD60&gt;0.1,333.5*((Readings!BD60)^-0.07168)+(2.5*(LOG(Readings!BD60/16.325))^2-273+$E83))</f>
        <v>-0.86057300263507841</v>
      </c>
      <c r="BI83" s="6">
        <f>IF(Readings!BE60&gt;0.1,333.5*((Readings!BE60)^-0.07168)+(2.5*(LOG(Readings!BE60/16.325))^2-273+$E83))</f>
        <v>-0.86057300263507841</v>
      </c>
      <c r="BJ83" s="6">
        <f>IF(Readings!BF60&gt;0.1,333.5*((Readings!BF60)^-0.07168)+(2.5*(LOG(Readings!BF60/16.325))^2-273+$E83))</f>
        <v>-0.87203933511267451</v>
      </c>
      <c r="BK83" s="6">
        <f>IF(Readings!BG60&gt;0.1,333.5*((Readings!BG60)^-0.07168)+(2.5*(LOG(Readings!BG60/16.325))^2-273+$E83))</f>
        <v>-0.92925781670237484</v>
      </c>
      <c r="BL83" s="6">
        <f>IF(Readings!BH60&gt;0.1,333.5*((Readings!BH60)^-0.07168)+(2.5*(LOG(Readings!BH60/16.325))^2-273+$E83))</f>
        <v>-0.88349810970595399</v>
      </c>
      <c r="BM83" s="6">
        <f>IF(Readings!BI60&gt;0.1,333.5*((Readings!BI60)^-0.07168)+(2.5*(LOG(Readings!BI60/16.325))^2-273+$E83))</f>
        <v>-0.88349810970595399</v>
      </c>
      <c r="BN83" s="6">
        <f>IF(Readings!BJ60&gt;0.1,333.5*((Readings!BJ60)^-0.07168)+(2.5*(LOG(Readings!BJ60/16.325))^2-273+$E83))</f>
        <v>-0.88349810970595399</v>
      </c>
      <c r="BO83" s="6">
        <f>IF(Readings!BK60&gt;0.1,333.5*((Readings!BK60)^-0.07168)+(2.5*(LOG(Readings!BK60/16.325))^2-273+$E83))</f>
        <v>-0.90639302276701983</v>
      </c>
      <c r="BP83" s="6">
        <f>IF(Readings!BL60&gt;0.1,333.5*((Readings!BL60)^-0.07168)+(2.5*(LOG(Readings!BL60/16.325))^2-273+$E83))</f>
        <v>-0.89494933580107272</v>
      </c>
      <c r="BQ83" s="6">
        <f>IF(Readings!BM60&gt;0.1,333.5*((Readings!BM60)^-0.07168)+(2.5*(LOG(Readings!BM60/16.325))^2-273+$E83))</f>
        <v>-0.89494933580107272</v>
      </c>
      <c r="BR83" s="6">
        <f>IF(Readings!BN60&gt;0.1,333.5*((Readings!BN60)^-0.07168)+(2.5*(LOG(Readings!BN60/16.325))^2-273+$E83))</f>
        <v>-0.90639302276701983</v>
      </c>
      <c r="BS83" s="6">
        <f>IF(Readings!BO60&gt;0.1,333.5*((Readings!BO60)^-0.07168)+(2.5*(LOG(Readings!BO60/16.325))^2-273+$E83))</f>
        <v>-0.90639302276701983</v>
      </c>
      <c r="BT83" s="6">
        <f>IF(Readings!BP60&gt;0.1,333.5*((Readings!BP60)^-0.07168)+(2.5*(LOG(Readings!BP60/16.325))^2-273+$E83))</f>
        <v>-0.89494933580107272</v>
      </c>
      <c r="BU83" s="6">
        <f>IF(Readings!BQ60&gt;0.1,333.5*((Readings!BQ60)^-0.07168)+(2.5*(LOG(Readings!BQ60/16.325))^2-273+$E83))</f>
        <v>-0.89494933580107272</v>
      </c>
      <c r="BV83" s="6">
        <f>IF(Readings!BR60&gt;0.1,333.5*((Readings!BR60)^-0.07168)+(2.5*(LOG(Readings!BR60/16.325))^2-273+$E83))</f>
        <v>-0.90639302276701983</v>
      </c>
      <c r="BW83" s="6">
        <f>IF(Readings!BS60&gt;0.1,333.5*((Readings!BS60)^-0.07168)+(2.5*(LOG(Readings!BS60/16.325))^2-273+$E83))</f>
        <v>-0.88349810970595399</v>
      </c>
      <c r="BX83" s="6">
        <f>IF(Readings!BT60&gt;0.1,333.5*((Readings!BT60)^-0.07168)+(2.5*(LOG(Readings!BT60/16.325))^2-273+$E83))</f>
        <v>-0.88349810970595399</v>
      </c>
      <c r="BY83" s="6">
        <f>IF(Readings!BU60&gt;0.1,333.5*((Readings!BU60)^-0.07168)+(2.5*(LOG(Readings!BU60/16.325))^2-273+$E83))</f>
        <v>-0.88349810970595399</v>
      </c>
      <c r="BZ83" s="6">
        <f>IF(Readings!BV60&gt;0.1,333.5*((Readings!BV60)^-0.07168)+(2.5*(LOG(Readings!BV60/16.325))^2-273+$E83))</f>
        <v>-0.87203933511267451</v>
      </c>
      <c r="CA83" s="6">
        <f>IF(Readings!BW60&gt;0.1,333.5*((Readings!BW60)^-0.07168)+(2.5*(LOG(Readings!BW60/16.325))^2-273+$E83))</f>
        <v>-0.87203933511267451</v>
      </c>
      <c r="CB83" s="6">
        <f>IF(Readings!BX60&gt;0.1,333.5*((Readings!BX60)^-0.07168)+(2.5*(LOG(Readings!BX60/16.325))^2-273+$E83))</f>
        <v>-0.86057300263507841</v>
      </c>
      <c r="CC83" s="6">
        <f>IF(Readings!BY60&gt;0.1,333.5*((Readings!BY60)^-0.07168)+(2.5*(LOG(Readings!BY60/16.325))^2-273+$E83))</f>
        <v>-0.84909910286972945</v>
      </c>
      <c r="CD83" s="6">
        <f>IF(Readings!BZ60&gt;0.1,333.5*((Readings!BZ60)^-0.07168)+(2.5*(LOG(Readings!BZ60/16.325))^2-273+$E83))</f>
        <v>-0.83761762639602466</v>
      </c>
      <c r="CE83" s="6">
        <f>IF(Readings!CA60&gt;0.1,333.5*((Readings!CA60)^-0.07168)+(2.5*(LOG(Readings!CA60/16.325))^2-273+$E83))</f>
        <v>-0.83761762639602466</v>
      </c>
      <c r="CF83" s="6"/>
      <c r="CG83" s="6">
        <f>IF(Readings!CC60&gt;0.1,333.5*((Readings!CC60)^-0.07168)+(2.5*(LOG(Readings!CC60/16.325))^2-273+$E83))</f>
        <v>-0.82612856377613753</v>
      </c>
      <c r="CH83" s="6">
        <f>IF(Readings!CD60&gt;0.1,333.5*((Readings!CD60)^-0.07168)+(2.5*(LOG(Readings!CD60/16.325))^2-273+$E83))</f>
        <v>-0.82612856377613753</v>
      </c>
      <c r="CI83" s="6">
        <f>IF(Readings!CE60&gt;0.1,333.5*((Readings!CE60)^-0.07168)+(2.5*(LOG(Readings!CE60/16.325))^2-273+$E83))</f>
        <v>-0.81463190555473375</v>
      </c>
      <c r="CJ83" s="6">
        <f>IF(Readings!CF60&gt;0.1,333.5*((Readings!CF60)^-0.07168)+(2.5*(LOG(Readings!CF60/16.325))^2-273+$E83))</f>
        <v>-0.791615764400035</v>
      </c>
      <c r="CK83" s="6">
        <f>IF(Readings!CG60&gt;0.1,333.5*((Readings!CG60)^-0.07168)+(2.5*(LOG(Readings!CG60/16.325))^2-273+$E83))</f>
        <v>-0.791615764400035</v>
      </c>
      <c r="CL83" s="6">
        <f>IF(Readings!CH60&gt;0.1,333.5*((Readings!CH60)^-0.07168)+(2.5*(LOG(Readings!CH60/16.325))^2-273+$E83))</f>
        <v>-0.791615764400035</v>
      </c>
      <c r="CM83" s="6">
        <f>IF(Readings!CI60&gt;0.1,333.5*((Readings!CI60)^-0.07168)+(2.5*(LOG(Readings!CI60/16.325))^2-273+$E83))</f>
        <v>-0.791615764400035</v>
      </c>
      <c r="CN83" s="6">
        <f>IF(Readings!CJ60&gt;0.1,333.5*((Readings!CJ60)^-0.07168)+(2.5*(LOG(Readings!CJ60/16.325))^2-273+$E83))</f>
        <v>-0.78009626246938524</v>
      </c>
      <c r="CO83" s="6">
        <f>IF(Readings!CK60&gt;0.1,333.5*((Readings!CK60)^-0.07168)+(2.5*(LOG(Readings!CK60/16.325))^2-273+$E83))</f>
        <v>-0.791615764400035</v>
      </c>
      <c r="CP83" s="6">
        <f>IF(Readings!CL60&gt;0.1,333.5*((Readings!CL60)^-0.07168)+(2.5*(LOG(Readings!CL60/16.325))^2-273+$E83))</f>
        <v>-0.791615764400035</v>
      </c>
      <c r="CQ83" s="6">
        <f>IF(Readings!CM60&gt;0.1,333.5*((Readings!CM60)^-0.07168)+(2.5*(LOG(Readings!CM60/16.325))^2-273+$E83))</f>
        <v>-0.791615764400035</v>
      </c>
      <c r="CR83" s="6">
        <f>IF(Readings!CN60&gt;0.1,333.5*((Readings!CN60)^-0.07168)+(2.5*(LOG(Readings!CN60/16.325))^2-273+$E83))</f>
        <v>-0.80312764225936917</v>
      </c>
      <c r="CS83" s="6">
        <f>IF(Readings!CO60&gt;0.1,333.5*((Readings!CO60)^-0.07168)+(2.5*(LOG(Readings!CO60/16.325))^2-273+$E83))</f>
        <v>-0.82612856377613753</v>
      </c>
      <c r="CT83" s="6">
        <f>IF(Readings!CP60&gt;0.1,333.5*((Readings!CP60)^-0.07168)+(2.5*(LOG(Readings!CP60/16.325))^2-273+$E83))</f>
        <v>-0.80312764225936917</v>
      </c>
      <c r="CU83" s="6">
        <f>IF(Readings!CQ60&gt;0.1,333.5*((Readings!CQ60)^-0.07168)+(2.5*(LOG(Readings!CQ60/16.325))^2-273+$E83))</f>
        <v>-0.791615764400035</v>
      </c>
      <c r="CV83" s="6">
        <f>IF(Readings!CR60&gt;0.1,333.5*((Readings!CR60)^-0.07168)+(2.5*(LOG(Readings!CR60/16.325))^2-273+$E83))</f>
        <v>-0.791615764400035</v>
      </c>
      <c r="CW83" s="6">
        <f>IF(Readings!CS60&gt;0.1,333.5*((Readings!CS60)^-0.07168)+(2.5*(LOG(Readings!CS60/16.325))^2-273+$E83))</f>
        <v>-0.80312764225936917</v>
      </c>
      <c r="CX83" s="6">
        <f>IF(Readings!CT60&gt;0.1,333.5*((Readings!CT60)^-0.07168)+(2.5*(LOG(Readings!CT60/16.325))^2-273+$E83))</f>
        <v>-0.82612856377613753</v>
      </c>
      <c r="CY83" s="6">
        <f>IF(Readings!CU60&gt;0.1,333.5*((Readings!CU60)^-0.07168)+(2.5*(LOG(Readings!CU60/16.325))^2-273+$E83))</f>
        <v>-0.791615764400035</v>
      </c>
      <c r="CZ83" s="6">
        <f>IF(Readings!CV60&gt;0.1,333.5*((Readings!CV60)^-0.07168)+(2.5*(LOG(Readings!CV60/16.325))^2-273+$E83))</f>
        <v>-0.3484264547271323</v>
      </c>
      <c r="DA83" s="6">
        <f>IF(Readings!CW60&gt;0.1,333.5*((Readings!CW60)^-0.07168)+(2.5*(LOG(Readings!CW60/16.325))^2-273+$E83))</f>
        <v>-0.71081861076538644</v>
      </c>
      <c r="DB83" s="6">
        <f>IF(Readings!CX60&gt;0.1,333.5*((Readings!CX60)^-0.07168)+(2.5*(LOG(Readings!CX60/16.325))^2-273+$E83))</f>
        <v>-0.73394182327274393</v>
      </c>
      <c r="DC83" s="6">
        <f>IF(Readings!CY60&gt;0.1,333.5*((Readings!CY60)^-0.07168)+(2.5*(LOG(Readings!CY60/16.325))^2-273+$E83))</f>
        <v>-0.75703434827698857</v>
      </c>
      <c r="DD83" s="6">
        <f>IF(Readings!CZ60&gt;0.1,333.5*((Readings!CZ60)^-0.07168)+(2.5*(LOG(Readings!CZ60/16.325))^2-273+$E83))</f>
        <v>-0.76856912694250923</v>
      </c>
      <c r="DE83" s="6">
        <f>IF(Readings!DA60&gt;0.1,333.5*((Readings!DA60)^-0.07168)+(2.5*(LOG(Readings!DA60/16.325))^2-273+$E83))</f>
        <v>-0.75703434827698857</v>
      </c>
      <c r="DF83" s="6">
        <f>IF(Readings!DB60&gt;0.1,333.5*((Readings!DB60)^-0.07168)+(2.5*(LOG(Readings!DB60/16.325))^2-273+$E83))</f>
        <v>-0.75703434827698857</v>
      </c>
      <c r="DG83" s="6">
        <f>IF(Readings!DC60&gt;0.1,333.5*((Readings!DC60)^-0.07168)+(2.5*(LOG(Readings!DC60/16.325))^2-273+$E83))</f>
        <v>-0.75703434827698857</v>
      </c>
      <c r="DH83" s="6">
        <f>IF(Readings!DD60&gt;0.1,333.5*((Readings!DD60)^-0.07168)+(2.5*(LOG(Readings!DD60/16.325))^2-273+$E83))</f>
        <v>-0.75703434827698857</v>
      </c>
      <c r="DI83" s="6">
        <f>IF(Readings!DE60&gt;0.1,333.5*((Readings!DE60)^-0.07168)+(2.5*(LOG(Readings!DE60/16.325))^2-273+$E83))</f>
        <v>-0.74549191691301075</v>
      </c>
      <c r="DJ83" s="6">
        <f>IF(Readings!DF60&gt;0.1,333.5*((Readings!DF60)^-0.07168)+(2.5*(LOG(Readings!DF60/16.325))^2-273+$E83))</f>
        <v>-0.74549191691301075</v>
      </c>
      <c r="DK83" s="6">
        <f>IF(Readings!DG60&gt;0.1,333.5*((Readings!DG60)^-0.07168)+(2.5*(LOG(Readings!DG60/16.325))^2-273+$E83))</f>
        <v>-0.73394182327274393</v>
      </c>
      <c r="DL83" s="6">
        <f>IF(Readings!DH60&gt;0.1,333.5*((Readings!DH60)^-0.07168)+(2.5*(LOG(Readings!DH60/16.325))^2-273+$E83))</f>
        <v>-0.71081861076538644</v>
      </c>
      <c r="DM83" s="6">
        <f>IF(Readings!DI60&gt;0.1,333.5*((Readings!DI60)^-0.07168)+(2.5*(LOG(Readings!DI60/16.325))^2-273+$E83))</f>
        <v>-0.71081861076538644</v>
      </c>
      <c r="DN83" s="6">
        <f>IF(Readings!DJ60&gt;0.1,333.5*((Readings!DJ60)^-0.07168)+(2.5*(LOG(Readings!DJ60/16.325))^2-273+$E83))</f>
        <v>-0.71081861076538644</v>
      </c>
      <c r="DO83" s="6">
        <f>IF(Readings!DK60&gt;0.1,333.5*((Readings!DK60)^-0.07168)+(2.5*(LOG(Readings!DK60/16.325))^2-273+$E83))</f>
        <v>-0.71081861076538644</v>
      </c>
      <c r="DP83" s="6">
        <f>IF(Readings!DL60&gt;0.1,333.5*((Readings!DL60)^-0.07168)+(2.5*(LOG(Readings!DL60/16.325))^2-273+$E83))</f>
        <v>-0.71081861076538644</v>
      </c>
      <c r="DQ83" s="6" t="b">
        <f>IF(Readings!DM60&gt;0.1,333.5*((Readings!DM60)^-0.07168)+(2.5*(LOG(Readings!DM60/16.325))^2-273+$E83))</f>
        <v>0</v>
      </c>
      <c r="DR83" s="6">
        <f>IF(Readings!DN60&gt;0.1,333.5*((Readings!DN60)^-0.07168)+(2.5*(LOG(Readings!DN60/16.325))^2-273+$E83))</f>
        <v>-0.71081861076538644</v>
      </c>
      <c r="DS83" s="6">
        <f>IF(Readings!DO60&gt;0.1,333.5*((Readings!DO60)^-0.07168)+(2.5*(LOG(Readings!DO60/16.325))^2-273+$E83))</f>
        <v>-0.71081861076538644</v>
      </c>
      <c r="DT83" s="6">
        <f>IF(Readings!DP60&gt;0.1,333.5*((Readings!DP60)^-0.07168)+(2.5*(LOG(Readings!DP60/16.325))^2-273+$E83))</f>
        <v>-0.72238405776118952</v>
      </c>
      <c r="DU83" s="6">
        <f>IF(Readings!DQ60&gt;0.1,333.5*((Readings!DQ60)^-0.07168)+(2.5*(LOG(Readings!DQ60/16.325))^2-273+$E83))</f>
        <v>-0.71081861076538644</v>
      </c>
      <c r="DV83" s="6">
        <f>IF(Readings!DR60&gt;0.1,333.5*((Readings!DR60)^-0.07168)+(2.5*(LOG(Readings!DR60/16.325))^2-273+$E83))</f>
        <v>-0.71081861076538644</v>
      </c>
      <c r="DW83" s="6">
        <f>IF(Readings!DS60&gt;0.1,333.5*((Readings!DS60)^-0.07168)+(2.5*(LOG(Readings!DS60/16.325))^2-273+$E83))</f>
        <v>-0.72238405776118952</v>
      </c>
      <c r="DX83" s="6">
        <f>IF(Readings!DT60&gt;0.1,333.5*((Readings!DT60)^-0.07168)+(2.5*(LOG(Readings!DT60/16.325))^2-273+$E83))</f>
        <v>-0.71081861076538644</v>
      </c>
      <c r="DY83" s="6">
        <f>IF(Readings!DU60&gt;0.1,333.5*((Readings!DU60)^-0.07168)+(2.5*(LOG(Readings!DU60/16.325))^2-273+$E83))</f>
        <v>-0.72238405776118952</v>
      </c>
      <c r="DZ83" s="6">
        <f>IF(Readings!DV60&gt;0.1,333.5*((Readings!DV60)^-0.07168)+(2.5*(LOG(Readings!DV60/16.325))^2-273+$E83))</f>
        <v>-0.71081861076538644</v>
      </c>
      <c r="EA83" s="6">
        <f>IF(Readings!DW60&gt;0.1,333.5*((Readings!DW60)^-0.07168)+(2.5*(LOG(Readings!DW60/16.325))^2-273+$E83))</f>
        <v>-0.71081861076538644</v>
      </c>
      <c r="EB83" s="6">
        <f>IF(Readings!DX60&gt;0.1,333.5*((Readings!DX60)^-0.07168)+(2.5*(LOG(Readings!DX60/16.325))^2-273+$E83))</f>
        <v>-0.69924547265458159</v>
      </c>
      <c r="EC83" s="6">
        <f>IF(Readings!DY60&gt;0.1,333.5*((Readings!DY60)^-0.07168)+(2.5*(LOG(Readings!DY60/16.325))^2-273+$E83))</f>
        <v>-0.68766463378040044</v>
      </c>
      <c r="ED83" s="6">
        <f>IF(Readings!DZ60&gt;0.1,333.5*((Readings!DZ60)^-0.07168)+(2.5*(LOG(Readings!DZ60/16.325))^2-273+$E83))</f>
        <v>-0.68766463378040044</v>
      </c>
      <c r="EE83" s="6">
        <f>IF(Readings!EA60&gt;0.1,333.5*((Readings!EA60)^-0.07168)+(2.5*(LOG(Readings!EA60/16.325))^2-273+$E83))</f>
        <v>-0.69924547265458159</v>
      </c>
      <c r="EF83" s="6">
        <f>IF(Readings!EB60&gt;0.1,333.5*((Readings!EB60)^-0.07168)+(2.5*(LOG(Readings!EB60/16.325))^2-273+$E83))</f>
        <v>-0.68766463378040044</v>
      </c>
      <c r="EG83" s="6">
        <f>IF(Readings!EC60&gt;0.1,333.5*((Readings!EC60)^-0.07168)+(2.5*(LOG(Readings!EC60/16.325))^2-273+$E83))</f>
        <v>-0.68766463378040044</v>
      </c>
      <c r="EH83" s="6">
        <f>IF(Readings!ED60&gt;0.1,333.5*((Readings!ED60)^-0.07168)+(2.5*(LOG(Readings!ED60/16.325))^2-273+$E83))</f>
        <v>-0.69924547265458159</v>
      </c>
      <c r="EI83" s="6">
        <f>IF(Readings!EE60&gt;0.1,333.5*((Readings!EE60)^-0.07168)+(2.5*(LOG(Readings!EE60/16.325))^2-273+$E83))</f>
        <v>-0.64126407705606425</v>
      </c>
      <c r="EJ83" s="6">
        <f>IF(Readings!EF60&gt;0.1,333.5*((Readings!EF60)^-0.07168)+(2.5*(LOG(Readings!EF60/16.325))^2-273+$E83))</f>
        <v>-0.64126407705606425</v>
      </c>
      <c r="EK83" s="6">
        <f>IF(Readings!EG60&gt;0.1,333.5*((Readings!EG60)^-0.07168)+(2.5*(LOG(Readings!EG60/16.325))^2-273+$E83))</f>
        <v>-0.65287581582532539</v>
      </c>
      <c r="EL83" s="6">
        <f>IF(Readings!EH60&gt;0.1,333.5*((Readings!EH60)^-0.07168)+(2.5*(LOG(Readings!EH60/16.325))^2-273+$E83))</f>
        <v>-0.61801734193977609</v>
      </c>
      <c r="EM83" s="6">
        <f>IF(Readings!EI60&gt;0.1,333.5*((Readings!EI60)^-0.07168)+(2.5*(LOG(Readings!EI60/16.325))^2-273+$E83))</f>
        <v>-0.61801734193977609</v>
      </c>
      <c r="EN83" s="6">
        <f>IF(Readings!EJ60&gt;0.1,333.5*((Readings!EJ60)^-0.07168)+(2.5*(LOG(Readings!EJ60/16.325))^2-273+$E83))</f>
        <v>-0.87203933511267451</v>
      </c>
      <c r="EO83" s="6">
        <f>IF(Readings!EK60&gt;0.1,333.5*((Readings!EK60)^-0.07168)+(2.5*(LOG(Readings!EK60/16.325))^2-273+$E83))</f>
        <v>-0.62964458901285525</v>
      </c>
      <c r="EP83" s="6">
        <f>IF(Readings!EL60&gt;0.1,333.5*((Readings!EL60)^-0.07168)+(2.5*(LOG(Readings!EL60/16.325))^2-273+$E83))</f>
        <v>-0.59473953158919812</v>
      </c>
      <c r="EQ83" s="6">
        <f>IF(Readings!EM60&gt;0.1,333.5*((Readings!EM60)^-0.07168)+(2.5*(LOG(Readings!EM60/16.325))^2-273+$E83))</f>
        <v>-0.59473953158919812</v>
      </c>
      <c r="ER83" s="6">
        <f>IF(Readings!EN60&gt;0.1,333.5*((Readings!EN60)^-0.07168)+(2.5*(LOG(Readings!EN60/16.325))^2-273+$E83))</f>
        <v>-9.8585638496274441E-2</v>
      </c>
      <c r="ES83" s="6">
        <f>IF(Readings!EO60&gt;0.1,333.5*((Readings!EO60)^-0.07168)+(2.5*(LOG(Readings!EO60/16.325))^2-273+$E83))</f>
        <v>-0.92925781670237484</v>
      </c>
      <c r="ET83" s="6">
        <f>IF(Readings!EP60&gt;0.1,333.5*((Readings!EP60)^-0.07168)+(2.5*(LOG(Readings!EP60/16.325))^2-273+$E83))</f>
        <v>-5.3040311035260856</v>
      </c>
      <c r="EU83" s="6">
        <f>IF(Readings!EQ60&gt;0.1,333.5*((Readings!EQ60)^-0.07168)+(2.5*(LOG(Readings!EQ60/16.325))^2-273+$E83))</f>
        <v>-0.53640853627325669</v>
      </c>
      <c r="EV83" s="6">
        <f>IF(Readings!ER60&gt;0.1,333.5*((Readings!ER60)^-0.07168)+(2.5*(LOG(Readings!ER60/16.325))^2-273+$E83))</f>
        <v>-0.37203534542737771</v>
      </c>
      <c r="EW83" s="6">
        <f>(333.5*((16.65)^-0.07168)+(2.5*(LOG(16.65/16.325))^2-273+$E83))</f>
        <v>-0.47788159670466257</v>
      </c>
      <c r="EX83" s="6">
        <f>(333.5*((16.6)^-0.07168)+(2.5*(LOG(16.6/16.325))^2-273+$E83))</f>
        <v>-0.41915746818142452</v>
      </c>
      <c r="EY83" s="6">
        <f>(333.5*((16.6)^-0.07168)+(2.5*(LOG(16.6/16.325))^2-273+$E83))</f>
        <v>-0.41915746818142452</v>
      </c>
    </row>
    <row r="84" spans="1:155" x14ac:dyDescent="0.2">
      <c r="A84" t="s">
        <v>43</v>
      </c>
      <c r="B84" s="13">
        <v>7</v>
      </c>
      <c r="C84" s="13">
        <v>1065.5</v>
      </c>
      <c r="D84" s="17">
        <f t="shared" si="116"/>
        <v>-15.200000000000045</v>
      </c>
      <c r="E84" s="17">
        <v>-0.1</v>
      </c>
      <c r="F84" s="43" t="s">
        <v>220</v>
      </c>
      <c r="G84" s="6">
        <f>IF(Readings!C61&gt;0.1,333.5*((Readings!C61)^-0.07168)+(2.5*(LOG(Readings!C61/16.325))^2-273+$E84))</f>
        <v>-0.95067894232454364</v>
      </c>
      <c r="H84" s="6">
        <f>IF(Readings!D61&gt;0.1,333.5*((Readings!D61)^-0.07168)+(2.5*(LOG(Readings!D61/16.325))^2-273+$E84))</f>
        <v>-0.9620925661232036</v>
      </c>
      <c r="I84" s="6">
        <f>IF(Readings!E61&gt;0.1,333.5*((Readings!E61)^-0.07168)+(2.5*(LOG(Readings!E61/16.325))^2-273+$E84))</f>
        <v>-0.9620925661232036</v>
      </c>
      <c r="J84" s="6">
        <f>IF(Readings!F61&gt;0.1,333.5*((Readings!F61)^-0.07168)+(2.5*(LOG(Readings!F61/16.325))^2-273+$E84))</f>
        <v>-0.9620925661232036</v>
      </c>
      <c r="K84" s="6">
        <f>IF(Readings!G61&gt;0.1,333.5*((Readings!G61)^-0.07168)+(2.5*(LOG(Readings!G61/16.325))^2-273+$E84))</f>
        <v>-0.9620925661232036</v>
      </c>
      <c r="L84" s="6">
        <f>IF(Readings!H61&gt;0.1,333.5*((Readings!H61)^-0.07168)+(2.5*(LOG(Readings!H61/16.325))^2-273+$E84))</f>
        <v>-0.95067894232454364</v>
      </c>
      <c r="M84" s="6">
        <f>IF(Readings!I61&gt;0.1,333.5*((Readings!I61)^-0.07168)+(2.5*(LOG(Readings!I61/16.325))^2-273+$E84))</f>
        <v>-0.95067894232454364</v>
      </c>
      <c r="N84" s="6">
        <f>IF(Readings!J61&gt;0.1,333.5*((Readings!J61)^-0.07168)+(2.5*(LOG(Readings!J61/16.325))^2-273+$E84))</f>
        <v>-0.95067894232454364</v>
      </c>
      <c r="O84" s="6">
        <f>IF(Readings!K61&gt;0.1,333.5*((Readings!K61)^-0.07168)+(2.5*(LOG(Readings!K61/16.325))^2-273+$E84))</f>
        <v>-0.9620925661232036</v>
      </c>
      <c r="P84" s="6">
        <f>IF(Readings!L61&gt;0.1,333.5*((Readings!L61)^-0.07168)+(2.5*(LOG(Readings!L61/16.325))^2-273+$E84))</f>
        <v>-0.9620925661232036</v>
      </c>
      <c r="Q84" s="6">
        <f>IF(Readings!M61&gt;0.1,333.5*((Readings!M61)^-0.07168)+(2.5*(LOG(Readings!M61/16.325))^2-273+$E84))</f>
        <v>-0.93925781670242259</v>
      </c>
      <c r="R84" s="6">
        <f>IF(Readings!N61&gt;0.1,333.5*((Readings!N61)^-0.07168)+(2.5*(LOG(Readings!N61/16.325))^2-273+$E84))</f>
        <v>-0.93925781670242259</v>
      </c>
      <c r="S84" s="6">
        <f>IF(Readings!O61&gt;0.1,333.5*((Readings!O61)^-0.07168)+(2.5*(LOG(Readings!O61/16.325))^2-273+$E84))</f>
        <v>-0.95067894232454364</v>
      </c>
      <c r="T84" s="6">
        <f>IF(Readings!P61&gt;0.1,333.5*((Readings!P61)^-0.07168)+(2.5*(LOG(Readings!P61/16.325))^2-273+$E84))</f>
        <v>-0.98489734536866536</v>
      </c>
      <c r="U84" s="6">
        <f>IF(Readings!Q61&gt;0.1,333.5*((Readings!Q61)^-0.07168)+(2.5*(LOG(Readings!Q61/16.325))^2-273+$E84))</f>
        <v>-0.92782917995589287</v>
      </c>
      <c r="V84" s="6">
        <f>IF(Readings!R61&gt;0.1,333.5*((Readings!R61)^-0.07168)+(2.5*(LOG(Readings!R61/16.325))^2-273+$E84))</f>
        <v>-1.0076722285077722</v>
      </c>
      <c r="W84" s="6">
        <f>IF(Readings!S61&gt;0.1,333.5*((Readings!S61)^-0.07168)+(2.5*(LOG(Readings!S61/16.325))^2-273+$E84))</f>
        <v>-0.92782917995589287</v>
      </c>
      <c r="X84" s="6">
        <f>IF(Readings!T61&gt;0.1,333.5*((Readings!T61)^-0.07168)+(2.5*(LOG(Readings!T61/16.325))^2-273+$E84))</f>
        <v>-1.0531326013985449</v>
      </c>
      <c r="Y84" s="6">
        <f>IF(Readings!U61&gt;0.1,333.5*((Readings!U61)^-0.07168)+(2.5*(LOG(Readings!U61/16.325))^2-273+$E84))</f>
        <v>-0.93925781670242259</v>
      </c>
      <c r="Z84" s="6">
        <f>IF(Readings!V61&gt;0.1,333.5*((Readings!V61)^-0.07168)+(2.5*(LOG(Readings!V61/16.325))^2-273+$E84))</f>
        <v>-0.93925781670242259</v>
      </c>
      <c r="AA84" s="6">
        <f>IF(Readings!W61&gt;0.1,333.5*((Readings!W61)^-0.07168)+(2.5*(LOG(Readings!W61/16.325))^2-273+$E84))</f>
        <v>-2.1525190194745392</v>
      </c>
      <c r="AB84" s="6">
        <f>IF(Readings!X61&gt;0.1,333.5*((Readings!X61)^-0.07168)+(2.5*(LOG(Readings!X61/16.325))^2-273+$E84))</f>
        <v>-0.92782917995589287</v>
      </c>
      <c r="AC84" s="6">
        <f>IF(Readings!Y61&gt;0.1,333.5*((Readings!Y61)^-0.07168)+(2.5*(LOG(Readings!Y61/16.325))^2-273+$E84))</f>
        <v>-0.91639302276706758</v>
      </c>
      <c r="AD84" s="6">
        <f>IF(Readings!Z61&gt;0.1,333.5*((Readings!Z61)^-0.07168)+(2.5*(LOG(Readings!Z61/16.325))^2-273+$E84))</f>
        <v>-0.91639302276706758</v>
      </c>
      <c r="AE84" s="6">
        <f>IF(Readings!AA61&gt;0.1,333.5*((Readings!AA61)^-0.07168)+(2.5*(LOG(Readings!AA61/16.325))^2-273+$E84))</f>
        <v>-0.91639302276706758</v>
      </c>
      <c r="AF84" s="6">
        <f>IF(Readings!AB61&gt;0.1,333.5*((Readings!AB61)^-0.07168)+(2.5*(LOG(Readings!AB61/16.325))^2-273+$E84))</f>
        <v>-0.95067894232454364</v>
      </c>
      <c r="AG84" s="6">
        <f>IF(Readings!AC61&gt;0.1,333.5*((Readings!AC61)^-0.07168)+(2.5*(LOG(Readings!AC61/16.325))^2-273+$E84))</f>
        <v>-0.91639302276706758</v>
      </c>
      <c r="AH84" s="6">
        <f>IF(Readings!AD61&gt;0.1,333.5*((Readings!AD61)^-0.07168)+(2.5*(LOG(Readings!AD61/16.325))^2-273+$E84))</f>
        <v>-0.90494933580112047</v>
      </c>
      <c r="AI84" s="6">
        <f>IF(Readings!AE61&gt;0.1,333.5*((Readings!AE61)^-0.07168)+(2.5*(LOG(Readings!AE61/16.325))^2-273+$E84))</f>
        <v>-0.91639302276706758</v>
      </c>
      <c r="AJ84" s="6">
        <f>IF(Readings!AF61&gt;0.1,333.5*((Readings!AF61)^-0.07168)+(2.5*(LOG(Readings!AF61/16.325))^2-273+$E84))</f>
        <v>-0.90494933580112047</v>
      </c>
      <c r="AK84" s="6">
        <f>IF(Readings!AG61&gt;0.1,333.5*((Readings!AG61)^-0.07168)+(2.5*(LOG(Readings!AG61/16.325))^2-273+$E84))</f>
        <v>-0.90494933580112047</v>
      </c>
      <c r="AL84" s="6">
        <f>IF(Readings!AH61&gt;0.1,333.5*((Readings!AH61)^-0.07168)+(2.5*(LOG(Readings!AH61/16.325))^2-273+$E84))</f>
        <v>-0.89349810970600174</v>
      </c>
      <c r="AM84" s="6">
        <f>IF(Readings!AI61&gt;0.1,333.5*((Readings!AI61)^-0.07168)+(2.5*(LOG(Readings!AI61/16.325))^2-273+$E84))</f>
        <v>-0.89349810970600174</v>
      </c>
      <c r="AN84" s="6">
        <f>IF(Readings!AJ61&gt;0.1,333.5*((Readings!AJ61)^-0.07168)+(2.5*(LOG(Readings!AJ61/16.325))^2-273+$E84))</f>
        <v>-0.89349810970600174</v>
      </c>
      <c r="AO84" s="6">
        <f>IF(Readings!AK61&gt;0.1,333.5*((Readings!AK61)^-0.07168)+(2.5*(LOG(Readings!AK61/16.325))^2-273+$E84))</f>
        <v>-0.88203933511272226</v>
      </c>
      <c r="AP84" s="6">
        <f>IF(Readings!AL61&gt;0.1,333.5*((Readings!AL61)^-0.07168)+(2.5*(LOG(Readings!AL61/16.325))^2-273+$E84))</f>
        <v>-0.89349810970600174</v>
      </c>
      <c r="AQ84" s="6">
        <f>IF(Readings!AM61&gt;0.1,333.5*((Readings!AM61)^-0.07168)+(2.5*(LOG(Readings!AM61/16.325))^2-273+$E84))</f>
        <v>-0.89349810970600174</v>
      </c>
      <c r="AR84" s="6">
        <f>IF(Readings!AN61&gt;0.1,333.5*((Readings!AN61)^-0.07168)+(2.5*(LOG(Readings!AN61/16.325))^2-273+$E84))</f>
        <v>-0.89349810970600174</v>
      </c>
      <c r="AS84" s="6">
        <f>IF(Readings!AO61&gt;0.1,333.5*((Readings!AO61)^-0.07168)+(2.5*(LOG(Readings!AO61/16.325))^2-273+$E84))</f>
        <v>-0.87057300263512616</v>
      </c>
      <c r="AT84" s="6">
        <f>IF(Readings!AP61&gt;0.1,333.5*((Readings!AP61)^-0.07168)+(2.5*(LOG(Readings!AP61/16.325))^2-273+$E84))</f>
        <v>-0.89349810970600174</v>
      </c>
      <c r="AU84" s="6">
        <f>IF(Readings!AQ61&gt;0.1,333.5*((Readings!AQ61)^-0.07168)+(2.5*(LOG(Readings!AQ61/16.325))^2-273+$E84))</f>
        <v>-0.87057300263512616</v>
      </c>
      <c r="AV84" s="6">
        <f>IF(Readings!AR61&gt;0.1,333.5*((Readings!AR61)^-0.07168)+(2.5*(LOG(Readings!AR61/16.325))^2-273+$E84))</f>
        <v>-0.87057300263512616</v>
      </c>
      <c r="AW84" s="6">
        <f>IF(Readings!AS61&gt;0.1,333.5*((Readings!AS61)^-0.07168)+(2.5*(LOG(Readings!AS61/16.325))^2-273+$E84))</f>
        <v>-0.87057300263512616</v>
      </c>
      <c r="AX84" s="6">
        <f>IF(Readings!AT61&gt;0.1,333.5*((Readings!AT61)^-0.07168)+(2.5*(LOG(Readings!AT61/16.325))^2-273+$E84))</f>
        <v>-0.84761762639607241</v>
      </c>
      <c r="AY84" s="6">
        <f>IF(Readings!AU61&gt;0.1,333.5*((Readings!AU61)^-0.07168)+(2.5*(LOG(Readings!AU61/16.325))^2-273+$E84))</f>
        <v>-0.8246319055547815</v>
      </c>
      <c r="AZ84" s="6">
        <f>IF(Readings!AV61&gt;0.1,333.5*((Readings!AV61)^-0.07168)+(2.5*(LOG(Readings!AV61/16.325))^2-273+$E84))</f>
        <v>-0.83612856377618527</v>
      </c>
      <c r="BA84" s="6">
        <f>IF(Readings!AW61&gt;0.1,333.5*((Readings!AW61)^-0.07168)+(2.5*(LOG(Readings!AW61/16.325))^2-273+$E84))</f>
        <v>-0.8590991028697772</v>
      </c>
      <c r="BB84" s="6">
        <f>IF(Readings!AX61&gt;0.1,333.5*((Readings!AX61)^-0.07168)+(2.5*(LOG(Readings!AX61/16.325))^2-273+$E84))</f>
        <v>-0.87057300263512616</v>
      </c>
      <c r="BC84" s="6">
        <f>IF(Readings!AY61&gt;0.1,333.5*((Readings!AY61)^-0.07168)+(2.5*(LOG(Readings!AY61/16.325))^2-273+$E84))</f>
        <v>-0.84761762639607241</v>
      </c>
      <c r="BD84" s="6">
        <f>IF(Readings!AZ61&gt;0.1,333.5*((Readings!AZ61)^-0.07168)+(2.5*(LOG(Readings!AZ61/16.325))^2-273+$E84))</f>
        <v>-0.77856912694255698</v>
      </c>
      <c r="BE84" s="6">
        <f>IF(Readings!BA61&gt;0.1,333.5*((Readings!BA61)^-0.07168)+(2.5*(LOG(Readings!BA61/16.325))^2-273+$E84))</f>
        <v>-0.84761762639607241</v>
      </c>
      <c r="BF84" s="6">
        <f>IF(Readings!BB61&gt;0.1,333.5*((Readings!BB61)^-0.07168)+(2.5*(LOG(Readings!BB61/16.325))^2-273+$E84))</f>
        <v>-0.84761762639607241</v>
      </c>
      <c r="BG84" s="6">
        <f>IF(Readings!BC61&gt;0.1,333.5*((Readings!BC61)^-0.07168)+(2.5*(LOG(Readings!BC61/16.325))^2-273+$E84))</f>
        <v>-0.83612856377618527</v>
      </c>
      <c r="BH84" s="6">
        <f>IF(Readings!BD61&gt;0.1,333.5*((Readings!BD61)^-0.07168)+(2.5*(LOG(Readings!BD61/16.325))^2-273+$E84))</f>
        <v>-0.84761762639607241</v>
      </c>
      <c r="BI84" s="6">
        <f>IF(Readings!BE61&gt;0.1,333.5*((Readings!BE61)^-0.07168)+(2.5*(LOG(Readings!BE61/16.325))^2-273+$E84))</f>
        <v>-0.84761762639607241</v>
      </c>
      <c r="BJ84" s="6">
        <f>IF(Readings!BF61&gt;0.1,333.5*((Readings!BF61)^-0.07168)+(2.5*(LOG(Readings!BF61/16.325))^2-273+$E84))</f>
        <v>-0.84761762639607241</v>
      </c>
      <c r="BK84" s="6">
        <f>IF(Readings!BG61&gt;0.1,333.5*((Readings!BG61)^-0.07168)+(2.5*(LOG(Readings!BG61/16.325))^2-273+$E84))</f>
        <v>-0.87057300263512616</v>
      </c>
      <c r="BL84" s="6">
        <f>IF(Readings!BH61&gt;0.1,333.5*((Readings!BH61)^-0.07168)+(2.5*(LOG(Readings!BH61/16.325))^2-273+$E84))</f>
        <v>-0.8590991028697772</v>
      </c>
      <c r="BM84" s="6">
        <f>IF(Readings!BI61&gt;0.1,333.5*((Readings!BI61)^-0.07168)+(2.5*(LOG(Readings!BI61/16.325))^2-273+$E84))</f>
        <v>-0.8590991028697772</v>
      </c>
      <c r="BN84" s="6">
        <f>IF(Readings!BJ61&gt;0.1,333.5*((Readings!BJ61)^-0.07168)+(2.5*(LOG(Readings!BJ61/16.325))^2-273+$E84))</f>
        <v>-0.8590991028697772</v>
      </c>
      <c r="BO84" s="6">
        <f>IF(Readings!BK61&gt;0.1,333.5*((Readings!BK61)^-0.07168)+(2.5*(LOG(Readings!BK61/16.325))^2-273+$E84))</f>
        <v>-0.87057300263512616</v>
      </c>
      <c r="BP84" s="6">
        <f>IF(Readings!BL61&gt;0.1,333.5*((Readings!BL61)^-0.07168)+(2.5*(LOG(Readings!BL61/16.325))^2-273+$E84))</f>
        <v>-1.1097912108077708</v>
      </c>
      <c r="BQ84" s="6">
        <f>IF(Readings!BM61&gt;0.1,333.5*((Readings!BM61)^-0.07168)+(2.5*(LOG(Readings!BM61/16.325))^2-273+$E84))</f>
        <v>-0.87057300263512616</v>
      </c>
      <c r="BR84" s="6">
        <f>IF(Readings!BN61&gt;0.1,333.5*((Readings!BN61)^-0.07168)+(2.5*(LOG(Readings!BN61/16.325))^2-273+$E84))</f>
        <v>-0.87057300263512616</v>
      </c>
      <c r="BS84" s="6">
        <f>IF(Readings!BO61&gt;0.1,333.5*((Readings!BO61)^-0.07168)+(2.5*(LOG(Readings!BO61/16.325))^2-273+$E84))</f>
        <v>-0.88203933511272226</v>
      </c>
      <c r="BT84" s="6">
        <f>IF(Readings!BP61&gt;0.1,333.5*((Readings!BP61)^-0.07168)+(2.5*(LOG(Readings!BP61/16.325))^2-273+$E84))</f>
        <v>-0.88203933511272226</v>
      </c>
      <c r="BU84" s="6">
        <f>IF(Readings!BQ61&gt;0.1,333.5*((Readings!BQ61)^-0.07168)+(2.5*(LOG(Readings!BQ61/16.325))^2-273+$E84))</f>
        <v>-0.87057300263512616</v>
      </c>
      <c r="BV84" s="6">
        <f>IF(Readings!BR61&gt;0.1,333.5*((Readings!BR61)^-0.07168)+(2.5*(LOG(Readings!BR61/16.325))^2-273+$E84))</f>
        <v>-0.87057300263512616</v>
      </c>
      <c r="BW84" s="6">
        <f>IF(Readings!BS61&gt;0.1,333.5*((Readings!BS61)^-0.07168)+(2.5*(LOG(Readings!BS61/16.325))^2-273+$E84))</f>
        <v>-0.87057300263512616</v>
      </c>
      <c r="BX84" s="6">
        <f>IF(Readings!BT61&gt;0.1,333.5*((Readings!BT61)^-0.07168)+(2.5*(LOG(Readings!BT61/16.325))^2-273+$E84))</f>
        <v>-0.88203933511272226</v>
      </c>
      <c r="BY84" s="6">
        <f>IF(Readings!BU61&gt;0.1,333.5*((Readings!BU61)^-0.07168)+(2.5*(LOG(Readings!BU61/16.325))^2-273+$E84))</f>
        <v>-1.0076722285077722</v>
      </c>
      <c r="BZ84" s="6">
        <f>IF(Readings!BV61&gt;0.1,333.5*((Readings!BV61)^-0.07168)+(2.5*(LOG(Readings!BV61/16.325))^2-273+$E84))</f>
        <v>-0.87057300263512616</v>
      </c>
      <c r="CA84" s="6">
        <f>IF(Readings!BW61&gt;0.1,333.5*((Readings!BW61)^-0.07168)+(2.5*(LOG(Readings!BW61/16.325))^2-273+$E84))</f>
        <v>-0.87057300263512616</v>
      </c>
      <c r="CB84" s="6">
        <f>IF(Readings!BX61&gt;0.1,333.5*((Readings!BX61)^-0.07168)+(2.5*(LOG(Readings!BX61/16.325))^2-273+$E84))</f>
        <v>-0.8590991028697772</v>
      </c>
      <c r="CC84" s="6">
        <f>IF(Readings!BY61&gt;0.1,333.5*((Readings!BY61)^-0.07168)+(2.5*(LOG(Readings!BY61/16.325))^2-273+$E84))</f>
        <v>-0.8590991028697772</v>
      </c>
      <c r="CD84" s="6">
        <f>IF(Readings!BZ61&gt;0.1,333.5*((Readings!BZ61)^-0.07168)+(2.5*(LOG(Readings!BZ61/16.325))^2-273+$E84))</f>
        <v>-0.84761762639607241</v>
      </c>
      <c r="CE84" s="6">
        <f>IF(Readings!CA61&gt;0.1,333.5*((Readings!CA61)^-0.07168)+(2.5*(LOG(Readings!CA61/16.325))^2-273+$E84))</f>
        <v>-0.84761762639607241</v>
      </c>
      <c r="CF84" s="6"/>
      <c r="CG84" s="6">
        <f>IF(Readings!CC61&gt;0.1,333.5*((Readings!CC61)^-0.07168)+(2.5*(LOG(Readings!CC61/16.325))^2-273+$E84))</f>
        <v>-0.84761762639607241</v>
      </c>
      <c r="CH84" s="6">
        <f>IF(Readings!CD61&gt;0.1,333.5*((Readings!CD61)^-0.07168)+(2.5*(LOG(Readings!CD61/16.325))^2-273+$E84))</f>
        <v>-0.84761762639607241</v>
      </c>
      <c r="CI84" s="6">
        <f>IF(Readings!CE61&gt;0.1,333.5*((Readings!CE61)^-0.07168)+(2.5*(LOG(Readings!CE61/16.325))^2-273+$E84))</f>
        <v>-0.87057300263512616</v>
      </c>
      <c r="CJ84" s="6">
        <f>IF(Readings!CF61&gt;0.1,333.5*((Readings!CF61)^-0.07168)+(2.5*(LOG(Readings!CF61/16.325))^2-273+$E84))</f>
        <v>-0.8246319055547815</v>
      </c>
      <c r="CK84" s="6">
        <f>IF(Readings!CG61&gt;0.1,333.5*((Readings!CG61)^-0.07168)+(2.5*(LOG(Readings!CG61/16.325))^2-273+$E84))</f>
        <v>-0.8246319055547815</v>
      </c>
      <c r="CL84" s="6">
        <f>IF(Readings!CH61&gt;0.1,333.5*((Readings!CH61)^-0.07168)+(2.5*(LOG(Readings!CH61/16.325))^2-273+$E84))</f>
        <v>-0.8246319055547815</v>
      </c>
      <c r="CM84" s="6">
        <f>IF(Readings!CI61&gt;0.1,333.5*((Readings!CI61)^-0.07168)+(2.5*(LOG(Readings!CI61/16.325))^2-273+$E84))</f>
        <v>-0.8246319055547815</v>
      </c>
      <c r="CN84" s="6">
        <f>IF(Readings!CJ61&gt;0.1,333.5*((Readings!CJ61)^-0.07168)+(2.5*(LOG(Readings!CJ61/16.325))^2-273+$E84))</f>
        <v>-0.83612856377618527</v>
      </c>
      <c r="CO84" s="6" t="b">
        <f>IF(Readings!CK61&gt;0.1,333.5*((Readings!CK61)^-0.07168)+(2.5*(LOG(Readings!CK61/16.325))^2-273+$E84))</f>
        <v>0</v>
      </c>
      <c r="CP84" s="6">
        <f>IF(Readings!CL61&gt;0.1,333.5*((Readings!CL61)^-0.07168)+(2.5*(LOG(Readings!CL61/16.325))^2-273+$E84))</f>
        <v>-0.81312764225941692</v>
      </c>
      <c r="CQ84" s="6">
        <f>IF(Readings!CM61&gt;0.1,333.5*((Readings!CM61)^-0.07168)+(2.5*(LOG(Readings!CM61/16.325))^2-273+$E84))</f>
        <v>-0.81312764225941692</v>
      </c>
      <c r="CR84" s="6">
        <f>IF(Readings!CN61&gt;0.1,333.5*((Readings!CN61)^-0.07168)+(2.5*(LOG(Readings!CN61/16.325))^2-273+$E84))</f>
        <v>-0.8246319055547815</v>
      </c>
      <c r="CS84" s="6">
        <f>IF(Readings!CO61&gt;0.1,333.5*((Readings!CO61)^-0.07168)+(2.5*(LOG(Readings!CO61/16.325))^2-273+$E84))</f>
        <v>-0.8590991028697772</v>
      </c>
      <c r="CT84" s="6">
        <f>IF(Readings!CP61&gt;0.1,333.5*((Readings!CP61)^-0.07168)+(2.5*(LOG(Readings!CP61/16.325))^2-273+$E84))</f>
        <v>-0.84761762639607241</v>
      </c>
      <c r="CU84" s="6">
        <f>IF(Readings!CQ61&gt;0.1,333.5*((Readings!CQ61)^-0.07168)+(2.5*(LOG(Readings!CQ61/16.325))^2-273+$E84))</f>
        <v>-0.81312764225941692</v>
      </c>
      <c r="CV84" s="6">
        <f>IF(Readings!CR61&gt;0.1,333.5*((Readings!CR61)^-0.07168)+(2.5*(LOG(Readings!CR61/16.325))^2-273+$E84))</f>
        <v>-0.81312764225941692</v>
      </c>
      <c r="CW84" s="6">
        <f>IF(Readings!CS61&gt;0.1,333.5*((Readings!CS61)^-0.07168)+(2.5*(LOG(Readings!CS61/16.325))^2-273+$E84))</f>
        <v>-0.8246319055547815</v>
      </c>
      <c r="CX84" s="6">
        <f>IF(Readings!CT61&gt;0.1,333.5*((Readings!CT61)^-0.07168)+(2.5*(LOG(Readings!CT61/16.325))^2-273+$E84))</f>
        <v>-0.84761762639607241</v>
      </c>
      <c r="CY84" s="6">
        <f>IF(Readings!CU61&gt;0.1,333.5*((Readings!CU61)^-0.07168)+(2.5*(LOG(Readings!CU61/16.325))^2-273+$E84))</f>
        <v>-0.81312764225941692</v>
      </c>
      <c r="CZ84" s="6">
        <f>IF(Readings!CV61&gt;0.1,333.5*((Readings!CV61)^-0.07168)+(2.5*(LOG(Readings!CV61/16.325))^2-273+$E84))</f>
        <v>0.43912059845268914</v>
      </c>
      <c r="DA84" s="6">
        <f>IF(Readings!CW61&gt;0.1,333.5*((Readings!CW61)^-0.07168)+(2.5*(LOG(Readings!CW61/16.325))^2-273+$E84))</f>
        <v>-0.68607608447655366</v>
      </c>
      <c r="DB84" s="6">
        <f>IF(Readings!CX61&gt;0.1,333.5*((Readings!CX61)^-0.07168)+(2.5*(LOG(Readings!CX61/16.325))^2-273+$E84))</f>
        <v>-0.76703434827703632</v>
      </c>
      <c r="DC84" s="6">
        <f>IF(Readings!CY61&gt;0.1,333.5*((Readings!CY61)^-0.07168)+(2.5*(LOG(Readings!CY61/16.325))^2-273+$E84))</f>
        <v>-0.77856912694255698</v>
      </c>
      <c r="DD84" s="6">
        <f>IF(Readings!CZ61&gt;0.1,333.5*((Readings!CZ61)^-0.07168)+(2.5*(LOG(Readings!CZ61/16.325))^2-273+$E84))</f>
        <v>-0.79009626246943299</v>
      </c>
      <c r="DE84" s="6">
        <f>IF(Readings!DA61&gt;0.1,333.5*((Readings!DA61)^-0.07168)+(2.5*(LOG(Readings!DA61/16.325))^2-273+$E84))</f>
        <v>-0.79009626246943299</v>
      </c>
      <c r="DF84" s="6">
        <f>IF(Readings!DB61&gt;0.1,333.5*((Readings!DB61)^-0.07168)+(2.5*(LOG(Readings!DB61/16.325))^2-273+$E84))</f>
        <v>-0.79009626246943299</v>
      </c>
      <c r="DG84" s="6">
        <f>IF(Readings!DC61&gt;0.1,333.5*((Readings!DC61)^-0.07168)+(2.5*(LOG(Readings!DC61/16.325))^2-273+$E84))</f>
        <v>-0.88203933511272226</v>
      </c>
      <c r="DH84" s="6">
        <f>IF(Readings!DD61&gt;0.1,333.5*((Readings!DD61)^-0.07168)+(2.5*(LOG(Readings!DD61/16.325))^2-273+$E84))</f>
        <v>-0.79009626246943299</v>
      </c>
      <c r="DI84" s="6">
        <f>IF(Readings!DE61&gt;0.1,333.5*((Readings!DE61)^-0.07168)+(2.5*(LOG(Readings!DE61/16.325))^2-273+$E84))</f>
        <v>-0.77856912694255698</v>
      </c>
      <c r="DJ84" s="6">
        <f>IF(Readings!DF61&gt;0.1,333.5*((Readings!DF61)^-0.07168)+(2.5*(LOG(Readings!DF61/16.325))^2-273+$E84))</f>
        <v>-0.77856912694255698</v>
      </c>
      <c r="DK84" s="6">
        <f>IF(Readings!DG61&gt;0.1,333.5*((Readings!DG61)^-0.07168)+(2.5*(LOG(Readings!DG61/16.325))^2-273+$E84))</f>
        <v>-0.76703434827703632</v>
      </c>
      <c r="DL84" s="6">
        <f>IF(Readings!DH61&gt;0.1,333.5*((Readings!DH61)^-0.07168)+(2.5*(LOG(Readings!DH61/16.325))^2-273+$E84))</f>
        <v>-0.74394182327279168</v>
      </c>
      <c r="DM84" s="6">
        <f>IF(Readings!DI61&gt;0.1,333.5*((Readings!DI61)^-0.07168)+(2.5*(LOG(Readings!DI61/16.325))^2-273+$E84))</f>
        <v>-0.7554919169130585</v>
      </c>
      <c r="DN84" s="6">
        <f>IF(Readings!DJ61&gt;0.1,333.5*((Readings!DJ61)^-0.07168)+(2.5*(LOG(Readings!DJ61/16.325))^2-273+$E84))</f>
        <v>-0.7554919169130585</v>
      </c>
      <c r="DO84" s="6">
        <f>IF(Readings!DK61&gt;0.1,333.5*((Readings!DK61)^-0.07168)+(2.5*(LOG(Readings!DK61/16.325))^2-273+$E84))</f>
        <v>-0.7554919169130585</v>
      </c>
      <c r="DP84" s="6">
        <f>IF(Readings!DL61&gt;0.1,333.5*((Readings!DL61)^-0.07168)+(2.5*(LOG(Readings!DL61/16.325))^2-273+$E84))</f>
        <v>-0.7554919169130585</v>
      </c>
      <c r="DQ84" s="6" t="b">
        <f>IF(Readings!DM61&gt;0.1,333.5*((Readings!DM61)^-0.07168)+(2.5*(LOG(Readings!DM61/16.325))^2-273+$E84))</f>
        <v>0</v>
      </c>
      <c r="DR84" s="6" t="b">
        <f>IF(Readings!DN61&gt;0.1,333.5*((Readings!DN61)^-0.07168)+(2.5*(LOG(Readings!DN61/16.325))^2-273+$E84))</f>
        <v>0</v>
      </c>
      <c r="DS84" s="6">
        <f>IF(Readings!DO61&gt;0.1,333.5*((Readings!DO61)^-0.07168)+(2.5*(LOG(Readings!DO61/16.325))^2-273+$E84))</f>
        <v>-0.7554919169130585</v>
      </c>
      <c r="DT84" s="6">
        <f>IF(Readings!DP61&gt;0.1,333.5*((Readings!DP61)^-0.07168)+(2.5*(LOG(Readings!DP61/16.325))^2-273+$E84))</f>
        <v>-0.74394182327279168</v>
      </c>
      <c r="DU84" s="6">
        <f>IF(Readings!DQ61&gt;0.1,333.5*((Readings!DQ61)^-0.07168)+(2.5*(LOG(Readings!DQ61/16.325))^2-273+$E84))</f>
        <v>-0.74394182327279168</v>
      </c>
      <c r="DV84" s="6">
        <f>IF(Readings!DR61&gt;0.1,333.5*((Readings!DR61)^-0.07168)+(2.5*(LOG(Readings!DR61/16.325))^2-273+$E84))</f>
        <v>-0.74394182327279168</v>
      </c>
      <c r="DW84" s="6">
        <f>IF(Readings!DS61&gt;0.1,333.5*((Readings!DS61)^-0.07168)+(2.5*(LOG(Readings!DS61/16.325))^2-273+$E84))</f>
        <v>-0.73238405776123727</v>
      </c>
      <c r="DX84" s="6">
        <f>IF(Readings!DT61&gt;0.1,333.5*((Readings!DT61)^-0.07168)+(2.5*(LOG(Readings!DT61/16.325))^2-273+$E84))</f>
        <v>-0.73238405776123727</v>
      </c>
      <c r="DY84" s="6">
        <f>IF(Readings!DU61&gt;0.1,333.5*((Readings!DU61)^-0.07168)+(2.5*(LOG(Readings!DU61/16.325))^2-273+$E84))</f>
        <v>-0.74394182327279168</v>
      </c>
      <c r="DZ84" s="6">
        <f>IF(Readings!DV61&gt;0.1,333.5*((Readings!DV61)^-0.07168)+(2.5*(LOG(Readings!DV61/16.325))^2-273+$E84))</f>
        <v>-0.73238405776123727</v>
      </c>
      <c r="EA84" s="6">
        <f>IF(Readings!DW61&gt;0.1,333.5*((Readings!DW61)^-0.07168)+(2.5*(LOG(Readings!DW61/16.325))^2-273+$E84))</f>
        <v>-0.69766463378044818</v>
      </c>
      <c r="EB84" s="6">
        <f>IF(Readings!DX61&gt;0.1,333.5*((Readings!DX61)^-0.07168)+(2.5*(LOG(Readings!DX61/16.325))^2-273+$E84))</f>
        <v>-0.73238405776123727</v>
      </c>
      <c r="EC84" s="6">
        <f>IF(Readings!DY61&gt;0.1,333.5*((Readings!DY61)^-0.07168)+(2.5*(LOG(Readings!DY61/16.325))^2-273+$E84))</f>
        <v>-0.72081861076543419</v>
      </c>
      <c r="ED84" s="6">
        <f>IF(Readings!DZ61&gt;0.1,333.5*((Readings!DZ61)^-0.07168)+(2.5*(LOG(Readings!DZ61/16.325))^2-273+$E84))</f>
        <v>-0.70924547265462934</v>
      </c>
      <c r="EE84" s="6">
        <f>IF(Readings!EA61&gt;0.1,333.5*((Readings!EA61)^-0.07168)+(2.5*(LOG(Readings!EA61/16.325))^2-273+$E84))</f>
        <v>-0.73238405776123727</v>
      </c>
      <c r="EF84" s="6">
        <f>IF(Readings!EB61&gt;0.1,333.5*((Readings!EB61)^-0.07168)+(2.5*(LOG(Readings!EB61/16.325))^2-273+$E84))</f>
        <v>-0.72081861076543419</v>
      </c>
      <c r="EG84" s="6">
        <f>IF(Readings!EC61&gt;0.1,333.5*((Readings!EC61)^-0.07168)+(2.5*(LOG(Readings!EC61/16.325))^2-273+$E84))</f>
        <v>-0.73238405776123727</v>
      </c>
      <c r="EH84" s="6">
        <f>IF(Readings!ED61&gt;0.1,333.5*((Readings!ED61)^-0.07168)+(2.5*(LOG(Readings!ED61/16.325))^2-273+$E84))</f>
        <v>-0.70924547265462934</v>
      </c>
      <c r="EI84" s="6">
        <f>IF(Readings!EE61&gt;0.1,333.5*((Readings!EE61)^-0.07168)+(2.5*(LOG(Readings!EE61/16.325))^2-273+$E84))</f>
        <v>-0.6744798150589304</v>
      </c>
      <c r="EJ84" s="6">
        <f>IF(Readings!EF61&gt;0.1,333.5*((Readings!EF61)^-0.07168)+(2.5*(LOG(Readings!EF61/16.325))^2-273+$E84))</f>
        <v>-0.6744798150589304</v>
      </c>
      <c r="EK84" s="6">
        <f>IF(Readings!EG61&gt;0.1,333.5*((Readings!EG61)^-0.07168)+(2.5*(LOG(Readings!EG61/16.325))^2-273+$E84))</f>
        <v>-0.6744798150589304</v>
      </c>
      <c r="EL84" s="6">
        <f>IF(Readings!EH61&gt;0.1,333.5*((Readings!EH61)^-0.07168)+(2.5*(LOG(Readings!EH61/16.325))^2-273+$E84))</f>
        <v>-0.651264077056112</v>
      </c>
      <c r="EM84" s="6">
        <f>IF(Readings!EI61&gt;0.1,333.5*((Readings!EI61)^-0.07168)+(2.5*(LOG(Readings!EI61/16.325))^2-273+$E84))</f>
        <v>-0.651264077056112</v>
      </c>
      <c r="EN84" s="6">
        <f>IF(Readings!EJ61&gt;0.1,333.5*((Readings!EJ61)^-0.07168)+(2.5*(LOG(Readings!EJ61/16.325))^2-273+$E84))</f>
        <v>-0.90494933580112047</v>
      </c>
      <c r="EO84" s="6">
        <f>IF(Readings!EK61&gt;0.1,333.5*((Readings!EK61)^-0.07168)+(2.5*(LOG(Readings!EK61/16.325))^2-273+$E84))</f>
        <v>-0.66287581582537314</v>
      </c>
      <c r="EP84" s="6">
        <f>IF(Readings!EL61&gt;0.1,333.5*((Readings!EL61)^-0.07168)+(2.5*(LOG(Readings!EL61/16.325))^2-273+$E84))</f>
        <v>-0.62801734193982384</v>
      </c>
      <c r="EQ84" s="6">
        <f>IF(Readings!EM61&gt;0.1,333.5*((Readings!EM61)^-0.07168)+(2.5*(LOG(Readings!EM61/16.325))^2-273+$E84))</f>
        <v>-0.639644589012903</v>
      </c>
      <c r="ER84" s="6">
        <f>IF(Readings!EN61&gt;0.1,333.5*((Readings!EN61)^-0.07168)+(2.5*(LOG(Readings!EN61/16.325))^2-273+$E84))</f>
        <v>2.0160764782638694</v>
      </c>
      <c r="ES84" s="6">
        <f>IF(Readings!EO61&gt;0.1,333.5*((Readings!EO61)^-0.07168)+(2.5*(LOG(Readings!EO61/16.325))^2-273+$E84))</f>
        <v>-0.97349869738218331</v>
      </c>
      <c r="ET84" s="6">
        <f>IF(Readings!EP61&gt;0.1,333.5*((Readings!EP61)^-0.07168)+(2.5*(LOG(Readings!EP61/16.325))^2-273+$E84))</f>
        <v>-5.4022911111276244</v>
      </c>
      <c r="EU84" s="6">
        <f>IF(Readings!EQ61&gt;0.1,333.5*((Readings!EQ61)^-0.07168)+(2.5*(LOG(Readings!EQ61/16.325))^2-273+$E84))</f>
        <v>-0.58143056759354295</v>
      </c>
      <c r="EV84" s="6">
        <f>IF(Readings!ER61&gt;0.1,333.5*((Readings!ER61)^-0.07168)+(2.5*(LOG(Readings!ER61/16.325))^2-273+$E84))</f>
        <v>-0.34661001642052724</v>
      </c>
      <c r="EW84" s="6">
        <f>(333.5*((16.67)^-0.07168)+(2.5*(LOG(16.67/16.325))^2-273+$E84))</f>
        <v>-0.51131596524351153</v>
      </c>
      <c r="EX84" s="6">
        <f>(333.5*((16.54)^-0.07168)+(2.5*(LOG(16.54/16.325))^2-273+$E84))</f>
        <v>-0.35842645472718004</v>
      </c>
      <c r="EY84" s="6">
        <f>(333.5*((16.61)^-0.07168)+(2.5*(LOG(16.61/16.325))^2-273+$E84))</f>
        <v>-0.44091812913916328</v>
      </c>
    </row>
    <row r="85" spans="1:155" x14ac:dyDescent="0.2">
      <c r="D85" s="17"/>
      <c r="E85" s="17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</row>
    <row r="86" spans="1:155" x14ac:dyDescent="0.2">
      <c r="C86" s="13" t="s">
        <v>7</v>
      </c>
      <c r="D86" s="17"/>
      <c r="E86" s="17"/>
      <c r="G86" s="6"/>
      <c r="H86" s="6"/>
      <c r="I86" s="6"/>
      <c r="J86" s="6"/>
      <c r="K86" s="6"/>
      <c r="L86" s="6"/>
      <c r="M86" s="6">
        <f>($C$79-($C$78))/(M79-(M78))</f>
        <v>9.4682076204269244E-2</v>
      </c>
      <c r="N86" s="6">
        <f t="shared" ref="N86:V86" si="117">($C$80-($C$79))/(N80-(N79))</f>
        <v>0.33139599338516251</v>
      </c>
      <c r="O86" s="6">
        <f t="shared" si="117"/>
        <v>0.23212839648046127</v>
      </c>
      <c r="P86" s="6">
        <f t="shared" si="117"/>
        <v>0.26715915158545617</v>
      </c>
      <c r="Q86" s="6">
        <f t="shared" si="117"/>
        <v>0.24002047167703514</v>
      </c>
      <c r="R86" s="6">
        <f t="shared" si="117"/>
        <v>0.15306444738462249</v>
      </c>
      <c r="S86" s="6">
        <f t="shared" si="117"/>
        <v>0.1288420833057492</v>
      </c>
      <c r="T86" s="6">
        <f t="shared" si="117"/>
        <v>0.14662648924829164</v>
      </c>
      <c r="U86" s="6">
        <f t="shared" si="117"/>
        <v>0.14772747573928313</v>
      </c>
      <c r="V86" s="6">
        <f t="shared" si="117"/>
        <v>0.1496546045146086</v>
      </c>
      <c r="W86" s="6">
        <f t="shared" ref="W86:AJ86" si="118">($C$80-($C$81))/(W80-(W81))</f>
        <v>1.2440324109085514</v>
      </c>
      <c r="X86" s="6">
        <f t="shared" si="118"/>
        <v>0.72930788011985592</v>
      </c>
      <c r="Y86" s="6">
        <f t="shared" si="118"/>
        <v>0.87858174483368023</v>
      </c>
      <c r="Z86" s="6">
        <f t="shared" si="118"/>
        <v>0.91689977642163945</v>
      </c>
      <c r="AA86" s="6">
        <f t="shared" si="118"/>
        <v>0.77134844790781798</v>
      </c>
      <c r="AB86" s="6">
        <f t="shared" si="118"/>
        <v>0.78062730435234906</v>
      </c>
      <c r="AC86" s="6">
        <f t="shared" si="118"/>
        <v>0.81917836863632976</v>
      </c>
      <c r="AD86" s="6">
        <f t="shared" si="118"/>
        <v>0.86209760424465209</v>
      </c>
      <c r="AE86" s="6">
        <f t="shared" si="118"/>
        <v>0.86209760424465209</v>
      </c>
      <c r="AF86" s="6">
        <f t="shared" si="118"/>
        <v>0.85953427958969841</v>
      </c>
      <c r="AG86" s="6">
        <f t="shared" si="118"/>
        <v>1.4665394931985978</v>
      </c>
      <c r="AH86" s="6">
        <f t="shared" si="118"/>
        <v>1.978211413764793</v>
      </c>
      <c r="AI86" s="6">
        <f t="shared" si="118"/>
        <v>2.3212687703740449</v>
      </c>
      <c r="AJ86" s="6">
        <f t="shared" si="118"/>
        <v>2.9578455250014004</v>
      </c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>
        <f t="shared" ref="BK86:BS86" si="119">($C$80-($C$79))/(BK80-(BK79))</f>
        <v>0.83015019503761034</v>
      </c>
      <c r="BL86" s="6">
        <f t="shared" si="119"/>
        <v>0.83015019503761034</v>
      </c>
      <c r="BM86" s="6">
        <f t="shared" si="119"/>
        <v>2.2406185073352169</v>
      </c>
      <c r="BN86" s="6">
        <f t="shared" si="119"/>
        <v>1.6183910909064574</v>
      </c>
      <c r="BO86" s="6">
        <f t="shared" si="119"/>
        <v>0.37202088235684272</v>
      </c>
      <c r="BP86" s="6">
        <f t="shared" si="119"/>
        <v>0.2503228437066054</v>
      </c>
      <c r="BQ86" s="6">
        <f t="shared" si="119"/>
        <v>0.21397317788685846</v>
      </c>
      <c r="BR86" s="6">
        <f t="shared" si="119"/>
        <v>0.15421281385023147</v>
      </c>
      <c r="BS86" s="6">
        <f t="shared" si="119"/>
        <v>0.12866183515415916</v>
      </c>
      <c r="BT86" s="6">
        <f t="shared" ref="BT86:CC86" si="120">($C$80-($C$81))/(BT80-(BT81))</f>
        <v>2.2411302357181393</v>
      </c>
      <c r="BU86" s="6">
        <f t="shared" si="120"/>
        <v>1.0336177389994605</v>
      </c>
      <c r="BV86" s="6">
        <f t="shared" si="120"/>
        <v>0.98447036229481</v>
      </c>
      <c r="BW86" s="6">
        <f t="shared" si="120"/>
        <v>0.98608386816596882</v>
      </c>
      <c r="BX86" s="6">
        <f t="shared" si="120"/>
        <v>1.1075611812925681</v>
      </c>
      <c r="BY86" s="6">
        <f t="shared" si="120"/>
        <v>1.2205203870272914</v>
      </c>
      <c r="BZ86" s="6">
        <f t="shared" si="120"/>
        <v>2.037713968928792</v>
      </c>
      <c r="CA86" s="6">
        <f t="shared" si="120"/>
        <v>2.5516303941705014</v>
      </c>
      <c r="CB86" s="6">
        <f t="shared" si="120"/>
        <v>3.1988833084063928</v>
      </c>
      <c r="CC86" s="6">
        <f t="shared" si="120"/>
        <v>4.5076590716028315</v>
      </c>
      <c r="CD86" s="6"/>
      <c r="CE86" s="6"/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  <c r="CM86" s="6">
        <v>0</v>
      </c>
      <c r="CN86" s="6"/>
    </row>
    <row r="87" spans="1:155" x14ac:dyDescent="0.2">
      <c r="C87" s="13" t="s">
        <v>8</v>
      </c>
      <c r="D87" s="17"/>
      <c r="E87" s="17"/>
      <c r="F87" s="17"/>
      <c r="G87" s="6"/>
      <c r="H87" s="6"/>
      <c r="I87" s="6"/>
      <c r="J87" s="6"/>
      <c r="K87" s="6"/>
      <c r="L87" s="6"/>
      <c r="M87" s="6">
        <f>(-(M86*M78))+$C$78</f>
        <v>1079.5010025901915</v>
      </c>
      <c r="N87" s="6">
        <f t="shared" ref="N87:V87" si="121">(-(N86*N79))+$C$79</f>
        <v>1078.5635582141776</v>
      </c>
      <c r="O87" s="6">
        <f t="shared" si="121"/>
        <v>1078.5417599999539</v>
      </c>
      <c r="P87" s="6">
        <f t="shared" si="121"/>
        <v>1078.5448836581479</v>
      </c>
      <c r="Q87" s="6">
        <f t="shared" si="121"/>
        <v>1078.5346073799385</v>
      </c>
      <c r="R87" s="6">
        <f t="shared" si="121"/>
        <v>1078.5220696153488</v>
      </c>
      <c r="S87" s="6">
        <f t="shared" si="121"/>
        <v>1078.5139660437969</v>
      </c>
      <c r="T87" s="6">
        <f t="shared" si="121"/>
        <v>1078.5454886533978</v>
      </c>
      <c r="U87" s="6">
        <f t="shared" si="121"/>
        <v>1078.4840620303019</v>
      </c>
      <c r="V87" s="6">
        <f t="shared" si="121"/>
        <v>1078.5464280804174</v>
      </c>
      <c r="W87" s="6">
        <f t="shared" ref="W87:AJ87" si="122">(-(W86*W80))+$C$80</f>
        <v>1076.9040437746637</v>
      </c>
      <c r="X87" s="6">
        <f t="shared" si="122"/>
        <v>1076.8570711216323</v>
      </c>
      <c r="Y87" s="6">
        <f t="shared" si="122"/>
        <v>1076.8061211225404</v>
      </c>
      <c r="Z87" s="6">
        <f t="shared" si="122"/>
        <v>1076.8302992940689</v>
      </c>
      <c r="AA87" s="6">
        <f t="shared" si="122"/>
        <v>1077.2079661134035</v>
      </c>
      <c r="AB87" s="6">
        <f t="shared" si="122"/>
        <v>1076.7627669697363</v>
      </c>
      <c r="AC87" s="6">
        <f t="shared" si="122"/>
        <v>1076.766057312723</v>
      </c>
      <c r="AD87" s="6">
        <f t="shared" si="122"/>
        <v>1076.7799968610891</v>
      </c>
      <c r="AE87" s="6">
        <f t="shared" si="122"/>
        <v>1076.7799968610891</v>
      </c>
      <c r="AF87" s="6">
        <f t="shared" si="122"/>
        <v>1076.8197771326138</v>
      </c>
      <c r="AG87" s="6">
        <f t="shared" si="122"/>
        <v>1076.9763108640334</v>
      </c>
      <c r="AH87" s="6">
        <f t="shared" si="122"/>
        <v>1077.1190873999017</v>
      </c>
      <c r="AI87" s="6">
        <f t="shared" si="122"/>
        <v>1077.2264482640858</v>
      </c>
      <c r="AJ87" s="6">
        <f t="shared" si="122"/>
        <v>1077.4606655424038</v>
      </c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>
        <f t="shared" ref="BK87:BS87" si="123">(-(BK86*BK79))+$C$79</f>
        <v>1078.6986251155506</v>
      </c>
      <c r="BL87" s="6">
        <f t="shared" si="123"/>
        <v>1078.6986251155506</v>
      </c>
      <c r="BM87" s="6">
        <f t="shared" si="123"/>
        <v>1079.0360995065528</v>
      </c>
      <c r="BN87" s="6">
        <f t="shared" si="123"/>
        <v>1078.8680342491348</v>
      </c>
      <c r="BO87" s="6">
        <f t="shared" si="123"/>
        <v>1078.5890112309642</v>
      </c>
      <c r="BP87" s="6">
        <f t="shared" si="123"/>
        <v>1078.5569252885427</v>
      </c>
      <c r="BQ87" s="6">
        <f t="shared" si="123"/>
        <v>1078.5511960937149</v>
      </c>
      <c r="BR87" s="6">
        <f t="shared" si="123"/>
        <v>1078.533239467861</v>
      </c>
      <c r="BS87" s="6">
        <f t="shared" si="123"/>
        <v>1078.5200838993042</v>
      </c>
      <c r="BT87" s="6">
        <f t="shared" ref="BT87:CC87" si="124">(-(BT86*BT80))+$C$80</f>
        <v>1077.4920830542187</v>
      </c>
      <c r="BU87" s="6">
        <f t="shared" si="124"/>
        <v>1076.9454046223348</v>
      </c>
      <c r="BV87" s="6">
        <f t="shared" si="124"/>
        <v>1076.9935307099274</v>
      </c>
      <c r="BW87" s="6">
        <f t="shared" si="124"/>
        <v>1076.913324417595</v>
      </c>
      <c r="BX87" s="6">
        <f t="shared" si="124"/>
        <v>1076.9642425406066</v>
      </c>
      <c r="BY87" s="6">
        <f t="shared" si="124"/>
        <v>1076.9972264206094</v>
      </c>
      <c r="BZ87" s="6">
        <f t="shared" si="124"/>
        <v>1077.3061447565156</v>
      </c>
      <c r="CA87" s="6">
        <f t="shared" si="124"/>
        <v>1077.5094564272472</v>
      </c>
      <c r="CB87" s="6">
        <f t="shared" si="124"/>
        <v>1077.7278204009647</v>
      </c>
      <c r="CC87" s="6">
        <f t="shared" si="124"/>
        <v>1078.1770084997727</v>
      </c>
      <c r="CD87" s="6"/>
      <c r="CE87" s="6"/>
      <c r="CG87" s="6">
        <f t="shared" ref="CG87:CM87" si="125">(-(CG86*CG80))+$C$80</f>
        <v>1078.5</v>
      </c>
      <c r="CH87" s="6">
        <f t="shared" si="125"/>
        <v>1078.5</v>
      </c>
      <c r="CI87" s="6">
        <f t="shared" si="125"/>
        <v>1078.5</v>
      </c>
      <c r="CJ87" s="6">
        <f t="shared" si="125"/>
        <v>1078.5</v>
      </c>
      <c r="CK87" s="6">
        <f t="shared" si="125"/>
        <v>1078.5</v>
      </c>
      <c r="CL87" s="6">
        <f t="shared" si="125"/>
        <v>1078.5</v>
      </c>
      <c r="CM87" s="6">
        <f t="shared" si="125"/>
        <v>1078.5</v>
      </c>
      <c r="CN87" s="6"/>
    </row>
    <row r="88" spans="1:155" x14ac:dyDescent="0.2">
      <c r="C88" s="13" t="s">
        <v>9</v>
      </c>
      <c r="D88" s="17"/>
      <c r="E88" s="17"/>
      <c r="F88" s="17"/>
      <c r="G88" s="6"/>
      <c r="H88" s="6"/>
      <c r="I88" s="6"/>
      <c r="J88" s="6"/>
      <c r="K88" s="6"/>
      <c r="L88" s="6"/>
      <c r="M88" s="6">
        <f>(-(M86*M78))+$D$78</f>
        <v>-1.1989974098084764</v>
      </c>
      <c r="N88" s="6">
        <f t="shared" ref="N88:V88" si="126">(-(N86*N79))+$D$79</f>
        <v>-2.1364417858224796</v>
      </c>
      <c r="O88" s="6">
        <f t="shared" si="126"/>
        <v>-2.1582400000461477</v>
      </c>
      <c r="P88" s="6">
        <f t="shared" si="126"/>
        <v>-2.1551163418521813</v>
      </c>
      <c r="Q88" s="6">
        <f t="shared" si="126"/>
        <v>-2.1653926200614904</v>
      </c>
      <c r="R88" s="6">
        <f t="shared" si="126"/>
        <v>-2.1779303846513498</v>
      </c>
      <c r="S88" s="6">
        <f t="shared" si="126"/>
        <v>-2.1860339562032127</v>
      </c>
      <c r="T88" s="6">
        <f t="shared" si="126"/>
        <v>-2.15451134660234</v>
      </c>
      <c r="U88" s="6">
        <f t="shared" si="126"/>
        <v>-2.2159379696981891</v>
      </c>
      <c r="V88" s="6">
        <f t="shared" si="126"/>
        <v>-2.1535719195826801</v>
      </c>
      <c r="W88" s="6">
        <f t="shared" ref="W88:AJ88" si="127">(-(W86*W80))+$D$80</f>
        <v>-3.7959562253364068</v>
      </c>
      <c r="X88" s="6">
        <f t="shared" si="127"/>
        <v>-3.8429288783676707</v>
      </c>
      <c r="Y88" s="6">
        <f t="shared" si="127"/>
        <v>-3.8938788774596684</v>
      </c>
      <c r="Z88" s="6">
        <f t="shared" si="127"/>
        <v>-3.8697007059309976</v>
      </c>
      <c r="AA88" s="6">
        <f t="shared" si="127"/>
        <v>-3.492033886596599</v>
      </c>
      <c r="AB88" s="6">
        <f t="shared" si="127"/>
        <v>-3.9372330302637266</v>
      </c>
      <c r="AC88" s="6">
        <f t="shared" si="127"/>
        <v>-3.9339426872770611</v>
      </c>
      <c r="AD88" s="6">
        <f t="shared" si="127"/>
        <v>-3.9200031389109542</v>
      </c>
      <c r="AE88" s="6">
        <f t="shared" si="127"/>
        <v>-3.9200031389109542</v>
      </c>
      <c r="AF88" s="6">
        <f t="shared" si="127"/>
        <v>-3.8802228673862196</v>
      </c>
      <c r="AG88" s="6">
        <f t="shared" si="127"/>
        <v>-3.7236891359667617</v>
      </c>
      <c r="AH88" s="6">
        <f t="shared" si="127"/>
        <v>-3.5809126000983227</v>
      </c>
      <c r="AI88" s="6">
        <f t="shared" si="127"/>
        <v>-3.4735517359143531</v>
      </c>
      <c r="AJ88" s="6">
        <f t="shared" si="127"/>
        <v>-3.2393344575961276</v>
      </c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>
        <f t="shared" ref="BK88:BS88" si="128">(-(BK86*BK79))+$D$79</f>
        <v>-2.0013748844494432</v>
      </c>
      <c r="BL88" s="6">
        <f t="shared" si="128"/>
        <v>-2.0013748844494432</v>
      </c>
      <c r="BM88" s="6">
        <f t="shared" si="128"/>
        <v>-1.6639004934473636</v>
      </c>
      <c r="BN88" s="6">
        <f t="shared" si="128"/>
        <v>-1.831965750865264</v>
      </c>
      <c r="BO88" s="6">
        <f t="shared" si="128"/>
        <v>-2.1109887690359699</v>
      </c>
      <c r="BP88" s="6">
        <f t="shared" si="128"/>
        <v>-2.143074711457309</v>
      </c>
      <c r="BQ88" s="6">
        <f t="shared" si="128"/>
        <v>-2.1488039062852433</v>
      </c>
      <c r="BR88" s="6">
        <f t="shared" si="128"/>
        <v>-2.1667605321390306</v>
      </c>
      <c r="BS88" s="6">
        <f t="shared" si="128"/>
        <v>-2.179916100695976</v>
      </c>
      <c r="BT88" s="6">
        <f t="shared" ref="BT88:CC88" si="129">(-(BT86*BT80))+$D$80</f>
        <v>-3.2079169457814167</v>
      </c>
      <c r="BU88" s="6">
        <f t="shared" si="129"/>
        <v>-3.7545953776653951</v>
      </c>
      <c r="BV88" s="6">
        <f t="shared" si="129"/>
        <v>-3.7064692900726404</v>
      </c>
      <c r="BW88" s="6">
        <f t="shared" si="129"/>
        <v>-3.7866755824050524</v>
      </c>
      <c r="BX88" s="6">
        <f t="shared" si="129"/>
        <v>-3.7357574593934251</v>
      </c>
      <c r="BY88" s="6">
        <f t="shared" si="129"/>
        <v>-3.7027735793905201</v>
      </c>
      <c r="BZ88" s="6">
        <f t="shared" si="129"/>
        <v>-3.3938552434844613</v>
      </c>
      <c r="CA88" s="6">
        <f t="shared" si="129"/>
        <v>-3.190543572752957</v>
      </c>
      <c r="CB88" s="6">
        <f t="shared" si="129"/>
        <v>-2.9721795990354165</v>
      </c>
      <c r="CC88" s="6">
        <f t="shared" si="129"/>
        <v>-2.5229915002274335</v>
      </c>
      <c r="CD88" s="6"/>
      <c r="CE88" s="6"/>
      <c r="CG88" s="6">
        <f t="shared" ref="CG88:CM88" si="130">(-(CG86*CG80))+$D$80</f>
        <v>-2.2000000000000455</v>
      </c>
      <c r="CH88" s="6">
        <f t="shared" si="130"/>
        <v>-2.2000000000000455</v>
      </c>
      <c r="CI88" s="6">
        <f t="shared" si="130"/>
        <v>-2.2000000000000455</v>
      </c>
      <c r="CJ88" s="6">
        <f t="shared" si="130"/>
        <v>-2.2000000000000455</v>
      </c>
      <c r="CK88" s="6">
        <f t="shared" si="130"/>
        <v>-2.2000000000000455</v>
      </c>
      <c r="CL88" s="6">
        <f t="shared" si="130"/>
        <v>-2.2000000000000455</v>
      </c>
      <c r="CM88" s="6">
        <f t="shared" si="130"/>
        <v>-2.2000000000000455</v>
      </c>
      <c r="CN88" s="6"/>
    </row>
    <row r="89" spans="1:155" x14ac:dyDescent="0.2">
      <c r="D89" s="17"/>
      <c r="E89" s="17"/>
      <c r="F89" s="17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</row>
    <row r="90" spans="1:155" x14ac:dyDescent="0.2">
      <c r="B90" s="4" t="s">
        <v>50</v>
      </c>
      <c r="D90" s="17"/>
      <c r="E90" s="17"/>
      <c r="F90" s="17"/>
      <c r="G90" s="6"/>
      <c r="H90" s="6" t="s">
        <v>1</v>
      </c>
      <c r="I90" s="6">
        <v>1078.8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</row>
    <row r="91" spans="1:155" s="5" customFormat="1" x14ac:dyDescent="0.2">
      <c r="B91" s="16" t="s">
        <v>49</v>
      </c>
      <c r="C91" s="18" t="s">
        <v>2</v>
      </c>
      <c r="D91" s="16" t="s">
        <v>3</v>
      </c>
      <c r="E91" s="16" t="s">
        <v>58</v>
      </c>
      <c r="F91" s="16"/>
      <c r="G91" s="5">
        <f t="shared" ref="G91:AL91" si="131">G77</f>
        <v>35894</v>
      </c>
      <c r="H91" s="5">
        <f t="shared" si="131"/>
        <v>35899</v>
      </c>
      <c r="I91" s="5">
        <f t="shared" si="131"/>
        <v>35908</v>
      </c>
      <c r="J91" s="5">
        <f t="shared" si="131"/>
        <v>35913</v>
      </c>
      <c r="K91" s="5">
        <f t="shared" si="131"/>
        <v>35920</v>
      </c>
      <c r="L91" s="5">
        <f t="shared" si="131"/>
        <v>35927</v>
      </c>
      <c r="M91" s="5">
        <f t="shared" si="131"/>
        <v>35943</v>
      </c>
      <c r="N91" s="5">
        <f t="shared" si="131"/>
        <v>35950</v>
      </c>
      <c r="O91" s="5">
        <f t="shared" si="131"/>
        <v>35957</v>
      </c>
      <c r="P91" s="5">
        <f t="shared" si="131"/>
        <v>35964</v>
      </c>
      <c r="Q91" s="5">
        <f t="shared" si="131"/>
        <v>35972</v>
      </c>
      <c r="R91" s="5">
        <f t="shared" si="131"/>
        <v>35978</v>
      </c>
      <c r="S91" s="5">
        <f t="shared" si="131"/>
        <v>35986</v>
      </c>
      <c r="T91" s="5">
        <f t="shared" si="131"/>
        <v>35992</v>
      </c>
      <c r="U91" s="5">
        <f t="shared" si="131"/>
        <v>35998</v>
      </c>
      <c r="V91" s="5">
        <f t="shared" si="131"/>
        <v>36006</v>
      </c>
      <c r="W91" s="5">
        <f t="shared" si="131"/>
        <v>36012</v>
      </c>
      <c r="X91" s="5">
        <f t="shared" si="131"/>
        <v>36019</v>
      </c>
      <c r="Y91" s="5">
        <f t="shared" si="131"/>
        <v>36026</v>
      </c>
      <c r="Z91" s="5">
        <f t="shared" si="131"/>
        <v>36034</v>
      </c>
      <c r="AA91" s="5">
        <f t="shared" si="131"/>
        <v>36040</v>
      </c>
      <c r="AB91" s="5">
        <f t="shared" si="131"/>
        <v>36048</v>
      </c>
      <c r="AC91" s="5">
        <f t="shared" si="131"/>
        <v>36056</v>
      </c>
      <c r="AD91" s="5">
        <f t="shared" si="131"/>
        <v>36061</v>
      </c>
      <c r="AE91" s="5">
        <f t="shared" si="131"/>
        <v>36067</v>
      </c>
      <c r="AF91" s="5">
        <f t="shared" si="131"/>
        <v>36075</v>
      </c>
      <c r="AG91" s="5">
        <f t="shared" si="131"/>
        <v>36083</v>
      </c>
      <c r="AH91" s="5">
        <f t="shared" si="131"/>
        <v>36090</v>
      </c>
      <c r="AI91" s="5">
        <f t="shared" si="131"/>
        <v>36096</v>
      </c>
      <c r="AJ91" s="5">
        <f t="shared" si="131"/>
        <v>36103</v>
      </c>
      <c r="AK91" s="5">
        <f t="shared" si="131"/>
        <v>36111</v>
      </c>
      <c r="AL91" s="5">
        <f t="shared" si="131"/>
        <v>36118</v>
      </c>
      <c r="AM91" s="5">
        <f t="shared" ref="AM91:BR91" si="132">AM77</f>
        <v>36124</v>
      </c>
      <c r="AN91" s="5">
        <f t="shared" si="132"/>
        <v>36131</v>
      </c>
      <c r="AO91" s="5">
        <f t="shared" si="132"/>
        <v>36138</v>
      </c>
      <c r="AP91" s="5">
        <f t="shared" si="132"/>
        <v>36145</v>
      </c>
      <c r="AQ91" s="5">
        <f t="shared" si="132"/>
        <v>36159</v>
      </c>
      <c r="AR91" s="5">
        <f t="shared" si="132"/>
        <v>36166</v>
      </c>
      <c r="AS91" s="5">
        <f t="shared" si="132"/>
        <v>36173</v>
      </c>
      <c r="AT91" s="5">
        <f t="shared" si="132"/>
        <v>36181</v>
      </c>
      <c r="AU91" s="5">
        <f t="shared" si="132"/>
        <v>36187</v>
      </c>
      <c r="AV91" s="5">
        <f t="shared" si="132"/>
        <v>36194</v>
      </c>
      <c r="AW91" s="5">
        <f t="shared" si="132"/>
        <v>36200</v>
      </c>
      <c r="AX91" s="5">
        <f t="shared" si="132"/>
        <v>36206</v>
      </c>
      <c r="AY91" s="5">
        <f t="shared" si="132"/>
        <v>36214</v>
      </c>
      <c r="AZ91" s="5">
        <f t="shared" si="132"/>
        <v>36224</v>
      </c>
      <c r="BA91" s="5">
        <f t="shared" si="132"/>
        <v>36227</v>
      </c>
      <c r="BB91" s="5">
        <f t="shared" si="132"/>
        <v>36234</v>
      </c>
      <c r="BC91" s="5">
        <f t="shared" si="132"/>
        <v>36241</v>
      </c>
      <c r="BD91" s="5">
        <f t="shared" si="132"/>
        <v>36251</v>
      </c>
      <c r="BE91" s="5">
        <f t="shared" si="132"/>
        <v>36271</v>
      </c>
      <c r="BF91" s="5">
        <f t="shared" si="132"/>
        <v>36280</v>
      </c>
      <c r="BG91" s="5">
        <f t="shared" si="132"/>
        <v>36285</v>
      </c>
      <c r="BH91" s="5">
        <f t="shared" si="132"/>
        <v>36296</v>
      </c>
      <c r="BI91" s="5">
        <f t="shared" si="132"/>
        <v>36302</v>
      </c>
      <c r="BJ91" s="5">
        <f t="shared" si="132"/>
        <v>36308</v>
      </c>
      <c r="BK91" s="5">
        <f t="shared" si="132"/>
        <v>36315</v>
      </c>
      <c r="BL91" s="5">
        <f t="shared" si="132"/>
        <v>36321</v>
      </c>
      <c r="BM91" s="5">
        <f t="shared" si="132"/>
        <v>36327</v>
      </c>
      <c r="BN91" s="5">
        <f t="shared" si="132"/>
        <v>36334</v>
      </c>
      <c r="BO91" s="5">
        <f t="shared" si="132"/>
        <v>36345</v>
      </c>
      <c r="BP91" s="5">
        <f t="shared" si="132"/>
        <v>36350</v>
      </c>
      <c r="BQ91" s="5">
        <f t="shared" si="132"/>
        <v>36356</v>
      </c>
      <c r="BR91" s="5">
        <f t="shared" si="132"/>
        <v>36376</v>
      </c>
      <c r="BS91" s="5">
        <f t="shared" ref="BS91:CE91" si="133">BS77</f>
        <v>36382</v>
      </c>
      <c r="BT91" s="5">
        <f t="shared" si="133"/>
        <v>36390</v>
      </c>
      <c r="BU91" s="5">
        <f t="shared" si="133"/>
        <v>36399</v>
      </c>
      <c r="BV91" s="5">
        <f t="shared" si="133"/>
        <v>36407</v>
      </c>
      <c r="BW91" s="5">
        <f t="shared" si="133"/>
        <v>36414</v>
      </c>
      <c r="BX91" s="5">
        <f t="shared" si="133"/>
        <v>36421</v>
      </c>
      <c r="BY91" s="5">
        <f t="shared" si="133"/>
        <v>36434</v>
      </c>
      <c r="BZ91" s="5">
        <f t="shared" si="133"/>
        <v>36443</v>
      </c>
      <c r="CA91" s="5">
        <f t="shared" si="133"/>
        <v>36449</v>
      </c>
      <c r="CB91" s="5">
        <f t="shared" si="133"/>
        <v>36455</v>
      </c>
      <c r="CC91" s="5">
        <f t="shared" si="133"/>
        <v>36467</v>
      </c>
      <c r="CD91" s="5">
        <f t="shared" si="133"/>
        <v>36477</v>
      </c>
      <c r="CE91" s="5">
        <f t="shared" si="133"/>
        <v>36489</v>
      </c>
      <c r="CF91" s="5">
        <f>CG77</f>
        <v>36504</v>
      </c>
      <c r="CG91" s="5">
        <f t="shared" ref="CG91:CV91" si="134">CI77</f>
        <v>36568</v>
      </c>
      <c r="CH91" s="5">
        <f t="shared" si="134"/>
        <v>36590</v>
      </c>
      <c r="CI91" s="5">
        <f t="shared" si="134"/>
        <v>36615</v>
      </c>
      <c r="CJ91" s="5">
        <f t="shared" si="134"/>
        <v>36626</v>
      </c>
      <c r="CK91" s="5">
        <f t="shared" si="134"/>
        <v>36641</v>
      </c>
      <c r="CL91" s="5">
        <f t="shared" si="134"/>
        <v>36659</v>
      </c>
      <c r="CM91" s="5">
        <f t="shared" si="134"/>
        <v>36671</v>
      </c>
      <c r="CN91" s="5">
        <f t="shared" si="134"/>
        <v>36674</v>
      </c>
      <c r="CO91" s="5">
        <f t="shared" si="134"/>
        <v>36678</v>
      </c>
      <c r="CP91" s="5">
        <f t="shared" si="134"/>
        <v>36684</v>
      </c>
      <c r="CQ91" s="5">
        <f t="shared" si="134"/>
        <v>36693</v>
      </c>
      <c r="CR91" s="5">
        <f t="shared" si="134"/>
        <v>36698</v>
      </c>
      <c r="CS91" s="5">
        <f t="shared" si="134"/>
        <v>36707</v>
      </c>
      <c r="CT91" s="5">
        <f t="shared" si="134"/>
        <v>36713</v>
      </c>
      <c r="CU91" s="5">
        <f t="shared" si="134"/>
        <v>36718</v>
      </c>
      <c r="CV91" s="5">
        <f t="shared" si="134"/>
        <v>36735</v>
      </c>
      <c r="CW91" s="5">
        <f t="shared" ref="CW91:DE91" si="135">CY77</f>
        <v>36740</v>
      </c>
      <c r="CX91" s="5">
        <f t="shared" si="135"/>
        <v>36748</v>
      </c>
      <c r="CY91" s="5">
        <f t="shared" si="135"/>
        <v>36753</v>
      </c>
      <c r="CZ91" s="5">
        <f t="shared" si="135"/>
        <v>36762</v>
      </c>
      <c r="DA91" s="5">
        <f t="shared" si="135"/>
        <v>36767</v>
      </c>
      <c r="DB91" s="5">
        <f t="shared" si="135"/>
        <v>36779</v>
      </c>
      <c r="DC91" s="5">
        <f t="shared" si="135"/>
        <v>36798</v>
      </c>
      <c r="DD91" s="5">
        <f t="shared" si="135"/>
        <v>36809</v>
      </c>
      <c r="DE91" s="5">
        <f t="shared" si="135"/>
        <v>36816</v>
      </c>
    </row>
    <row r="92" spans="1:155" x14ac:dyDescent="0.2">
      <c r="A92" t="s">
        <v>44</v>
      </c>
      <c r="B92" s="13">
        <v>1</v>
      </c>
      <c r="C92" s="13">
        <v>1076.6999999999998</v>
      </c>
      <c r="D92" s="17">
        <f t="shared" ref="D92:D98" si="136">C92-$I$90</f>
        <v>-2.1000000000001364</v>
      </c>
      <c r="E92" s="17">
        <v>-0.11</v>
      </c>
      <c r="F92" s="43" t="s">
        <v>170</v>
      </c>
      <c r="G92" s="6">
        <f>IF(Readings!C64&gt;0.1,333.5*((Readings!C64)^-0.07168)+(2.5*(LOG(Readings!C64/16.325))^2-273+$E92))</f>
        <v>-0.1065988361451673</v>
      </c>
      <c r="H92" s="6">
        <f>IF(Readings!D64&gt;0.1,333.5*((Readings!D64)^-0.07168)+(2.5*(LOG(Readings!D64/16.325))^2-273+$E92))</f>
        <v>-0.1065988361451673</v>
      </c>
      <c r="I92" s="6">
        <f>IF(Readings!E64&gt;0.1,333.5*((Readings!E64)^-0.07168)+(2.5*(LOG(Readings!E64/16.325))^2-273+$E92))</f>
        <v>-0.1065988361451673</v>
      </c>
      <c r="J92" s="6">
        <f>IF(Readings!F64&gt;0.1,333.5*((Readings!F64)^-0.07168)+(2.5*(LOG(Readings!F64/16.325))^2-273+$E92))</f>
        <v>-0.1065988361451673</v>
      </c>
      <c r="K92" s="6">
        <f>IF(Readings!G64&gt;0.1,333.5*((Readings!G64)^-0.07168)+(2.5*(LOG(Readings!G64/16.325))^2-273+$E92))</f>
        <v>-0.1065988361451673</v>
      </c>
      <c r="L92" s="6">
        <f>IF(Readings!H64&gt;0.1,333.5*((Readings!H64)^-0.07168)+(2.5*(LOG(Readings!H64/16.325))^2-273+$E92))</f>
        <v>-0.1065988361451673</v>
      </c>
      <c r="M92" s="6">
        <f>IF(Readings!I64&gt;0.1,333.5*((Readings!I64)^-0.07168)+(2.5*(LOG(Readings!I64/16.325))^2-273+$E92))</f>
        <v>-0.11858563849631309</v>
      </c>
      <c r="N92" s="6">
        <f>IF(Readings!J64&gt;0.1,333.5*((Readings!J64)^-0.07168)+(2.5*(LOG(Readings!J64/16.325))^2-273+$E92))</f>
        <v>-0.1065988361451673</v>
      </c>
      <c r="O92" s="6">
        <f>IF(Readings!K64&gt;0.1,333.5*((Readings!K64)^-0.07168)+(2.5*(LOG(Readings!K64/16.325))^2-273+$E92))</f>
        <v>-0.1065988361451673</v>
      </c>
      <c r="P92" s="6">
        <f>IF(Readings!L64&gt;0.1,333.5*((Readings!L64)^-0.07168)+(2.5*(LOG(Readings!L64/16.325))^2-273+$E92))</f>
        <v>-0.1065988361451673</v>
      </c>
      <c r="Q92" s="6">
        <f>IF(Readings!M64&gt;0.1,333.5*((Readings!M64)^-0.07168)+(2.5*(LOG(Readings!M64/16.325))^2-273+$E92))</f>
        <v>-0.1065988361451673</v>
      </c>
      <c r="R92" s="6">
        <f>IF(Readings!N64&gt;0.1,333.5*((Readings!N64)^-0.07168)+(2.5*(LOG(Readings!N64/16.325))^2-273+$E92))</f>
        <v>-0.23800344619115776</v>
      </c>
      <c r="S92" s="6">
        <f>IF(Readings!O64&gt;0.1,333.5*((Readings!O64)^-0.07168)+(2.5*(LOG(Readings!O64/16.325))^2-273+$E92))</f>
        <v>0.29364633360080461</v>
      </c>
      <c r="T92" s="6">
        <f>IF(Readings!P64&gt;0.1,333.5*((Readings!P64)^-0.07168)+(2.5*(LOG(Readings!P64/16.325))^2-273+$E92))</f>
        <v>0.80400272767701608</v>
      </c>
      <c r="U92" s="6">
        <f>IF(Readings!Q64&gt;0.1,333.5*((Readings!Q64)^-0.07168)+(2.5*(LOG(Readings!Q64/16.325))^2-273+$E92))</f>
        <v>2.2923102600453262</v>
      </c>
      <c r="V92" s="6">
        <f>IF(Readings!R64&gt;0.1,333.5*((Readings!R64)^-0.07168)+(2.5*(LOG(Readings!R64/16.325))^2-273+$E92))</f>
        <v>2.0196023626161832</v>
      </c>
      <c r="W92" s="6">
        <f>IF(Readings!S64&gt;0.1,333.5*((Readings!S64)^-0.07168)+(2.5*(LOG(Readings!S64/16.325))^2-273+$E92))</f>
        <v>4.5448553963145173</v>
      </c>
      <c r="X92" s="6">
        <f>IF(Readings!T64&gt;0.1,333.5*((Readings!T64)^-0.07168)+(2.5*(LOG(Readings!T64/16.325))^2-273+$E92))</f>
        <v>5.1148780324346603</v>
      </c>
      <c r="Y92" s="6">
        <f>IF(Readings!U64&gt;0.1,333.5*((Readings!U64)^-0.07168)+(2.5*(LOG(Readings!U64/16.325))^2-273+$E92))</f>
        <v>5.4722955343735862</v>
      </c>
      <c r="Z92" s="6">
        <f>IF(Readings!V64&gt;0.1,333.5*((Readings!V64)^-0.07168)+(2.5*(LOG(Readings!V64/16.325))^2-273+$E92))</f>
        <v>4.1593611715346697</v>
      </c>
      <c r="AA92" s="6">
        <f>IF(Readings!W64&gt;0.1,333.5*((Readings!W64)^-0.07168)+(2.5*(LOG(Readings!W64/16.325))^2-273+$E92))</f>
        <v>4.0225833075300557</v>
      </c>
      <c r="AB92" s="6">
        <f>IF(Readings!X64&gt;0.1,333.5*((Readings!X64)^-0.07168)+(2.5*(LOG(Readings!X64/16.325))^2-273+$E92))</f>
        <v>4.8751754123919682</v>
      </c>
      <c r="AC92" s="6">
        <f>IF(Readings!Y64&gt;0.1,333.5*((Readings!Y64)^-0.07168)+(2.5*(LOG(Readings!Y64/16.325))^2-273+$E92))</f>
        <v>4.1898982760652075</v>
      </c>
      <c r="AD92" s="6">
        <f>IF(Readings!Z64&gt;0.1,333.5*((Readings!Z64)^-0.07168)+(2.5*(LOG(Readings!Z64/16.325))^2-273+$E92))</f>
        <v>3.7670364645981635</v>
      </c>
      <c r="AE92" s="6">
        <f>IF(Readings!AA64&gt;0.1,333.5*((Readings!AA64)^-0.07168)+(2.5*(LOG(Readings!AA64/16.325))^2-273+$E92))</f>
        <v>3.3685170669610329</v>
      </c>
      <c r="AF92" s="6">
        <f>IF(Readings!AB64&gt;0.1,333.5*((Readings!AB64)^-0.07168)+(2.5*(LOG(Readings!AB64/16.325))^2-273+$E92))</f>
        <v>2.9929788161063016</v>
      </c>
      <c r="AG92" s="6">
        <f>IF(Readings!AC64&gt;0.1,333.5*((Readings!AC64)^-0.07168)+(2.5*(LOG(Readings!AC64/16.325))^2-273+$E92))</f>
        <v>1.9386015508885066</v>
      </c>
      <c r="AH92" s="6">
        <f>IF(Readings!AD64&gt;0.1,333.5*((Readings!AD64)^-0.07168)+(2.5*(LOG(Readings!AD64/16.325))^2-273+$E92))</f>
        <v>1.3687026550940118</v>
      </c>
      <c r="AI92" s="6">
        <f>IF(Readings!AE64&gt;0.1,333.5*((Readings!AE64)^-0.07168)+(2.5*(LOG(Readings!AE64/16.325))^2-273+$E92))</f>
        <v>1.0200406934480384</v>
      </c>
      <c r="AJ92" s="6">
        <f>IF(Readings!AF64&gt;0.1,333.5*((Readings!AF64)^-0.07168)+(2.5*(LOG(Readings!AF64/16.325))^2-273+$E92))</f>
        <v>0.57811420773799682</v>
      </c>
      <c r="AK92" s="6">
        <f>IF(Readings!AG64&gt;0.1,333.5*((Readings!AG64)^-0.07168)+(2.5*(LOG(Readings!AG64/16.325))^2-273+$E92))</f>
        <v>0.34278863289870287</v>
      </c>
      <c r="AL92" s="6">
        <f>IF(Readings!AH64&gt;0.1,333.5*((Readings!AH64)^-0.07168)+(2.5*(LOG(Readings!AH64/16.325))^2-273+$E92))</f>
        <v>7.4196576569022454E-2</v>
      </c>
      <c r="AM92" s="6">
        <f>IF(Readings!AI64&gt;0.1,333.5*((Readings!AI64)^-0.07168)+(2.5*(LOG(Readings!AI64/16.325))^2-273+$E92))</f>
        <v>-5.8569239021380781E-2</v>
      </c>
      <c r="AN92" s="6">
        <f>IF(Readings!AJ64&gt;0.1,333.5*((Readings!AJ64)^-0.07168)+(2.5*(LOG(Readings!AJ64/16.325))^2-273+$E92))</f>
        <v>-0.14253460140685092</v>
      </c>
      <c r="AO92" s="6">
        <f>IF(Readings!AK64&gt;0.1,333.5*((Readings!AK64)^-0.07168)+(2.5*(LOG(Readings!AK64/16.325))^2-273+$E92))</f>
        <v>-0.14253460140685092</v>
      </c>
      <c r="AP92" s="6">
        <f>IF(Readings!AL64&gt;0.1,333.5*((Readings!AL64)^-0.07168)+(2.5*(LOG(Readings!AL64/16.325))^2-273+$E92))</f>
        <v>-0.21418511761413583</v>
      </c>
      <c r="AQ92" s="6">
        <f>IF(Readings!AM64&gt;0.1,333.5*((Readings!AM64)^-0.07168)+(2.5*(LOG(Readings!AM64/16.325))^2-273+$E92))</f>
        <v>-0.20226375889757264</v>
      </c>
      <c r="AR92" s="6">
        <f>IF(Readings!AN64&gt;0.1,333.5*((Readings!AN64)^-0.07168)+(2.5*(LOG(Readings!AN64/16.325))^2-273+$E92))</f>
        <v>-0.26178932590079285</v>
      </c>
      <c r="AS92" s="6">
        <f>IF(Readings!AO64&gt;0.1,333.5*((Readings!AO64)^-0.07168)+(2.5*(LOG(Readings!AO64/16.325))^2-273+$E92))</f>
        <v>-0.1664507792669383</v>
      </c>
      <c r="AT92" s="6">
        <f>IF(Readings!AP64&gt;0.1,333.5*((Readings!AP64)^-0.07168)+(2.5*(LOG(Readings!AP64/16.325))^2-273+$E92))</f>
        <v>-0.21418511761413583</v>
      </c>
      <c r="AU92" s="6">
        <f>IF(Readings!AQ64&gt;0.1,333.5*((Readings!AQ64)^-0.07168)+(2.5*(LOG(Readings!AQ64/16.325))^2-273+$E92))</f>
        <v>-0.1544967831778763</v>
      </c>
      <c r="AV92" s="6">
        <f>IF(Readings!AR64&gt;0.1,333.5*((Readings!AR64)^-0.07168)+(2.5*(LOG(Readings!AR64/16.325))^2-273+$E92))</f>
        <v>-0.17839660022951875</v>
      </c>
      <c r="AW92" s="6">
        <f>IF(Readings!AS64&gt;0.1,333.5*((Readings!AS64)^-0.07168)+(2.5*(LOG(Readings!AS64/16.325))^2-273+$E92))</f>
        <v>-0.24990043694378983</v>
      </c>
      <c r="AX92" s="6">
        <f>IF(Readings!AT64&gt;0.1,333.5*((Readings!AT64)^-0.07168)+(2.5*(LOG(Readings!AT64/16.325))^2-273+$E92))</f>
        <v>-0.26178932590079285</v>
      </c>
      <c r="AY92" s="6">
        <f>IF(Readings!AU64&gt;0.1,333.5*((Readings!AU64)^-0.07168)+(2.5*(LOG(Readings!AU64/16.325))^2-273+$E92))</f>
        <v>-0.21418511761413583</v>
      </c>
      <c r="AZ92" s="6">
        <f>IF(Readings!AV64&gt;0.1,333.5*((Readings!AV64)^-0.07168)+(2.5*(LOG(Readings!AV64/16.325))^2-273+$E92))</f>
        <v>-0.26178932590079285</v>
      </c>
      <c r="BA92" s="6">
        <f>IF(Readings!AW64&gt;0.1,333.5*((Readings!AW64)^-0.07168)+(2.5*(LOG(Readings!AW64/16.325))^2-273+$E92))</f>
        <v>-0.40382781820710534</v>
      </c>
      <c r="BB92" s="6">
        <f>IF(Readings!AX64&gt;0.1,333.5*((Readings!AX64)^-0.07168)+(2.5*(LOG(Readings!AX64/16.325))^2-273+$E92))</f>
        <v>-0.39203534542741636</v>
      </c>
      <c r="BC92" s="6">
        <f>IF(Readings!AY64&gt;0.1,333.5*((Readings!AY64)^-0.07168)+(2.5*(LOG(Readings!AY64/16.325))^2-273+$E92))</f>
        <v>-0.43915746818146317</v>
      </c>
      <c r="BD92" s="6">
        <f>IF(Readings!AZ64&gt;0.1,333.5*((Readings!AZ64)^-0.07168)+(2.5*(LOG(Readings!AZ64/16.325))^2-273+$E92))</f>
        <v>-0.45091812913915419</v>
      </c>
      <c r="BE92" s="6">
        <f>IF(Readings!BA64&gt;0.1,333.5*((Readings!BA64)^-0.07168)+(2.5*(LOG(Readings!BA64/16.325))^2-273+$E92))</f>
        <v>-0.43915746818146317</v>
      </c>
      <c r="BF92" s="6">
        <f>IF(Readings!BB64&gt;0.1,333.5*((Readings!BB64)^-0.07168)+(2.5*(LOG(Readings!BB64/16.325))^2-273+$E92))</f>
        <v>-0.40382781820710534</v>
      </c>
      <c r="BG92" s="6">
        <f>IF(Readings!BC64&gt;0.1,333.5*((Readings!BC64)^-0.07168)+(2.5*(LOG(Readings!BC64/16.325))^2-273+$E92))</f>
        <v>-0.38023489432850965</v>
      </c>
      <c r="BH92" s="6">
        <f>IF(Readings!BD64&gt;0.1,333.5*((Readings!BD64)^-0.07168)+(2.5*(LOG(Readings!BD64/16.325))^2-273+$E92))</f>
        <v>-0.3447855691867403</v>
      </c>
      <c r="BI92" s="6">
        <f>IF(Readings!BE64&gt;0.1,333.5*((Readings!BE64)^-0.07168)+(2.5*(LOG(Readings!BE64/16.325))^2-273+$E92))</f>
        <v>-0.36842645472717095</v>
      </c>
      <c r="BJ92" s="6">
        <f>IF(Readings!BF64&gt;0.1,333.5*((Readings!BF64)^-0.07168)+(2.5*(LOG(Readings!BF64/16.325))^2-273+$E92))</f>
        <v>-0.33295310278469969</v>
      </c>
      <c r="BK92" s="6">
        <f>IF(Readings!BG64&gt;0.1,333.5*((Readings!BG64)^-0.07168)+(2.5*(LOG(Readings!BG64/16.325))^2-273+$E92))</f>
        <v>-0.32111260695404553</v>
      </c>
      <c r="BL92" s="6">
        <f>IF(Readings!BH64&gt;0.1,333.5*((Readings!BH64)^-0.07168)+(2.5*(LOG(Readings!BH64/16.325))^2-273+$E92))</f>
        <v>-0.36842645472717095</v>
      </c>
      <c r="BM92" s="6">
        <f>IF(Readings!BI64&gt;0.1,333.5*((Readings!BI64)^-0.07168)+(2.5*(LOG(Readings!BI64/16.325))^2-273+$E92))</f>
        <v>-0.30926407141492973</v>
      </c>
      <c r="BN92" s="6">
        <f>IF(Readings!BJ64&gt;0.1,333.5*((Readings!BJ64)^-0.07168)+(2.5*(LOG(Readings!BJ64/16.325))^2-273+$E92))</f>
        <v>-0.29740748586834798</v>
      </c>
      <c r="BO92" s="6">
        <f>IF(Readings!BK64&gt;0.1,333.5*((Readings!BK64)^-0.07168)+(2.5*(LOG(Readings!BK64/16.325))^2-273+$E92))</f>
        <v>-0.29740748586834798</v>
      </c>
      <c r="BP92" s="6">
        <f>IF(Readings!BL64&gt;0.1,333.5*((Readings!BL64)^-0.07168)+(2.5*(LOG(Readings!BL64/16.325))^2-273+$E92))</f>
        <v>-0.26178932590079285</v>
      </c>
      <c r="BQ92" s="6">
        <f>IF(Readings!BM64&gt;0.1,333.5*((Readings!BM64)^-0.07168)+(2.5*(LOG(Readings!BM64/16.325))^2-273+$E92))</f>
        <v>-0.23800344619115776</v>
      </c>
      <c r="BR92" s="6">
        <f>IF(Readings!BN64&gt;0.1,333.5*((Readings!BN64)^-0.07168)+(2.5*(LOG(Readings!BN64/16.325))^2-273+$E92))</f>
        <v>0.50345923825898353</v>
      </c>
      <c r="BS92" s="6">
        <f>IF(Readings!BO64&gt;0.1,333.5*((Readings!BO64)^-0.07168)+(2.5*(LOG(Readings!BO64/16.325))^2-273+$E92))</f>
        <v>0.82928165409015264</v>
      </c>
      <c r="BT92" s="6">
        <f>IF(Readings!BP64&gt;0.1,333.5*((Readings!BP64)^-0.07168)+(2.5*(LOG(Readings!BP64/16.325))^2-273+$E92))</f>
        <v>1.6314878870391567</v>
      </c>
      <c r="BU92" s="6">
        <f>IF(Readings!BQ64&gt;0.1,333.5*((Readings!BQ64)^-0.07168)+(2.5*(LOG(Readings!BQ64/16.325))^2-273+$E92))</f>
        <v>2.210056666341643</v>
      </c>
      <c r="BV92" s="6">
        <f>IF(Readings!BR64&gt;0.1,333.5*((Readings!BR64)^-0.07168)+(2.5*(LOG(Readings!BR64/16.325))^2-273+$E92))</f>
        <v>3.3393474032555446</v>
      </c>
      <c r="BW92" s="6">
        <f>IF(Readings!BS64&gt;0.1,333.5*((Readings!BS64)^-0.07168)+(2.5*(LOG(Readings!BS64/16.325))^2-273+$E92))</f>
        <v>3.6777065056387528</v>
      </c>
      <c r="BX92" s="6">
        <f>IF(Readings!BT64&gt;0.1,333.5*((Readings!BT64)^-0.07168)+(2.5*(LOG(Readings!BT64/16.325))^2-273+$E92))</f>
        <v>3.633208092102393</v>
      </c>
      <c r="BY92" s="6">
        <f>IF(Readings!BU64&gt;0.1,333.5*((Readings!BU64)^-0.07168)+(2.5*(LOG(Readings!BU64/16.325))^2-273+$E92))</f>
        <v>3.0789426648861422</v>
      </c>
      <c r="BZ92" s="6">
        <f>IF(Readings!BV64&gt;0.1,333.5*((Readings!BV64)^-0.07168)+(2.5*(LOG(Readings!BV64/16.325))^2-273+$E92))</f>
        <v>2.1418021587972476</v>
      </c>
      <c r="CA92" s="6">
        <f>IF(Readings!BW64&gt;0.1,333.5*((Readings!BW64)^-0.07168)+(2.5*(LOG(Readings!BW64/16.325))^2-273+$E92))</f>
        <v>1.5786170970334297</v>
      </c>
      <c r="CB92" s="6">
        <f>IF(Readings!BX64&gt;0.1,333.5*((Readings!BX64)^-0.07168)+(2.5*(LOG(Readings!BX64/16.325))^2-273+$E92))</f>
        <v>1.0969270558974245</v>
      </c>
      <c r="CC92" s="6">
        <f>IF(Readings!BY64&gt;0.1,333.5*((Readings!BY64)^-0.07168)+(2.5*(LOG(Readings!BY64/16.325))^2-273+$E92))</f>
        <v>0.36741155497139744</v>
      </c>
      <c r="CD92" s="6">
        <f>IF(Readings!BZ64&gt;0.1,333.5*((Readings!BZ64)^-0.07168)+(2.5*(LOG(Readings!BZ64/16.325))^2-273+$E92))</f>
        <v>3.788764661675259E-2</v>
      </c>
      <c r="CE92" s="6">
        <f>IF(Readings!CA64&gt;0.1,333.5*((Readings!CA64)^-0.07168)+(2.5*(LOG(Readings!CA64/16.325))^2-273+$E92))</f>
        <v>-9.4603805688677767E-2</v>
      </c>
      <c r="CF92" s="6">
        <f>IF(Readings!CC64&gt;0.1,333.5*((Readings!CC64)^-0.07168)+(2.5*(LOG(Readings!CC64/16.325))^2-273+$E92))</f>
        <v>-0.43915746818146317</v>
      </c>
      <c r="CG92" s="6">
        <f>IF(Readings!CE64&gt;0.1,333.5*((Readings!CE64)^-0.07168)+(2.5*(LOG(Readings!CE64/16.325))^2-273+$E92))</f>
        <v>-0.24990043694378983</v>
      </c>
      <c r="CH92" s="6">
        <f>IF(Readings!CF64&gt;0.1,333.5*((Readings!CF64)^-0.07168)+(2.5*(LOG(Readings!CF64/16.325))^2-273+$E92))</f>
        <v>-0.30926407141492973</v>
      </c>
      <c r="CI92" s="6">
        <f>IF(Readings!CG64&gt;0.1,333.5*((Readings!CG64)^-0.07168)+(2.5*(LOG(Readings!CG64/16.325))^2-273+$E92))</f>
        <v>-0.27367012345911235</v>
      </c>
      <c r="CJ92" s="6">
        <f>IF(Readings!CH64&gt;0.1,333.5*((Readings!CH64)^-0.07168)+(2.5*(LOG(Readings!CH64/16.325))^2-273+$E92))</f>
        <v>-0.30926407141492973</v>
      </c>
      <c r="CK92" s="6">
        <f>IF(Readings!CI64&gt;0.1,333.5*((Readings!CI64)^-0.07168)+(2.5*(LOG(Readings!CI64/16.325))^2-273+$E92))</f>
        <v>-0.29740748586834798</v>
      </c>
      <c r="CL92" s="6">
        <f>IF(Readings!CJ64&gt;0.1,333.5*((Readings!CJ64)^-0.07168)+(2.5*(LOG(Readings!CJ64/16.325))^2-273+$E92))</f>
        <v>-0.28554283999574182</v>
      </c>
      <c r="CM92" s="6">
        <f>IF(Readings!CK64&gt;0.1,333.5*((Readings!CK64)^-0.07168)+(2.5*(LOG(Readings!CK64/16.325))^2-273+$E92))</f>
        <v>-0.27367012345911235</v>
      </c>
      <c r="CN92" s="6">
        <f>IF(Readings!CL64&gt;0.1,333.5*((Readings!CL64)^-0.07168)+(2.5*(LOG(Readings!CL64/16.325))^2-273+$E92))</f>
        <v>-0.27367012345911235</v>
      </c>
      <c r="CO92" s="6">
        <f>IF(Readings!CM64&gt;0.1,333.5*((Readings!CM64)^-0.07168)+(2.5*(LOG(Readings!CM64/16.325))^2-273+$E92))</f>
        <v>-0.28554283999574182</v>
      </c>
      <c r="CP92" s="6">
        <f>IF(Readings!CN64&gt;0.1,333.5*((Readings!CN64)^-0.07168)+(2.5*(LOG(Readings!CN64/16.325))^2-273+$E92))</f>
        <v>-0.27367012345911235</v>
      </c>
      <c r="CQ92" s="6">
        <f>IF(Readings!CO64&gt;0.1,333.5*((Readings!CO64)^-0.07168)+(2.5*(LOG(Readings!CO64/16.325))^2-273+$E92))</f>
        <v>-0.26178932590079285</v>
      </c>
      <c r="CR92" s="6">
        <f>IF(Readings!CP64&gt;0.1,333.5*((Readings!CP64)^-0.07168)+(2.5*(LOG(Readings!CP64/16.325))^2-273+$E92))</f>
        <v>-0.27367012345911235</v>
      </c>
      <c r="CS92" s="6">
        <f>IF(Readings!CQ64&gt;0.1,333.5*((Readings!CQ64)^-0.07168)+(2.5*(LOG(Readings!CQ64/16.325))^2-273+$E92))</f>
        <v>-0.27367012345911235</v>
      </c>
      <c r="CT92" s="6">
        <f>IF(Readings!CR64&gt;0.1,333.5*((Readings!CR64)^-0.07168)+(2.5*(LOG(Readings!CR64/16.325))^2-273+$E92))</f>
        <v>-0.24990043694378983</v>
      </c>
      <c r="CU92" s="6">
        <f>IF(Readings!CS64&gt;0.1,333.5*((Readings!CS64)^-0.07168)+(2.5*(LOG(Readings!CS64/16.325))^2-273+$E92))</f>
        <v>-0.26178932590079285</v>
      </c>
      <c r="CV92" s="6">
        <f>IF(Readings!CT64&gt;0.1,333.5*((Readings!CT64)^-0.07168)+(2.5*(LOG(Readings!CT64/16.325))^2-273+$E92))</f>
        <v>0.25687985230956656</v>
      </c>
      <c r="CW92" s="6">
        <f>IF(Readings!CU64&gt;0.1,333.5*((Readings!CU64)^-0.07168)+(2.5*(LOG(Readings!CU64/16.325))^2-273+$E92))</f>
        <v>1.5786170970334297</v>
      </c>
      <c r="CX92" s="6">
        <f>IF(Readings!CV64&gt;0.1,333.5*((Readings!CV64)^-0.07168)+(2.5*(LOG(Readings!CV64/16.325))^2-273+$E92))</f>
        <v>6.174859505484676</v>
      </c>
      <c r="CY92" s="6">
        <f>IF(Readings!CW64&gt;0.1,333.5*((Readings!CW64)^-0.07168)+(2.5*(LOG(Readings!CW64/16.325))^2-273+$E92))</f>
        <v>7.1739198446844625</v>
      </c>
      <c r="CZ92" s="6">
        <f>IF(Readings!CX64&gt;0.1,333.5*((Readings!CX64)^-0.07168)+(2.5*(LOG(Readings!CX64/16.325))^2-273+$E92))</f>
        <v>6.6063218444509744</v>
      </c>
      <c r="DA92" s="6">
        <f>IF(Readings!CY64&gt;0.1,333.5*((Readings!CY64)^-0.07168)+(2.5*(LOG(Readings!CY64/16.325))^2-273+$E92))</f>
        <v>6.2260982244923184</v>
      </c>
      <c r="DB92" s="6">
        <f>IF(Readings!CZ64&gt;0.1,333.5*((Readings!CZ64)^-0.07168)+(2.5*(LOG(Readings!CZ64/16.325))^2-273+$E92))</f>
        <v>5.0026206195910845</v>
      </c>
      <c r="DC92" s="6">
        <f>IF(Readings!DA64&gt;0.1,333.5*((Readings!DA64)^-0.07168)+(2.5*(LOG(Readings!DA64/16.325))^2-273+$E92))</f>
        <v>3.1797602582166178</v>
      </c>
      <c r="DD92" s="6">
        <f>IF(Readings!DB64&gt;0.1,333.5*((Readings!DB64)^-0.07168)+(2.5*(LOG(Readings!DB64/16.325))^2-273+$E92))</f>
        <v>2.0466851490029967</v>
      </c>
      <c r="DE92" s="6">
        <f>IF(Readings!DC64&gt;0.1,333.5*((Readings!DC64)^-0.07168)+(2.5*(LOG(Readings!DC64/16.325))^2-273+$E92))</f>
        <v>1.4864722764264116</v>
      </c>
      <c r="DF92" s="6"/>
      <c r="DG92" s="6"/>
      <c r="DH92" s="6"/>
      <c r="DI92" s="6"/>
      <c r="DJ92" s="6"/>
    </row>
    <row r="93" spans="1:155" x14ac:dyDescent="0.2">
      <c r="A93" t="s">
        <v>45</v>
      </c>
      <c r="B93" s="13">
        <v>2</v>
      </c>
      <c r="C93" s="13">
        <v>1076.1999999999998</v>
      </c>
      <c r="D93" s="17">
        <f t="shared" si="136"/>
        <v>-2.6000000000001364</v>
      </c>
      <c r="E93" s="17">
        <v>-0.1</v>
      </c>
      <c r="F93" s="43" t="s">
        <v>221</v>
      </c>
      <c r="G93" s="6">
        <f>IF(Readings!C65&gt;0.1,333.5*((Readings!C65)^-0.07168)+(2.5*(LOG(Readings!C65/16.325))^2-273+$E93))</f>
        <v>-9.6598836145176392E-2</v>
      </c>
      <c r="H93" s="6">
        <f>IF(Readings!D65&gt;0.1,333.5*((Readings!D65)^-0.07168)+(2.5*(LOG(Readings!D65/16.325))^2-273+$E93))</f>
        <v>-9.6598836145176392E-2</v>
      </c>
      <c r="I93" s="6">
        <f>IF(Readings!E65&gt;0.1,333.5*((Readings!E65)^-0.07168)+(2.5*(LOG(Readings!E65/16.325))^2-273+$E93))</f>
        <v>-9.6598836145176392E-2</v>
      </c>
      <c r="J93" s="6">
        <f>IF(Readings!F65&gt;0.1,333.5*((Readings!F65)^-0.07168)+(2.5*(LOG(Readings!F65/16.325))^2-273+$E93))</f>
        <v>-0.10858563849632219</v>
      </c>
      <c r="K93" s="6">
        <f>IF(Readings!G65&gt;0.1,333.5*((Readings!G65)^-0.07168)+(2.5*(LOG(Readings!G65/16.325))^2-273+$E93))</f>
        <v>-0.10858563849632219</v>
      </c>
      <c r="L93" s="6">
        <f>IF(Readings!H65&gt;0.1,333.5*((Readings!H65)^-0.07168)+(2.5*(LOG(Readings!H65/16.325))^2-273+$E93))</f>
        <v>-0.10858563849632219</v>
      </c>
      <c r="M93" s="6">
        <f>IF(Readings!I65&gt;0.1,333.5*((Readings!I65)^-0.07168)+(2.5*(LOG(Readings!I65/16.325))^2-273+$E93))</f>
        <v>-0.12056422337821004</v>
      </c>
      <c r="N93" s="6">
        <f>IF(Readings!J65&gt;0.1,333.5*((Readings!J65)^-0.07168)+(2.5*(LOG(Readings!J65/16.325))^2-273+$E93))</f>
        <v>-0.10858563849632219</v>
      </c>
      <c r="O93" s="6">
        <f>IF(Readings!K65&gt;0.1,333.5*((Readings!K65)^-0.07168)+(2.5*(LOG(Readings!K65/16.325))^2-273+$E93))</f>
        <v>-0.10858563849632219</v>
      </c>
      <c r="P93" s="6">
        <f>IF(Readings!L65&gt;0.1,333.5*((Readings!L65)^-0.07168)+(2.5*(LOG(Readings!L65/16.325))^2-273+$E93))</f>
        <v>-0.12056422337821004</v>
      </c>
      <c r="Q93" s="6">
        <f>IF(Readings!M65&gt;0.1,333.5*((Readings!M65)^-0.07168)+(2.5*(LOG(Readings!M65/16.325))^2-273+$E93))</f>
        <v>-0.13253460140686002</v>
      </c>
      <c r="R93" s="6">
        <f>IF(Readings!N65&gt;0.1,333.5*((Readings!N65)^-0.07168)+(2.5*(LOG(Readings!N65/16.325))^2-273+$E93))</f>
        <v>-0.12056422337821004</v>
      </c>
      <c r="S93" s="6">
        <f>IF(Readings!O65&gt;0.1,333.5*((Readings!O65)^-0.07168)+(2.5*(LOG(Readings!O65/16.325))^2-273+$E93))</f>
        <v>-0.12056422337821004</v>
      </c>
      <c r="T93" s="6">
        <f>IF(Readings!P65&gt;0.1,333.5*((Readings!P65)^-0.07168)+(2.5*(LOG(Readings!P65/16.325))^2-273+$E93))</f>
        <v>-4.8569239021389876E-2</v>
      </c>
      <c r="U93" s="6">
        <f>IF(Readings!Q65&gt;0.1,333.5*((Readings!Q65)^-0.07168)+(2.5*(LOG(Readings!Q65/16.325))^2-273+$E93))</f>
        <v>0.67561487884893268</v>
      </c>
      <c r="V93" s="6">
        <f>IF(Readings!R65&gt;0.1,333.5*((Readings!R65)^-0.07168)+(2.5*(LOG(Readings!R65/16.325))^2-273+$E93))</f>
        <v>0.35278863289869378</v>
      </c>
      <c r="W93" s="6">
        <f>IF(Readings!S65&gt;0.1,333.5*((Readings!S65)^-0.07168)+(2.5*(LOG(Readings!S65/16.325))^2-273+$E93))</f>
        <v>3.2331427630221015</v>
      </c>
      <c r="X93" s="6">
        <f>IF(Readings!T65&gt;0.1,333.5*((Readings!T65)^-0.07168)+(2.5*(LOG(Readings!T65/16.325))^2-273+$E93))</f>
        <v>3.8069123926122188</v>
      </c>
      <c r="Y93" s="6">
        <f>IF(Readings!U65&gt;0.1,333.5*((Readings!U65)^-0.07168)+(2.5*(LOG(Readings!U65/16.325))^2-273+$E93))</f>
        <v>4.0780602225964913</v>
      </c>
      <c r="Z93" s="6">
        <f>IF(Readings!V65&gt;0.1,333.5*((Readings!V65)^-0.07168)+(2.5*(LOG(Readings!V65/16.325))^2-273+$E93))</f>
        <v>2.8181340901750218</v>
      </c>
      <c r="AA93" s="6">
        <f>IF(Readings!W65&gt;0.1,333.5*((Readings!W65)^-0.07168)+(2.5*(LOG(Readings!W65/16.325))^2-273+$E93))</f>
        <v>2.7898659307659273</v>
      </c>
      <c r="AB93" s="6">
        <f>IF(Readings!X65&gt;0.1,333.5*((Readings!X65)^-0.07168)+(2.5*(LOG(Readings!X65/16.325))^2-273+$E93))</f>
        <v>4.0325833075300466</v>
      </c>
      <c r="AC93" s="6">
        <f>IF(Readings!Y65&gt;0.1,333.5*((Readings!Y65)^-0.07168)+(2.5*(LOG(Readings!Y65/16.325))^2-273+$E93))</f>
        <v>3.4809874480588405</v>
      </c>
      <c r="AD93" s="6">
        <f>IF(Readings!Z65&gt;0.1,333.5*((Readings!Z65)^-0.07168)+(2.5*(LOG(Readings!Z65/16.325))^2-273+$E93))</f>
        <v>3.5692890391694618</v>
      </c>
      <c r="AE93" s="6">
        <f>IF(Readings!AA65&gt;0.1,333.5*((Readings!AA65)^-0.07168)+(2.5*(LOG(Readings!AA65/16.325))^2-273+$E93))</f>
        <v>2.7616425855992475</v>
      </c>
      <c r="AF93" s="6">
        <f>IF(Readings!AB65&gt;0.1,333.5*((Readings!AB65)^-0.07168)+(2.5*(LOG(Readings!AB65/16.325))^2-273+$E93))</f>
        <v>2.5792739997058334</v>
      </c>
      <c r="AG93" s="6">
        <f>IF(Readings!AC65&gt;0.1,333.5*((Readings!AC65)^-0.07168)+(2.5*(LOG(Readings!AC65/16.325))^2-273+$E93))</f>
        <v>1.7610285888030717</v>
      </c>
      <c r="AH93" s="6">
        <f>IF(Readings!AD65&gt;0.1,333.5*((Readings!AD65)^-0.07168)+(2.5*(LOG(Readings!AD65/16.325))^2-273+$E93))</f>
        <v>1.2228895865910658</v>
      </c>
      <c r="AI93" s="6">
        <f>IF(Readings!AE65&gt;0.1,333.5*((Readings!AE65)^-0.07168)+(2.5*(LOG(Readings!AE65/16.325))^2-273+$E93))</f>
        <v>0.86459697949965175</v>
      </c>
      <c r="AJ93" s="6">
        <f>IF(Readings!AF65&gt;0.1,333.5*((Readings!AF65)^-0.07168)+(2.5*(LOG(Readings!AF65/16.325))^2-273+$E93))</f>
        <v>0.53830895512902543</v>
      </c>
      <c r="AK93" s="6">
        <f>IF(Readings!AG65&gt;0.1,333.5*((Readings!AG65)^-0.07168)+(2.5*(LOG(Readings!AG65/16.325))^2-273+$E93))</f>
        <v>0.21797762085702743</v>
      </c>
      <c r="AL93" s="6">
        <f>IF(Readings!AH65&gt;0.1,333.5*((Readings!AH65)^-0.07168)+(2.5*(LOG(Readings!AH65/16.325))^2-273+$E93))</f>
        <v>9.6316318850938387E-2</v>
      </c>
      <c r="AM93" s="6">
        <f>IF(Readings!AI65&gt;0.1,333.5*((Readings!AI65)^-0.07168)+(2.5*(LOG(Readings!AI65/16.325))^2-273+$E93))</f>
        <v>-3.6541189375952854E-2</v>
      </c>
      <c r="AN93" s="6">
        <f>IF(Readings!AJ65&gt;0.1,333.5*((Readings!AJ65)^-0.07168)+(2.5*(LOG(Readings!AJ65/16.325))^2-273+$E93))</f>
        <v>-0.10858563849632219</v>
      </c>
      <c r="AO93" s="6">
        <f>IF(Readings!AK65&gt;0.1,333.5*((Readings!AK65)^-0.07168)+(2.5*(LOG(Readings!AK65/16.325))^2-273+$E93))</f>
        <v>-0.13253460140686002</v>
      </c>
      <c r="AP93" s="6">
        <f>IF(Readings!AL65&gt;0.1,333.5*((Readings!AL65)^-0.07168)+(2.5*(LOG(Readings!AL65/16.325))^2-273+$E93))</f>
        <v>-0.13253460140686002</v>
      </c>
      <c r="AQ93" s="6">
        <f>IF(Readings!AM65&gt;0.1,333.5*((Readings!AM65)^-0.07168)+(2.5*(LOG(Readings!AM65/16.325))^2-273+$E93))</f>
        <v>-0.13253460140686002</v>
      </c>
      <c r="AR93" s="6">
        <f>IF(Readings!AN65&gt;0.1,333.5*((Readings!AN65)^-0.07168)+(2.5*(LOG(Readings!AN65/16.325))^2-273+$E93))</f>
        <v>-0.18033425660121338</v>
      </c>
      <c r="AS93" s="6">
        <f>IF(Readings!AO65&gt;0.1,333.5*((Readings!AO65)^-0.07168)+(2.5*(LOG(Readings!AO65/16.325))^2-273+$E93))</f>
        <v>-4.8569239021389876E-2</v>
      </c>
      <c r="AT93" s="6">
        <f>IF(Readings!AP65&gt;0.1,333.5*((Readings!AP65)^-0.07168)+(2.5*(LOG(Readings!AP65/16.325))^2-273+$E93))</f>
        <v>-8.4603805688686862E-2</v>
      </c>
      <c r="AU93" s="6">
        <f>IF(Readings!AQ65&gt;0.1,333.5*((Readings!AQ65)^-0.07168)+(2.5*(LOG(Readings!AQ65/16.325))^2-273+$E93))</f>
        <v>-6.0589017813754253E-2</v>
      </c>
      <c r="AV93" s="6">
        <f>IF(Readings!AR65&gt;0.1,333.5*((Readings!AR65)^-0.07168)+(2.5*(LOG(Readings!AR65/16.325))^2-273+$E93))</f>
        <v>-8.4603805688686862E-2</v>
      </c>
      <c r="AW93" s="6">
        <f>IF(Readings!AS65&gt;0.1,333.5*((Readings!AS65)^-0.07168)+(2.5*(LOG(Readings!AS65/16.325))^2-273+$E93))</f>
        <v>-0.14449678317788539</v>
      </c>
      <c r="AX93" s="6">
        <f>IF(Readings!AT65&gt;0.1,333.5*((Readings!AT65)^-0.07168)+(2.5*(LOG(Readings!AT65/16.325))^2-273+$E93))</f>
        <v>-0.15645077926694739</v>
      </c>
      <c r="AY93" s="6">
        <f>IF(Readings!AU65&gt;0.1,333.5*((Readings!AU65)^-0.07168)+(2.5*(LOG(Readings!AU65/16.325))^2-273+$E93))</f>
        <v>-0.13253460140686002</v>
      </c>
      <c r="AZ93" s="6">
        <f>IF(Readings!AV65&gt;0.1,333.5*((Readings!AV65)^-0.07168)+(2.5*(LOG(Readings!AV65/16.325))^2-273+$E93))</f>
        <v>-0.14449678317788539</v>
      </c>
      <c r="BA93" s="6">
        <f>IF(Readings!AW65&gt;0.1,333.5*((Readings!AW65)^-0.07168)+(2.5*(LOG(Readings!AW65/16.325))^2-273+$E93))</f>
        <v>-0.13253460140686002</v>
      </c>
      <c r="BB93" s="6">
        <f>IF(Readings!AX65&gt;0.1,333.5*((Readings!AX65)^-0.07168)+(2.5*(LOG(Readings!AX65/16.325))^2-273+$E93))</f>
        <v>-0.13253460140686002</v>
      </c>
      <c r="BC93" s="6">
        <f>IF(Readings!AY65&gt;0.1,333.5*((Readings!AY65)^-0.07168)+(2.5*(LOG(Readings!AY65/16.325))^2-273+$E93))</f>
        <v>-0.14449678317788539</v>
      </c>
      <c r="BD93" s="6">
        <f>IF(Readings!AZ65&gt;0.1,333.5*((Readings!AZ65)^-0.07168)+(2.5*(LOG(Readings!AZ65/16.325))^2-273+$E93))</f>
        <v>-0.14449678317788539</v>
      </c>
      <c r="BE93" s="6">
        <f>IF(Readings!BA65&gt;0.1,333.5*((Readings!BA65)^-0.07168)+(2.5*(LOG(Readings!BA65/16.325))^2-273+$E93))</f>
        <v>-0.14449678317788539</v>
      </c>
      <c r="BF93" s="6">
        <f>IF(Readings!BB65&gt;0.1,333.5*((Readings!BB65)^-0.07168)+(2.5*(LOG(Readings!BB65/16.325))^2-273+$E93))</f>
        <v>-0.14449678317788539</v>
      </c>
      <c r="BG93" s="6">
        <f>IF(Readings!BC65&gt;0.1,333.5*((Readings!BC65)^-0.07168)+(2.5*(LOG(Readings!BC65/16.325))^2-273+$E93))</f>
        <v>-0.14449678317788539</v>
      </c>
      <c r="BH93" s="6">
        <f>IF(Readings!BD65&gt;0.1,333.5*((Readings!BD65)^-0.07168)+(2.5*(LOG(Readings!BD65/16.325))^2-273+$E93))</f>
        <v>-0.14449678317788539</v>
      </c>
      <c r="BI93" s="6">
        <f>IF(Readings!BE65&gt;0.1,333.5*((Readings!BE65)^-0.07168)+(2.5*(LOG(Readings!BE65/16.325))^2-273+$E93))</f>
        <v>-0.28740748586835707</v>
      </c>
      <c r="BJ93" s="6">
        <f>IF(Readings!BF65&gt;0.1,333.5*((Readings!BF65)^-0.07168)+(2.5*(LOG(Readings!BF65/16.325))^2-273+$E93))</f>
        <v>-0.29926407141493883</v>
      </c>
      <c r="BK93" s="6">
        <f>IF(Readings!BG65&gt;0.1,333.5*((Readings!BG65)^-0.07168)+(2.5*(LOG(Readings!BG65/16.325))^2-273+$E93))</f>
        <v>-0.27554283999575091</v>
      </c>
      <c r="BL93" s="6">
        <f>IF(Readings!BH65&gt;0.1,333.5*((Readings!BH65)^-0.07168)+(2.5*(LOG(Readings!BH65/16.325))^2-273+$E93))</f>
        <v>-0.27554283999575091</v>
      </c>
      <c r="BM93" s="6">
        <f>IF(Readings!BI65&gt;0.1,333.5*((Readings!BI65)^-0.07168)+(2.5*(LOG(Readings!BI65/16.325))^2-273+$E93))</f>
        <v>-0.14449678317788539</v>
      </c>
      <c r="BN93" s="6">
        <f>IF(Readings!BJ65&gt;0.1,333.5*((Readings!BJ65)^-0.07168)+(2.5*(LOG(Readings!BJ65/16.325))^2-273+$E93))</f>
        <v>-0.14449678317788539</v>
      </c>
      <c r="BO93" s="6">
        <f>IF(Readings!BK65&gt;0.1,333.5*((Readings!BK65)^-0.07168)+(2.5*(LOG(Readings!BK65/16.325))^2-273+$E93))</f>
        <v>-0.15645077926694739</v>
      </c>
      <c r="BP93" s="6">
        <f>IF(Readings!BL65&gt;0.1,333.5*((Readings!BL65)^-0.07168)+(2.5*(LOG(Readings!BL65/16.325))^2-273+$E93))</f>
        <v>-0.14449678317788539</v>
      </c>
      <c r="BQ93" s="6">
        <f>IF(Readings!BM65&gt;0.1,333.5*((Readings!BM65)^-0.07168)+(2.5*(LOG(Readings!BM65/16.325))^2-273+$E93))</f>
        <v>-0.15645077926694739</v>
      </c>
      <c r="BR93" s="6">
        <f>IF(Readings!BN65&gt;0.1,333.5*((Readings!BN65)^-0.07168)+(2.5*(LOG(Readings!BN65/16.325))^2-273+$E93))</f>
        <v>-0.14449678317788539</v>
      </c>
      <c r="BS93" s="6">
        <f>IF(Readings!BO65&gt;0.1,333.5*((Readings!BO65)^-0.07168)+(2.5*(LOG(Readings!BO65/16.325))^2-273+$E93))</f>
        <v>-0.14449678317788539</v>
      </c>
      <c r="BT93" s="6">
        <f>IF(Readings!BP65&gt;0.1,333.5*((Readings!BP65)^-0.07168)+(2.5*(LOG(Readings!BP65/16.325))^2-273+$E93))</f>
        <v>-0.14449678317788539</v>
      </c>
      <c r="BU93" s="6">
        <f>IF(Readings!BQ65&gt;0.1,333.5*((Readings!BQ65)^-0.07168)+(2.5*(LOG(Readings!BQ65/16.325))^2-273+$E93))</f>
        <v>-4.8569239021389876E-2</v>
      </c>
      <c r="BV93" s="6">
        <f>IF(Readings!BR65&gt;0.1,333.5*((Readings!BR65)^-0.07168)+(2.5*(LOG(Readings!BR65/16.325))^2-273+$E93))</f>
        <v>2.1927233328366356</v>
      </c>
      <c r="BW93" s="6">
        <f>IF(Readings!BS65&gt;0.1,333.5*((Readings!BS65)^-0.07168)+(2.5*(LOG(Readings!BS65/16.325))^2-273+$E93))</f>
        <v>2.6912794079548803</v>
      </c>
      <c r="BX93" s="6">
        <f>IF(Readings!BT65&gt;0.1,333.5*((Readings!BT65)^-0.07168)+(2.5*(LOG(Readings!BT65/16.325))^2-273+$E93))</f>
        <v>2.8039944003006099</v>
      </c>
      <c r="BY93" s="6">
        <f>IF(Readings!BU65&gt;0.1,333.5*((Readings!BU65)^-0.07168)+(2.5*(LOG(Readings!BU65/16.325))^2-273+$E93))</f>
        <v>2.3987570785397452</v>
      </c>
      <c r="BZ93" s="6">
        <f>IF(Readings!BV65&gt;0.1,333.5*((Readings!BV65)^-0.07168)+(2.5*(LOG(Readings!BV65/16.325))^2-273+$E93))</f>
        <v>1.827790921903329</v>
      </c>
      <c r="CA93" s="6">
        <f>IF(Readings!BW65&gt;0.1,333.5*((Readings!BW65)^-0.07168)+(2.5*(LOG(Readings!BW65/16.325))^2-273+$E93))</f>
        <v>1.3656655261903552</v>
      </c>
      <c r="CB93" s="6">
        <f>IF(Readings!BX65&gt;0.1,333.5*((Readings!BX65)^-0.07168)+(2.5*(LOG(Readings!BX65/16.325))^2-273+$E93))</f>
        <v>0.95348869305354356</v>
      </c>
      <c r="CC93" s="6">
        <f>IF(Readings!BY65&gt;0.1,333.5*((Readings!BY65)^-0.07168)+(2.5*(LOG(Readings!BY65/16.325))^2-273+$E93))</f>
        <v>0.3159189938317013</v>
      </c>
      <c r="CD93" s="6">
        <f>IF(Readings!BZ65&gt;0.1,333.5*((Readings!BZ65)^-0.07168)+(2.5*(LOG(Readings!BZ65/16.325))^2-273+$E93))</f>
        <v>2.3723498198421566E-2</v>
      </c>
      <c r="CE93" s="6">
        <f>IF(Readings!CA65&gt;0.1,333.5*((Readings!CA65)^-0.07168)+(2.5*(LOG(Readings!CA65/16.325))^2-273+$E93))</f>
        <v>-9.6598836145176392E-2</v>
      </c>
      <c r="CF93" s="6">
        <f>IF(Readings!CC65&gt;0.1,333.5*((Readings!CC65)^-0.07168)+(2.5*(LOG(Readings!CC65/16.325))^2-273+$E93))</f>
        <v>-0.14449678317788539</v>
      </c>
      <c r="CG93" s="6">
        <f>IF(Readings!CE65&gt;0.1,333.5*((Readings!CE65)^-0.07168)+(2.5*(LOG(Readings!CE65/16.325))^2-273+$E93))</f>
        <v>-0.2160983432266903</v>
      </c>
      <c r="CH93" s="6">
        <f>IF(Readings!CF65&gt;0.1,333.5*((Readings!CF65)^-0.07168)+(2.5*(LOG(Readings!CF65/16.325))^2-273+$E93))</f>
        <v>-0.22800344619116686</v>
      </c>
      <c r="CI93" s="6">
        <f>IF(Readings!CG65&gt;0.1,333.5*((Readings!CG65)^-0.07168)+(2.5*(LOG(Readings!CG65/16.325))^2-273+$E93))</f>
        <v>-0.20418511761414493</v>
      </c>
      <c r="CJ93" s="6">
        <f>IF(Readings!CH65&gt;0.1,333.5*((Readings!CH65)^-0.07168)+(2.5*(LOG(Readings!CH65/16.325))^2-273+$E93))</f>
        <v>-0.23990043694379892</v>
      </c>
      <c r="CK93" s="6">
        <f>IF(Readings!CI65&gt;0.1,333.5*((Readings!CI65)^-0.07168)+(2.5*(LOG(Readings!CI65/16.325))^2-273+$E93))</f>
        <v>-0.19226375889758174</v>
      </c>
      <c r="CL93" s="6">
        <f>IF(Readings!CJ65&gt;0.1,333.5*((Readings!CJ65)^-0.07168)+(2.5*(LOG(Readings!CJ65/16.325))^2-273+$E93))</f>
        <v>-0.20418511761414493</v>
      </c>
      <c r="CM93" s="6">
        <f>IF(Readings!CK65&gt;0.1,333.5*((Readings!CK65)^-0.07168)+(2.5*(LOG(Readings!CK65/16.325))^2-273+$E93))</f>
        <v>-0.19226375889758174</v>
      </c>
      <c r="CN93" s="6">
        <f>IF(Readings!CL65&gt;0.1,333.5*((Readings!CL65)^-0.07168)+(2.5*(LOG(Readings!CL65/16.325))^2-273+$E93))</f>
        <v>-0.19226375889758174</v>
      </c>
      <c r="CO93" s="6">
        <f>IF(Readings!CM65&gt;0.1,333.5*((Readings!CM65)^-0.07168)+(2.5*(LOG(Readings!CM65/16.325))^2-273+$E93))</f>
        <v>-0.2160983432266903</v>
      </c>
      <c r="CP93" s="6">
        <f>IF(Readings!CN65&gt;0.1,333.5*((Readings!CN65)^-0.07168)+(2.5*(LOG(Readings!CN65/16.325))^2-273+$E93))</f>
        <v>-0.19226375889758174</v>
      </c>
      <c r="CQ93" s="6">
        <f>IF(Readings!CO65&gt;0.1,333.5*((Readings!CO65)^-0.07168)+(2.5*(LOG(Readings!CO65/16.325))^2-273+$E93))</f>
        <v>-0.18033425660121338</v>
      </c>
      <c r="CR93" s="6">
        <f>IF(Readings!CP65&gt;0.1,333.5*((Readings!CP65)^-0.07168)+(2.5*(LOG(Readings!CP65/16.325))^2-273+$E93))</f>
        <v>-0.60473953158924587</v>
      </c>
      <c r="CS93" s="6">
        <f>IF(Readings!CQ65&gt;0.1,333.5*((Readings!CQ65)^-0.07168)+(2.5*(LOG(Readings!CQ65/16.325))^2-273+$E93))</f>
        <v>-0.26367012345912144</v>
      </c>
      <c r="CT93" s="6">
        <f>IF(Readings!CR65&gt;0.1,333.5*((Readings!CR65)^-0.07168)+(2.5*(LOG(Readings!CR65/16.325))^2-273+$E93))</f>
        <v>-0.20418511761414493</v>
      </c>
      <c r="CU93" s="6">
        <f>IF(Readings!CS65&gt;0.1,333.5*((Readings!CS65)^-0.07168)+(2.5*(LOG(Readings!CS65/16.325))^2-273+$E93))</f>
        <v>-0.26367012345912144</v>
      </c>
      <c r="CV93" s="6">
        <f>IF(Readings!CT65&gt;0.1,333.5*((Readings!CT65)^-0.07168)+(2.5*(LOG(Readings!CT65/16.325))^2-273+$E93))</f>
        <v>-0.16839660022952785</v>
      </c>
      <c r="CW93" s="6">
        <f>IF(Readings!CU65&gt;0.1,333.5*((Readings!CU65)^-0.07168)+(2.5*(LOG(Readings!CU65/16.325))^2-273+$E93))</f>
        <v>-1.246023455314571E-2</v>
      </c>
      <c r="CX93" s="6">
        <f>IF(Readings!CV65&gt;0.1,333.5*((Readings!CV65)^-0.07168)+(2.5*(LOG(Readings!CV65/16.325))^2-273+$E93))</f>
        <v>4.3533672263886274</v>
      </c>
      <c r="CY93" s="6">
        <f>IF(Readings!CW65&gt;0.1,333.5*((Readings!CW65)^-0.07168)+(2.5*(LOG(Readings!CW65/16.325))^2-273+$E93))</f>
        <v>6.3046417984371033</v>
      </c>
      <c r="CZ93" s="6">
        <f>IF(Readings!CX65&gt;0.1,333.5*((Readings!CX65)^-0.07168)+(2.5*(LOG(Readings!CX65/16.325))^2-273+$E93))</f>
        <v>5.2378373513410565</v>
      </c>
      <c r="DA93" s="6">
        <f>IF(Readings!CY65&gt;0.1,333.5*((Readings!CY65)^-0.07168)+(2.5*(LOG(Readings!CY65/16.325))^2-273+$E93))</f>
        <v>5.0927332235970084</v>
      </c>
      <c r="DB93" s="6">
        <f>IF(Readings!CZ65&gt;0.1,333.5*((Readings!CZ65)^-0.07168)+(2.5*(LOG(Readings!CZ65/16.325))^2-273+$E93))</f>
        <v>4.017449911842391</v>
      </c>
      <c r="DC93" s="6">
        <f>IF(Readings!DA65&gt;0.1,333.5*((Readings!DA65)^-0.07168)+(2.5*(LOG(Readings!DA65/16.325))^2-273+$E93))</f>
        <v>2.5653227972624109</v>
      </c>
      <c r="DD93" s="6">
        <f>IF(Readings!DB65&gt;0.1,333.5*((Readings!DB65)^-0.07168)+(2.5*(LOG(Readings!DB65/16.325))^2-273+$E93))</f>
        <v>1.7077995767576226</v>
      </c>
      <c r="DE93" s="6">
        <f>IF(Readings!DC65&gt;0.1,333.5*((Readings!DC65)^-0.07168)+(2.5*(LOG(Readings!DC65/16.325))^2-273+$E93))</f>
        <v>1.2746744445150853</v>
      </c>
      <c r="DF93" s="6"/>
      <c r="DG93" s="6"/>
      <c r="DH93" s="6"/>
      <c r="DI93" s="6"/>
      <c r="DJ93" s="6"/>
    </row>
    <row r="94" spans="1:155" x14ac:dyDescent="0.2">
      <c r="A94" t="s">
        <v>31</v>
      </c>
      <c r="B94" s="13">
        <v>3</v>
      </c>
      <c r="C94" s="13">
        <v>1075.1999999999998</v>
      </c>
      <c r="D94" s="17">
        <f t="shared" si="136"/>
        <v>-3.6000000000001364</v>
      </c>
      <c r="E94" s="17">
        <v>-0.04</v>
      </c>
      <c r="F94" s="43" t="s">
        <v>222</v>
      </c>
      <c r="G94" s="6">
        <f>IF(Readings!C66&gt;0.1,333.5*((Readings!C66)^-0.07168)+(2.5*(LOG(Readings!C66/16.325))^2-273+$E94))</f>
        <v>-8.4496783177883117E-2</v>
      </c>
      <c r="H94" s="6">
        <f>IF(Readings!D66&gt;0.1,333.5*((Readings!D66)^-0.07168)+(2.5*(LOG(Readings!D66/16.325))^2-273+$E94))</f>
        <v>-8.4496783177883117E-2</v>
      </c>
      <c r="I94" s="6">
        <f>IF(Readings!E66&gt;0.1,333.5*((Readings!E66)^-0.07168)+(2.5*(LOG(Readings!E66/16.325))^2-273+$E94))</f>
        <v>-9.6450779266945119E-2</v>
      </c>
      <c r="J94" s="6">
        <f>IF(Readings!F66&gt;0.1,333.5*((Readings!F66)^-0.07168)+(2.5*(LOG(Readings!F66/16.325))^2-273+$E94))</f>
        <v>-9.6450779266945119E-2</v>
      </c>
      <c r="K94" s="6">
        <f>IF(Readings!G66&gt;0.1,333.5*((Readings!G66)^-0.07168)+(2.5*(LOG(Readings!G66/16.325))^2-273+$E94))</f>
        <v>-9.6450779266945119E-2</v>
      </c>
      <c r="L94" s="6">
        <f>IF(Readings!H66&gt;0.1,333.5*((Readings!H66)^-0.07168)+(2.5*(LOG(Readings!H66/16.325))^2-273+$E94))</f>
        <v>-9.6450779266945119E-2</v>
      </c>
      <c r="M94" s="6">
        <f>IF(Readings!I66&gt;0.1,333.5*((Readings!I66)^-0.07168)+(2.5*(LOG(Readings!I66/16.325))^2-273+$E94))</f>
        <v>-0.12033425660121111</v>
      </c>
      <c r="N94" s="6">
        <f>IF(Readings!J66&gt;0.1,333.5*((Readings!J66)^-0.07168)+(2.5*(LOG(Readings!J66/16.325))^2-273+$E94))</f>
        <v>-0.12033425660121111</v>
      </c>
      <c r="O94" s="6">
        <f>IF(Readings!K66&gt;0.1,333.5*((Readings!K66)^-0.07168)+(2.5*(LOG(Readings!K66/16.325))^2-273+$E94))</f>
        <v>-0.12033425660121111</v>
      </c>
      <c r="P94" s="6">
        <f>IF(Readings!L66&gt;0.1,333.5*((Readings!L66)^-0.07168)+(2.5*(LOG(Readings!L66/16.325))^2-273+$E94))</f>
        <v>-0.13226375889757946</v>
      </c>
      <c r="Q94" s="6">
        <f>IF(Readings!M66&gt;0.1,333.5*((Readings!M66)^-0.07168)+(2.5*(LOG(Readings!M66/16.325))^2-273+$E94))</f>
        <v>-0.13226375889757946</v>
      </c>
      <c r="R94" s="6">
        <f>IF(Readings!N66&gt;0.1,333.5*((Readings!N66)^-0.07168)+(2.5*(LOG(Readings!N66/16.325))^2-273+$E94))</f>
        <v>-0.13226375889757946</v>
      </c>
      <c r="S94" s="6">
        <f>IF(Readings!O66&gt;0.1,333.5*((Readings!O66)^-0.07168)+(2.5*(LOG(Readings!O66/16.325))^2-273+$E94))</f>
        <v>-0.13226375889757946</v>
      </c>
      <c r="T94" s="6">
        <f>IF(Readings!P66&gt;0.1,333.5*((Readings!P66)^-0.07168)+(2.5*(LOG(Readings!P66/16.325))^2-273+$E94))</f>
        <v>-0.13226375889757946</v>
      </c>
      <c r="U94" s="6">
        <f>IF(Readings!Q66&gt;0.1,333.5*((Readings!Q66)^-0.07168)+(2.5*(LOG(Readings!Q66/16.325))^2-273+$E94))</f>
        <v>-0.5097643783955732</v>
      </c>
      <c r="V94" s="6">
        <f>IF(Readings!R66&gt;0.1,333.5*((Readings!R66)^-0.07168)+(2.5*(LOG(Readings!R66/16.325))^2-273+$E94))</f>
        <v>-0.5447395315892436</v>
      </c>
      <c r="W94" s="6">
        <f>IF(Readings!S66&gt;0.1,333.5*((Readings!S66)^-0.07168)+(2.5*(LOG(Readings!S66/16.325))^2-273+$E94))</f>
        <v>-7.2534601406857746E-2</v>
      </c>
      <c r="X94" s="6">
        <f>IF(Readings!T66&gt;0.1,333.5*((Readings!T66)^-0.07168)+(2.5*(LOG(Readings!T66/16.325))^2-273+$E94))</f>
        <v>-5.890178137519797E-4</v>
      </c>
      <c r="Y94" s="6">
        <f>IF(Readings!U66&gt;0.1,333.5*((Readings!U66)^-0.07168)+(2.5*(LOG(Readings!U66/16.325))^2-273+$E94))</f>
        <v>0.14419657656901563</v>
      </c>
      <c r="Z94" s="6">
        <f>IF(Readings!V66&gt;0.1,333.5*((Readings!V66)^-0.07168)+(2.5*(LOG(Readings!V66/16.325))^2-273+$E94))</f>
        <v>0.26577337081005226</v>
      </c>
      <c r="AA94" s="6">
        <f>IF(Readings!W66&gt;0.1,333.5*((Readings!W66)^-0.07168)+(2.5*(LOG(Readings!W66/16.325))^2-273+$E94))</f>
        <v>0.22921158045551238</v>
      </c>
      <c r="AB94" s="6">
        <f>IF(Readings!X66&gt;0.1,333.5*((Readings!X66)^-0.07168)+(2.5*(LOG(Readings!X66/16.325))^2-273+$E94))</f>
        <v>0.53625053523336419</v>
      </c>
      <c r="AC94" s="6">
        <f>IF(Readings!Y66&gt;0.1,333.5*((Readings!Y66)^-0.07168)+(2.5*(LOG(Readings!Y66/16.325))^2-273+$E94))</f>
        <v>0.54864466888471952</v>
      </c>
      <c r="AD94" s="6">
        <f>IF(Readings!Z66&gt;0.1,333.5*((Readings!Z66)^-0.07168)+(2.5*(LOG(Readings!Z66/16.325))^2-273+$E94))</f>
        <v>0.53625053523336419</v>
      </c>
      <c r="AE94" s="6">
        <f>IF(Readings!AA66&gt;0.1,333.5*((Readings!AA66)^-0.07168)+(2.5*(LOG(Readings!AA66/16.325))^2-273+$E94))</f>
        <v>0.58587969739051005</v>
      </c>
      <c r="AF94" s="6">
        <f>IF(Readings!AB66&gt;0.1,333.5*((Readings!AB66)^-0.07168)+(2.5*(LOG(Readings!AB66/16.325))^2-273+$E94))</f>
        <v>0.22921158045551238</v>
      </c>
      <c r="AG94" s="6">
        <f>IF(Readings!AC66&gt;0.1,333.5*((Readings!AC66)^-0.07168)+(2.5*(LOG(Readings!AC66/16.325))^2-273+$E94))</f>
        <v>0.3391267741617412</v>
      </c>
      <c r="AH94" s="6">
        <f>IF(Readings!AD66&gt;0.1,333.5*((Readings!AD66)^-0.07168)+(2.5*(LOG(Readings!AD66/16.325))^2-273+$E94))</f>
        <v>0.24139036175722595</v>
      </c>
      <c r="AI94" s="6">
        <f>IF(Readings!AE66&gt;0.1,333.5*((Readings!AE66)^-0.07168)+(2.5*(LOG(Readings!AE66/16.325))^2-273+$E94))</f>
        <v>0.14419657656901563</v>
      </c>
      <c r="AJ94" s="6">
        <f>IF(Readings!AF66&gt;0.1,333.5*((Readings!AF66)^-0.07168)+(2.5*(LOG(Readings!AF66/16.325))^2-273+$E94))</f>
        <v>5.9592692161913874E-2</v>
      </c>
      <c r="AK94" s="6">
        <f>IF(Readings!AG66&gt;0.1,333.5*((Readings!AG66)^-0.07168)+(2.5*(LOG(Readings!AG66/16.325))^2-273+$E94))</f>
        <v>-2.4603805688684588E-2</v>
      </c>
      <c r="AL94" s="6">
        <f>IF(Readings!AH66&gt;0.1,333.5*((Readings!AH66)^-0.07168)+(2.5*(LOG(Readings!AH66/16.325))^2-273+$E94))</f>
        <v>-7.2534601406857746E-2</v>
      </c>
      <c r="AM94" s="6">
        <f>IF(Readings!AI66&gt;0.1,333.5*((Readings!AI66)^-0.07168)+(2.5*(LOG(Readings!AI66/16.325))^2-273+$E94))</f>
        <v>-0.10839660022952557</v>
      </c>
      <c r="AN94" s="6">
        <f>IF(Readings!AJ66&gt;0.1,333.5*((Readings!AJ66)^-0.07168)+(2.5*(LOG(Readings!AJ66/16.325))^2-273+$E94))</f>
        <v>-0.14418511761414265</v>
      </c>
      <c r="AO94" s="6">
        <f>IF(Readings!AK66&gt;0.1,333.5*((Readings!AK66)^-0.07168)+(2.5*(LOG(Readings!AK66/16.325))^2-273+$E94))</f>
        <v>-0.13226375889757946</v>
      </c>
      <c r="AP94" s="6">
        <f>IF(Readings!AL66&gt;0.1,333.5*((Readings!AL66)^-0.07168)+(2.5*(LOG(Readings!AL66/16.325))^2-273+$E94))</f>
        <v>-0.16800344619116458</v>
      </c>
      <c r="AQ94" s="6">
        <f>IF(Readings!AM66&gt;0.1,333.5*((Readings!AM66)^-0.07168)+(2.5*(LOG(Readings!AM66/16.325))^2-273+$E94))</f>
        <v>-0.14418511761414265</v>
      </c>
      <c r="AR94" s="6">
        <f>IF(Readings!AN66&gt;0.1,333.5*((Readings!AN66)^-0.07168)+(2.5*(LOG(Readings!AN66/16.325))^2-273+$E94))</f>
        <v>-0.15609834322668803</v>
      </c>
      <c r="AS94" s="6">
        <f>IF(Readings!AO66&gt;0.1,333.5*((Readings!AO66)^-0.07168)+(2.5*(LOG(Readings!AO66/16.325))^2-273+$E94))</f>
        <v>-0.15609834322668803</v>
      </c>
      <c r="AT94" s="6">
        <f>IF(Readings!AP66&gt;0.1,333.5*((Readings!AP66)^-0.07168)+(2.5*(LOG(Readings!AP66/16.325))^2-273+$E94))</f>
        <v>-0.16800344619116458</v>
      </c>
      <c r="AU94" s="6">
        <f>IF(Readings!AQ66&gt;0.1,333.5*((Readings!AQ66)^-0.07168)+(2.5*(LOG(Readings!AQ66/16.325))^2-273+$E94))</f>
        <v>-0.14418511761414265</v>
      </c>
      <c r="AV94" s="6">
        <f>IF(Readings!AR66&gt;0.1,333.5*((Readings!AR66)^-0.07168)+(2.5*(LOG(Readings!AR66/16.325))^2-273+$E94))</f>
        <v>-0.14418511761414265</v>
      </c>
      <c r="AW94" s="6">
        <f>IF(Readings!AS66&gt;0.1,333.5*((Readings!AS66)^-0.07168)+(2.5*(LOG(Readings!AS66/16.325))^2-273+$E94))</f>
        <v>-0.13226375889757946</v>
      </c>
      <c r="AX94" s="6">
        <f>IF(Readings!AT66&gt;0.1,333.5*((Readings!AT66)^-0.07168)+(2.5*(LOG(Readings!AT66/16.325))^2-273+$E94))</f>
        <v>-0.14418511761414265</v>
      </c>
      <c r="AY94" s="6">
        <f>IF(Readings!AU66&gt;0.1,333.5*((Readings!AU66)^-0.07168)+(2.5*(LOG(Readings!AU66/16.325))^2-273+$E94))</f>
        <v>-0.13226375889757946</v>
      </c>
      <c r="AZ94" s="6">
        <f>IF(Readings!AV66&gt;0.1,333.5*((Readings!AV66)^-0.07168)+(2.5*(LOG(Readings!AV66/16.325))^2-273+$E94))</f>
        <v>-0.14418511761414265</v>
      </c>
      <c r="BA94" s="6">
        <f>IF(Readings!AW66&gt;0.1,333.5*((Readings!AW66)^-0.07168)+(2.5*(LOG(Readings!AW66/16.325))^2-273+$E94))</f>
        <v>-0.13226375889757946</v>
      </c>
      <c r="BB94" s="6">
        <f>IF(Readings!AX66&gt;0.1,333.5*((Readings!AX66)^-0.07168)+(2.5*(LOG(Readings!AX66/16.325))^2-273+$E94))</f>
        <v>-0.14418511761414265</v>
      </c>
      <c r="BC94" s="6">
        <f>IF(Readings!AY66&gt;0.1,333.5*((Readings!AY66)^-0.07168)+(2.5*(LOG(Readings!AY66/16.325))^2-273+$E94))</f>
        <v>-0.13226375889757946</v>
      </c>
      <c r="BD94" s="6">
        <f>IF(Readings!AZ66&gt;0.1,333.5*((Readings!AZ66)^-0.07168)+(2.5*(LOG(Readings!AZ66/16.325))^2-273+$E94))</f>
        <v>-0.13226375889757946</v>
      </c>
      <c r="BE94" s="6">
        <f>IF(Readings!BA66&gt;0.1,333.5*((Readings!BA66)^-0.07168)+(2.5*(LOG(Readings!BA66/16.325))^2-273+$E94))</f>
        <v>-0.13226375889757946</v>
      </c>
      <c r="BF94" s="6">
        <f>IF(Readings!BB66&gt;0.1,333.5*((Readings!BB66)^-0.07168)+(2.5*(LOG(Readings!BB66/16.325))^2-273+$E94))</f>
        <v>-0.13226375889757946</v>
      </c>
      <c r="BG94" s="6">
        <f>IF(Readings!BC66&gt;0.1,333.5*((Readings!BC66)^-0.07168)+(2.5*(LOG(Readings!BC66/16.325))^2-273+$E94))</f>
        <v>-0.13226375889757946</v>
      </c>
      <c r="BH94" s="6">
        <f>IF(Readings!BD66&gt;0.1,333.5*((Readings!BD66)^-0.07168)+(2.5*(LOG(Readings!BD66/16.325))^2-273+$E94))</f>
        <v>-0.13226375889757946</v>
      </c>
      <c r="BI94" s="6">
        <f>IF(Readings!BE66&gt;0.1,333.5*((Readings!BE66)^-0.07168)+(2.5*(LOG(Readings!BE66/16.325))^2-273+$E94))</f>
        <v>-0.13226375889757946</v>
      </c>
      <c r="BJ94" s="6">
        <f>IF(Readings!BF66&gt;0.1,333.5*((Readings!BF66)^-0.07168)+(2.5*(LOG(Readings!BF66/16.325))^2-273+$E94))</f>
        <v>-0.20367012345911917</v>
      </c>
      <c r="BK94" s="6">
        <f>IF(Readings!BG66&gt;0.1,333.5*((Readings!BG66)^-0.07168)+(2.5*(LOG(Readings!BG66/16.325))^2-273+$E94))</f>
        <v>-0.14418511761414265</v>
      </c>
      <c r="BL94" s="6">
        <f>IF(Readings!BH66&gt;0.1,333.5*((Readings!BH66)^-0.07168)+(2.5*(LOG(Readings!BH66/16.325))^2-273+$E94))</f>
        <v>-0.14418511761414265</v>
      </c>
      <c r="BM94" s="6">
        <f>IF(Readings!BI66&gt;0.1,333.5*((Readings!BI66)^-0.07168)+(2.5*(LOG(Readings!BI66/16.325))^2-273+$E94))</f>
        <v>-0.13226375889757946</v>
      </c>
      <c r="BN94" s="6">
        <f>IF(Readings!BJ66&gt;0.1,333.5*((Readings!BJ66)^-0.07168)+(2.5*(LOG(Readings!BJ66/16.325))^2-273+$E94))</f>
        <v>-0.13226375889757946</v>
      </c>
      <c r="BO94" s="6">
        <f>IF(Readings!BK66&gt;0.1,333.5*((Readings!BK66)^-0.07168)+(2.5*(LOG(Readings!BK66/16.325))^2-273+$E94))</f>
        <v>-0.14418511761414265</v>
      </c>
      <c r="BP94" s="6">
        <f>IF(Readings!BL66&gt;0.1,333.5*((Readings!BL66)^-0.07168)+(2.5*(LOG(Readings!BL66/16.325))^2-273+$E94))</f>
        <v>-0.13226375889757946</v>
      </c>
      <c r="BQ94" s="6">
        <f>IF(Readings!BM66&gt;0.1,333.5*((Readings!BM66)^-0.07168)+(2.5*(LOG(Readings!BM66/16.325))^2-273+$E94))</f>
        <v>-0.13226375889757946</v>
      </c>
      <c r="BR94" s="6">
        <f>IF(Readings!BN66&gt;0.1,333.5*((Readings!BN66)^-0.07168)+(2.5*(LOG(Readings!BN66/16.325))^2-273+$E94))</f>
        <v>-0.14418511761414265</v>
      </c>
      <c r="BS94" s="6">
        <f>IF(Readings!BO66&gt;0.1,333.5*((Readings!BO66)^-0.07168)+(2.5*(LOG(Readings!BO66/16.325))^2-273+$E94))</f>
        <v>-0.14418511761414265</v>
      </c>
      <c r="BT94" s="6">
        <f>IF(Readings!BP66&gt;0.1,333.5*((Readings!BP66)^-0.07168)+(2.5*(LOG(Readings!BP66/16.325))^2-273+$E94))</f>
        <v>-0.13226375889757946</v>
      </c>
      <c r="BU94" s="6">
        <f>IF(Readings!BQ66&gt;0.1,333.5*((Readings!BQ66)^-0.07168)+(2.5*(LOG(Readings!BQ66/16.325))^2-273+$E94))</f>
        <v>-0.15609834322668803</v>
      </c>
      <c r="BV94" s="6">
        <f>IF(Readings!BR66&gt;0.1,333.5*((Readings!BR66)^-0.07168)+(2.5*(LOG(Readings!BR66/16.325))^2-273+$E94))</f>
        <v>-3.6598836145174118E-2</v>
      </c>
      <c r="BW94" s="6">
        <f>IF(Readings!BS66&gt;0.1,333.5*((Readings!BS66)^-0.07168)+(2.5*(LOG(Readings!BS66/16.325))^2-273+$E94))</f>
        <v>0.15631631885094066</v>
      </c>
      <c r="BX94" s="6">
        <f>IF(Readings!BT66&gt;0.1,333.5*((Readings!BT66)^-0.07168)+(2.5*(LOG(Readings!BT66/16.325))^2-273+$E94))</f>
        <v>0.31464148730935904</v>
      </c>
      <c r="BY94" s="6">
        <f>IF(Readings!BU66&gt;0.1,333.5*((Readings!BU66)^-0.07168)+(2.5*(LOG(Readings!BU66/16.325))^2-273+$E94))</f>
        <v>0.31464148730935904</v>
      </c>
      <c r="BZ94" s="6">
        <f>IF(Readings!BV66&gt;0.1,333.5*((Readings!BV66)^-0.07168)+(2.5*(LOG(Readings!BV66/16.325))^2-273+$E94))</f>
        <v>0.32687985230955974</v>
      </c>
      <c r="CA94" s="6">
        <f>IF(Readings!BW66&gt;0.1,333.5*((Readings!BW66)^-0.07168)+(2.5*(LOG(Readings!BW66/16.325))^2-273+$E94))</f>
        <v>0.25357762149633345</v>
      </c>
      <c r="CB94" s="6">
        <f>IF(Readings!BX66&gt;0.1,333.5*((Readings!BX66)^-0.07168)+(2.5*(LOG(Readings!BX66/16.325))^2-273+$E94))</f>
        <v>0.15631631885094066</v>
      </c>
      <c r="CC94" s="6">
        <f>IF(Readings!BY66&gt;0.1,333.5*((Readings!BY66)^-0.07168)+(2.5*(LOG(Readings!BY66/16.325))^2-273+$E94))</f>
        <v>1.1430760978612398E-2</v>
      </c>
      <c r="CD94" s="6">
        <f>IF(Readings!BZ66&gt;0.1,333.5*((Readings!BZ66)^-0.07168)+(2.5*(LOG(Readings!BZ66/16.325))^2-273+$E94))</f>
        <v>-7.2534601406857746E-2</v>
      </c>
      <c r="CE94" s="6">
        <f>IF(Readings!CA66&gt;0.1,333.5*((Readings!CA66)^-0.07168)+(2.5*(LOG(Readings!CA66/16.325))^2-273+$E94))</f>
        <v>-0.12033425660121111</v>
      </c>
      <c r="CF94" s="6">
        <f>IF(Readings!CC66&gt;0.1,333.5*((Readings!CC66)^-0.07168)+(2.5*(LOG(Readings!CC66/16.325))^2-273+$E94))</f>
        <v>-0.17990043694379665</v>
      </c>
      <c r="CG94" s="6">
        <f>IF(Readings!CE66&gt;0.1,333.5*((Readings!CE66)^-0.07168)+(2.5*(LOG(Readings!CE66/16.325))^2-273+$E94))</f>
        <v>-0.5447395315892436</v>
      </c>
      <c r="CH94" s="6">
        <f>IF(Readings!CF66&gt;0.1,333.5*((Readings!CF66)^-0.07168)+(2.5*(LOG(Readings!CF66/16.325))^2-273+$E94))</f>
        <v>-0.23926407141493655</v>
      </c>
      <c r="CI94" s="6">
        <f>IF(Readings!CG66&gt;0.1,333.5*((Readings!CG66)^-0.07168)+(2.5*(LOG(Readings!CG66/16.325))^2-273+$E94))</f>
        <v>-0.17990043694379665</v>
      </c>
      <c r="CJ94" s="6">
        <f>IF(Readings!CH66&gt;0.1,333.5*((Readings!CH66)^-0.07168)+(2.5*(LOG(Readings!CH66/16.325))^2-273+$E94))</f>
        <v>-0.19178932590079967</v>
      </c>
      <c r="CK94" s="6">
        <f>IF(Readings!CI66&gt;0.1,333.5*((Readings!CI66)^-0.07168)+(2.5*(LOG(Readings!CI66/16.325))^2-273+$E94))</f>
        <v>-0.19178932590079967</v>
      </c>
      <c r="CL94" s="6">
        <f>IF(Readings!CJ66&gt;0.1,333.5*((Readings!CJ66)^-0.07168)+(2.5*(LOG(Readings!CJ66/16.325))^2-273+$E94))</f>
        <v>-0.19178932590079967</v>
      </c>
      <c r="CM94" s="6">
        <f>IF(Readings!CK66&gt;0.1,333.5*((Readings!CK66)^-0.07168)+(2.5*(LOG(Readings!CK66/16.325))^2-273+$E94))</f>
        <v>-0.16800344619116458</v>
      </c>
      <c r="CN94" s="6">
        <f>IF(Readings!CL66&gt;0.1,333.5*((Readings!CL66)^-0.07168)+(2.5*(LOG(Readings!CL66/16.325))^2-273+$E94))</f>
        <v>-0.19178932590079967</v>
      </c>
      <c r="CO94" s="6">
        <f>IF(Readings!CM66&gt;0.1,333.5*((Readings!CM66)^-0.07168)+(2.5*(LOG(Readings!CM66/16.325))^2-273+$E94))</f>
        <v>-0.17990043694379665</v>
      </c>
      <c r="CP94" s="6">
        <f>IF(Readings!CN66&gt;0.1,333.5*((Readings!CN66)^-0.07168)+(2.5*(LOG(Readings!CN66/16.325))^2-273+$E94))</f>
        <v>-0.17990043694379665</v>
      </c>
      <c r="CQ94" s="6">
        <f>IF(Readings!CO66&gt;0.1,333.5*((Readings!CO66)^-0.07168)+(2.5*(LOG(Readings!CO66/16.325))^2-273+$E94))</f>
        <v>-0.16800344619116458</v>
      </c>
      <c r="CR94" s="6">
        <f>IF(Readings!CP66&gt;0.1,333.5*((Readings!CP66)^-0.07168)+(2.5*(LOG(Readings!CP66/16.325))^2-273+$E94))</f>
        <v>-0.21554283999574864</v>
      </c>
      <c r="CS94" s="6">
        <f>IF(Readings!CQ66&gt;0.1,333.5*((Readings!CQ66)^-0.07168)+(2.5*(LOG(Readings!CQ66/16.325))^2-273+$E94))</f>
        <v>-0.17990043694379665</v>
      </c>
      <c r="CT94" s="6">
        <f>IF(Readings!CR66&gt;0.1,333.5*((Readings!CR66)^-0.07168)+(2.5*(LOG(Readings!CR66/16.325))^2-273+$E94))</f>
        <v>-0.17990043694379665</v>
      </c>
      <c r="CU94" s="6">
        <f>IF(Readings!CS66&gt;0.1,333.5*((Readings!CS66)^-0.07168)+(2.5*(LOG(Readings!CS66/16.325))^2-273+$E94))</f>
        <v>-0.19178932590079967</v>
      </c>
      <c r="CV94" s="6">
        <f>IF(Readings!CT66&gt;0.1,333.5*((Readings!CT66)^-0.07168)+(2.5*(LOG(Readings!CT66/16.325))^2-273+$E94))</f>
        <v>-0.17990043694379665</v>
      </c>
      <c r="CW94" s="6">
        <f>IF(Readings!CU66&gt;0.1,333.5*((Readings!CU66)^-0.07168)+(2.5*(LOG(Readings!CU66/16.325))^2-273+$E94))</f>
        <v>-0.19178932590079967</v>
      </c>
      <c r="CX94" s="6">
        <f>IF(Readings!CV66&gt;0.1,333.5*((Readings!CV66)^-0.07168)+(2.5*(LOG(Readings!CV66/16.325))^2-273+$E94))</f>
        <v>0.49912059845269141</v>
      </c>
      <c r="CY94" s="6">
        <f>IF(Readings!CW66&gt;0.1,333.5*((Readings!CW66)^-0.07168)+(2.5*(LOG(Readings!CW66/16.325))^2-273+$E94))</f>
        <v>1.438702655094005</v>
      </c>
      <c r="CZ94" s="6">
        <f>IF(Readings!CX66&gt;0.1,333.5*((Readings!CX66)^-0.07168)+(2.5*(LOG(Readings!CX66/16.325))^2-273+$E94))</f>
        <v>1.2312564340286372</v>
      </c>
      <c r="DA94" s="6">
        <f>IF(Readings!CY66&gt;0.1,333.5*((Readings!CY66)^-0.07168)+(2.5*(LOG(Readings!CY66/16.325))^2-273+$E94))</f>
        <v>1.1797741507330102</v>
      </c>
      <c r="DB94" s="6">
        <f>IF(Readings!CZ66&gt;0.1,333.5*((Readings!CZ66)^-0.07168)+(2.5*(LOG(Readings!CZ66/16.325))^2-273+$E94))</f>
        <v>0.98804518912709227</v>
      </c>
      <c r="DC94" s="6">
        <f>IF(Readings!DA66&gt;0.1,333.5*((Readings!DA66)^-0.07168)+(2.5*(LOG(Readings!DA66/16.325))^2-273+$E94))</f>
        <v>0.67306993259637693</v>
      </c>
      <c r="DD94" s="6">
        <f>IF(Readings!DB66&gt;0.1,333.5*((Readings!DB66)^-0.07168)+(2.5*(LOG(Readings!DB66/16.325))^2-273+$E94))</f>
        <v>0.43741155497139061</v>
      </c>
      <c r="DE94" s="6">
        <f>IF(Readings!DC66&gt;0.1,333.5*((Readings!DC66)^-0.07168)+(2.5*(LOG(Readings!DC66/16.325))^2-273+$E94))</f>
        <v>0.36364633360079779</v>
      </c>
      <c r="DF94" s="6"/>
      <c r="DG94" s="6"/>
      <c r="DH94" s="6"/>
      <c r="DI94" s="6"/>
      <c r="DJ94" s="6"/>
    </row>
    <row r="95" spans="1:155" x14ac:dyDescent="0.2">
      <c r="A95" t="s">
        <v>32</v>
      </c>
      <c r="B95" s="13">
        <v>4</v>
      </c>
      <c r="C95" s="13">
        <v>1073.1999999999998</v>
      </c>
      <c r="D95" s="17">
        <f t="shared" si="136"/>
        <v>-5.6000000000001364</v>
      </c>
      <c r="E95" s="17">
        <v>-0.09</v>
      </c>
      <c r="F95" s="43" t="s">
        <v>223</v>
      </c>
      <c r="G95" s="6">
        <f>IF(Readings!C67&gt;0.1,333.5*((Readings!C67)^-0.07168)+(2.5*(LOG(Readings!C67/16.325))^2-273+$E95))</f>
        <v>-0.13449678317783764</v>
      </c>
      <c r="H95" s="6">
        <f>IF(Readings!D67&gt;0.1,333.5*((Readings!D67)^-0.07168)+(2.5*(LOG(Readings!D67/16.325))^2-273+$E95))</f>
        <v>-0.24178932590075419</v>
      </c>
      <c r="I95" s="6">
        <f>IF(Readings!E67&gt;0.1,333.5*((Readings!E67)^-0.07168)+(2.5*(LOG(Readings!E67/16.325))^2-273+$E95))</f>
        <v>-0.32478556918670165</v>
      </c>
      <c r="J95" s="6">
        <f>IF(Readings!F67&gt;0.1,333.5*((Readings!F67)^-0.07168)+(2.5*(LOG(Readings!F67/16.325))^2-273+$E95))</f>
        <v>-0.3366100164204795</v>
      </c>
      <c r="K95" s="6">
        <f>IF(Readings!G67&gt;0.1,333.5*((Readings!G67)^-0.07168)+(2.5*(LOG(Readings!G67/16.325))^2-273+$E95))</f>
        <v>-0.3484264547271323</v>
      </c>
      <c r="L95" s="6">
        <f>IF(Readings!H67&gt;0.1,333.5*((Readings!H67)^-0.07168)+(2.5*(LOG(Readings!H67/16.325))^2-273+$E95))</f>
        <v>-0.360234894328471</v>
      </c>
      <c r="M95" s="6">
        <f>IF(Readings!I67&gt;0.1,333.5*((Readings!I67)^-0.07168)+(2.5*(LOG(Readings!I67/16.325))^2-273+$E95))</f>
        <v>-0.37203534542737771</v>
      </c>
      <c r="N95" s="6">
        <f>IF(Readings!J67&gt;0.1,333.5*((Readings!J67)^-0.07168)+(2.5*(LOG(Readings!J67/16.325))^2-273+$E95))</f>
        <v>-0.37203534542737771</v>
      </c>
      <c r="O95" s="6">
        <f>IF(Readings!K67&gt;0.1,333.5*((Readings!K67)^-0.07168)+(2.5*(LOG(Readings!K67/16.325))^2-273+$E95))</f>
        <v>-0.37203534542737771</v>
      </c>
      <c r="P95" s="6">
        <f>IF(Readings!L67&gt;0.1,333.5*((Readings!L67)^-0.07168)+(2.5*(LOG(Readings!L67/16.325))^2-273+$E95))</f>
        <v>-0.37203534542737771</v>
      </c>
      <c r="Q95" s="6">
        <f>IF(Readings!M67&gt;0.1,333.5*((Readings!M67)^-0.07168)+(2.5*(LOG(Readings!M67/16.325))^2-273+$E95))</f>
        <v>-0.37203534542737771</v>
      </c>
      <c r="R95" s="6">
        <f>IF(Readings!N67&gt;0.1,333.5*((Readings!N67)^-0.07168)+(2.5*(LOG(Readings!N67/16.325))^2-273+$E95))</f>
        <v>-0.39561232283222125</v>
      </c>
      <c r="S95" s="6">
        <f>IF(Readings!O67&gt;0.1,333.5*((Readings!O67)^-0.07168)+(2.5*(LOG(Readings!O67/16.325))^2-273+$E95))</f>
        <v>-0.38382781820706668</v>
      </c>
      <c r="T95" s="6">
        <f>IF(Readings!P67&gt;0.1,333.5*((Readings!P67)^-0.07168)+(2.5*(LOG(Readings!P67/16.325))^2-273+$E95))</f>
        <v>-0.37203534542737771</v>
      </c>
      <c r="U95" s="6">
        <f>IF(Readings!Q67&gt;0.1,333.5*((Readings!Q67)^-0.07168)+(2.5*(LOG(Readings!Q67/16.325))^2-273+$E95))</f>
        <v>-0.68766463378040044</v>
      </c>
      <c r="V95" s="6">
        <f>IF(Readings!R67&gt;0.1,333.5*((Readings!R67)^-0.07168)+(2.5*(LOG(Readings!R67/16.325))^2-273+$E95))</f>
        <v>-0.74549191691301075</v>
      </c>
      <c r="W95" s="6">
        <f>IF(Readings!S67&gt;0.1,333.5*((Readings!S67)^-0.07168)+(2.5*(LOG(Readings!S67/16.325))^2-273+$E95))</f>
        <v>-0.37203534542737771</v>
      </c>
      <c r="X95" s="6">
        <f>IF(Readings!T67&gt;0.1,333.5*((Readings!T67)^-0.07168)+(2.5*(LOG(Readings!T67/16.325))^2-273+$E95))</f>
        <v>-0.39561232283222125</v>
      </c>
      <c r="Y95" s="6">
        <f>IF(Readings!U67&gt;0.1,333.5*((Readings!U67)^-0.07168)+(2.5*(LOG(Readings!U67/16.325))^2-273+$E95))</f>
        <v>-0.37203534542737771</v>
      </c>
      <c r="Z95" s="6">
        <f>IF(Readings!V67&gt;0.1,333.5*((Readings!V67)^-0.07168)+(2.5*(LOG(Readings!V67/16.325))^2-273+$E95))</f>
        <v>-0.61801734193977609</v>
      </c>
      <c r="AA95" s="6">
        <f>IF(Readings!W67&gt;0.1,333.5*((Readings!W67)^-0.07168)+(2.5*(LOG(Readings!W67/16.325))^2-273+$E95))</f>
        <v>-0.59473953158919812</v>
      </c>
      <c r="AB95" s="6">
        <f>IF(Readings!X67&gt;0.1,333.5*((Readings!X67)^-0.07168)+(2.5*(LOG(Readings!X67/16.325))^2-273+$E95))</f>
        <v>-0.37203534542737771</v>
      </c>
      <c r="AC95" s="6">
        <f>IF(Readings!Y67&gt;0.1,333.5*((Readings!Y67)^-0.07168)+(2.5*(LOG(Readings!Y67/16.325))^2-273+$E95))</f>
        <v>-0.37203534542737771</v>
      </c>
      <c r="AD95" s="6">
        <f>IF(Readings!Z67&gt;0.1,333.5*((Readings!Z67)^-0.07168)+(2.5*(LOG(Readings!Z67/16.325))^2-273+$E95))</f>
        <v>-0.37203534542737771</v>
      </c>
      <c r="AE95" s="6">
        <f>IF(Readings!AA67&gt;0.1,333.5*((Readings!AA67)^-0.07168)+(2.5*(LOG(Readings!AA67/16.325))^2-273+$E95))</f>
        <v>-0.37203534542737771</v>
      </c>
      <c r="AF95" s="6">
        <f>IF(Readings!AB67&gt;0.1,333.5*((Readings!AB67)^-0.07168)+(2.5*(LOG(Readings!AB67/16.325))^2-273+$E95))</f>
        <v>-0.55976437839552773</v>
      </c>
      <c r="AG95" s="6">
        <f>IF(Readings!AC67&gt;0.1,333.5*((Readings!AC67)^-0.07168)+(2.5*(LOG(Readings!AC67/16.325))^2-273+$E95))</f>
        <v>-0.360234894328471</v>
      </c>
      <c r="AH95" s="6">
        <f>IF(Readings!AD67&gt;0.1,333.5*((Readings!AD67)^-0.07168)+(2.5*(LOG(Readings!AD67/16.325))^2-273+$E95))</f>
        <v>-0.360234894328471</v>
      </c>
      <c r="AI95" s="6">
        <f>IF(Readings!AE67&gt;0.1,333.5*((Readings!AE67)^-0.07168)+(2.5*(LOG(Readings!AE67/16.325))^2-273+$E95))</f>
        <v>-0.360234894328471</v>
      </c>
      <c r="AJ95" s="6">
        <f>IF(Readings!AF67&gt;0.1,333.5*((Readings!AF67)^-0.07168)+(2.5*(LOG(Readings!AF67/16.325))^2-273+$E95))</f>
        <v>-0.26554283999570316</v>
      </c>
      <c r="AK95" s="6">
        <f>IF(Readings!AG67&gt;0.1,333.5*((Readings!AG67)^-0.07168)+(2.5*(LOG(Readings!AG67/16.325))^2-273+$E95))</f>
        <v>-0.59473953158919812</v>
      </c>
      <c r="AL95" s="6">
        <f>IF(Readings!AH67&gt;0.1,333.5*((Readings!AH67)^-0.07168)+(2.5*(LOG(Readings!AH67/16.325))^2-273+$E95))</f>
        <v>-0.360234894328471</v>
      </c>
      <c r="AM95" s="6">
        <f>IF(Readings!AI67&gt;0.1,333.5*((Readings!AI67)^-0.07168)+(2.5*(LOG(Readings!AI67/16.325))^2-273+$E95))</f>
        <v>-0.360234894328471</v>
      </c>
      <c r="AN95" s="6">
        <f>IF(Readings!AJ67&gt;0.1,333.5*((Readings!AJ67)^-0.07168)+(2.5*(LOG(Readings!AJ67/16.325))^2-273+$E95))</f>
        <v>-0.37203534542737771</v>
      </c>
      <c r="AO95" s="6">
        <f>IF(Readings!AK67&gt;0.1,333.5*((Readings!AK67)^-0.07168)+(2.5*(LOG(Readings!AK67/16.325))^2-273+$E95))</f>
        <v>-0.37203534542737771</v>
      </c>
      <c r="AP95" s="6">
        <f>IF(Readings!AL67&gt;0.1,333.5*((Readings!AL67)^-0.07168)+(2.5*(LOG(Readings!AL67/16.325))^2-273+$E95))</f>
        <v>-0.59473953158919812</v>
      </c>
      <c r="AQ95" s="6">
        <f>IF(Readings!AM67&gt;0.1,333.5*((Readings!AM67)^-0.07168)+(2.5*(LOG(Readings!AM67/16.325))^2-273+$E95))</f>
        <v>-0.55976437839552773</v>
      </c>
      <c r="AR95" s="6">
        <f>IF(Readings!AN67&gt;0.1,333.5*((Readings!AN67)^-0.07168)+(2.5*(LOG(Readings!AN67/16.325))^2-273+$E95))</f>
        <v>-0.59473953158919812</v>
      </c>
      <c r="AS95" s="6">
        <f>IF(Readings!AO67&gt;0.1,333.5*((Readings!AO67)^-0.07168)+(2.5*(LOG(Readings!AO67/16.325))^2-273+$E95))</f>
        <v>-0.68766463378040044</v>
      </c>
      <c r="AT95" s="6">
        <f>IF(Readings!AP67&gt;0.1,333.5*((Readings!AP67)^-0.07168)+(2.5*(LOG(Readings!AP67/16.325))^2-273+$E95))</f>
        <v>-0.71081861076538644</v>
      </c>
      <c r="AU95" s="6">
        <f>IF(Readings!AQ67&gt;0.1,333.5*((Readings!AQ67)^-0.07168)+(2.5*(LOG(Readings!AQ67/16.325))^2-273+$E95))</f>
        <v>-0.60638232606265774</v>
      </c>
      <c r="AV95" s="6">
        <f>IF(Readings!AR67&gt;0.1,333.5*((Readings!AR67)^-0.07168)+(2.5*(LOG(Readings!AR67/16.325))^2-273+$E95))</f>
        <v>-0.67607608447650591</v>
      </c>
      <c r="AW95" s="6">
        <f>IF(Readings!AS67&gt;0.1,333.5*((Readings!AS67)^-0.07168)+(2.5*(LOG(Readings!AS67/16.325))^2-273+$E95))</f>
        <v>-0.360234894328471</v>
      </c>
      <c r="AX95" s="6">
        <f>IF(Readings!AT67&gt;0.1,333.5*((Readings!AT67)^-0.07168)+(2.5*(LOG(Readings!AT67/16.325))^2-273+$E95))</f>
        <v>-0.30111260695400688</v>
      </c>
      <c r="AY95" s="6">
        <f>IF(Readings!AU67&gt;0.1,333.5*((Readings!AU67)^-0.07168)+(2.5*(LOG(Readings!AU67/16.325))^2-273+$E95))</f>
        <v>-0.30111260695400688</v>
      </c>
      <c r="AZ95" s="6">
        <f>IF(Readings!AV67&gt;0.1,333.5*((Readings!AV67)^-0.07168)+(2.5*(LOG(Readings!AV67/16.325))^2-273+$E95))</f>
        <v>-0.31295310278466104</v>
      </c>
      <c r="BA95" s="6">
        <f>IF(Readings!AW67&gt;0.1,333.5*((Readings!AW67)^-0.07168)+(2.5*(LOG(Readings!AW67/16.325))^2-273+$E95))</f>
        <v>-0.3484264547271323</v>
      </c>
      <c r="BB95" s="6">
        <f>IF(Readings!AX67&gt;0.1,333.5*((Readings!AX67)^-0.07168)+(2.5*(LOG(Readings!AX67/16.325))^2-273+$E95))</f>
        <v>-0.3484264547271323</v>
      </c>
      <c r="BC95" s="6">
        <f>IF(Readings!AY67&gt;0.1,333.5*((Readings!AY67)^-0.07168)+(2.5*(LOG(Readings!AY67/16.325))^2-273+$E95))</f>
        <v>-0.3484264547271323</v>
      </c>
      <c r="BD95" s="6">
        <f>IF(Readings!AZ67&gt;0.1,333.5*((Readings!AZ67)^-0.07168)+(2.5*(LOG(Readings!AZ67/16.325))^2-273+$E95))</f>
        <v>-0.3484264547271323</v>
      </c>
      <c r="BE95" s="6">
        <f>IF(Readings!BA67&gt;0.1,333.5*((Readings!BA67)^-0.07168)+(2.5*(LOG(Readings!BA67/16.325))^2-273+$E95))</f>
        <v>-0.3484264547271323</v>
      </c>
      <c r="BF95" s="6">
        <f>IF(Readings!BB67&gt;0.1,333.5*((Readings!BB67)^-0.07168)+(2.5*(LOG(Readings!BB67/16.325))^2-273+$E95))</f>
        <v>-0.3484264547271323</v>
      </c>
      <c r="BG95" s="6">
        <f>IF(Readings!BC67&gt;0.1,333.5*((Readings!BC67)^-0.07168)+(2.5*(LOG(Readings!BC67/16.325))^2-273+$E95))</f>
        <v>-0.3366100164204795</v>
      </c>
      <c r="BH95" s="6">
        <f>IF(Readings!BD67&gt;0.1,333.5*((Readings!BD67)^-0.07168)+(2.5*(LOG(Readings!BD67/16.325))^2-273+$E95))</f>
        <v>-0.3484264547271323</v>
      </c>
      <c r="BI95" s="6">
        <f>IF(Readings!BE67&gt;0.1,333.5*((Readings!BE67)^-0.07168)+(2.5*(LOG(Readings!BE67/16.325))^2-273+$E95))</f>
        <v>-0.3366100164204795</v>
      </c>
      <c r="BJ95" s="6">
        <f>IF(Readings!BF67&gt;0.1,333.5*((Readings!BF67)^-0.07168)+(2.5*(LOG(Readings!BF67/16.325))^2-273+$E95))</f>
        <v>-0.3484264547271323</v>
      </c>
      <c r="BK95" s="6">
        <f>IF(Readings!BG67&gt;0.1,333.5*((Readings!BG67)^-0.07168)+(2.5*(LOG(Readings!BG67/16.325))^2-273+$E95))</f>
        <v>-0.3484264547271323</v>
      </c>
      <c r="BL95" s="6">
        <f>IF(Readings!BH67&gt;0.1,333.5*((Readings!BH67)^-0.07168)+(2.5*(LOG(Readings!BH67/16.325))^2-273+$E95))</f>
        <v>-0.37203534542737771</v>
      </c>
      <c r="BM95" s="6">
        <f>IF(Readings!BI67&gt;0.1,333.5*((Readings!BI67)^-0.07168)+(2.5*(LOG(Readings!BI67/16.325))^2-273+$E95))</f>
        <v>-0.3484264547271323</v>
      </c>
      <c r="BN95" s="6">
        <f>IF(Readings!BJ67&gt;0.1,333.5*((Readings!BJ67)^-0.07168)+(2.5*(LOG(Readings!BJ67/16.325))^2-273+$E95))</f>
        <v>-0.3366100164204795</v>
      </c>
      <c r="BO95" s="6">
        <f>IF(Readings!BK67&gt;0.1,333.5*((Readings!BK67)^-0.07168)+(2.5*(LOG(Readings!BK67/16.325))^2-273+$E95))</f>
        <v>-0.3484264547271323</v>
      </c>
      <c r="BP95" s="6">
        <f>IF(Readings!BL67&gt;0.1,333.5*((Readings!BL67)^-0.07168)+(2.5*(LOG(Readings!BL67/16.325))^2-273+$E95))</f>
        <v>-0.3366100164204795</v>
      </c>
      <c r="BQ95" s="6">
        <f>IF(Readings!BM67&gt;0.1,333.5*((Readings!BM67)^-0.07168)+(2.5*(LOG(Readings!BM67/16.325))^2-273+$E95))</f>
        <v>-0.3366100164204795</v>
      </c>
      <c r="BR95" s="6">
        <f>IF(Readings!BN67&gt;0.1,333.5*((Readings!BN67)^-0.07168)+(2.5*(LOG(Readings!BN67/16.325))^2-273+$E95))</f>
        <v>-0.3366100164204795</v>
      </c>
      <c r="BS95" s="6">
        <f>IF(Readings!BO67&gt;0.1,333.5*((Readings!BO67)^-0.07168)+(2.5*(LOG(Readings!BO67/16.325))^2-273+$E95))</f>
        <v>-0.3366100164204795</v>
      </c>
      <c r="BT95" s="6">
        <f>IF(Readings!BP67&gt;0.1,333.5*((Readings!BP67)^-0.07168)+(2.5*(LOG(Readings!BP67/16.325))^2-273+$E95))</f>
        <v>-0.360234894328471</v>
      </c>
      <c r="BU95" s="6">
        <f>IF(Readings!BQ67&gt;0.1,333.5*((Readings!BQ67)^-0.07168)+(2.5*(LOG(Readings!BQ67/16.325))^2-273+$E95))</f>
        <v>-0.37203534542737771</v>
      </c>
      <c r="BV95" s="6">
        <f>IF(Readings!BR67&gt;0.1,333.5*((Readings!BR67)^-0.07168)+(2.5*(LOG(Readings!BR67/16.325))^2-273+$E95))</f>
        <v>-0.37203534542737771</v>
      </c>
      <c r="BW95" s="6">
        <f>IF(Readings!BS67&gt;0.1,333.5*((Readings!BS67)^-0.07168)+(2.5*(LOG(Readings!BS67/16.325))^2-273+$E95))</f>
        <v>-0.32478556918670165</v>
      </c>
      <c r="BX95" s="6">
        <f>IF(Readings!BT67&gt;0.1,333.5*((Readings!BT67)^-0.07168)+(2.5*(LOG(Readings!BT67/16.325))^2-273+$E95))</f>
        <v>-0.3366100164204795</v>
      </c>
      <c r="BY95" s="6">
        <f>IF(Readings!BU67&gt;0.1,333.5*((Readings!BU67)^-0.07168)+(2.5*(LOG(Readings!BU67/16.325))^2-273+$E95))</f>
        <v>-0.43091812913911554</v>
      </c>
      <c r="BZ95" s="6">
        <f>IF(Readings!BV67&gt;0.1,333.5*((Readings!BV67)^-0.07168)+(2.5*(LOG(Readings!BV67/16.325))^2-273+$E95))</f>
        <v>-0.32478556918670165</v>
      </c>
      <c r="CA95" s="6">
        <f>IF(Readings!BW67&gt;0.1,333.5*((Readings!BW67)^-0.07168)+(2.5*(LOG(Readings!BW67/16.325))^2-273+$E95))</f>
        <v>-0.32478556918670165</v>
      </c>
      <c r="CB95" s="6">
        <f>IF(Readings!BX67&gt;0.1,333.5*((Readings!BX67)^-0.07168)+(2.5*(LOG(Readings!BX67/16.325))^2-273+$E95))</f>
        <v>-0.31295310278466104</v>
      </c>
      <c r="CC95" s="6">
        <f>IF(Readings!BY67&gt;0.1,333.5*((Readings!BY67)^-0.07168)+(2.5*(LOG(Readings!BY67/16.325))^2-273+$E95))</f>
        <v>-0.38382781820706668</v>
      </c>
      <c r="CD95" s="6">
        <f>IF(Readings!BZ67&gt;0.1,333.5*((Readings!BZ67)^-0.07168)+(2.5*(LOG(Readings!BZ67/16.325))^2-273+$E95))</f>
        <v>-0.31295310278466104</v>
      </c>
      <c r="CE95" s="6">
        <f>IF(Readings!CA67&gt;0.1,333.5*((Readings!CA67)^-0.07168)+(2.5*(LOG(Readings!CA67/16.325))^2-273+$E95))</f>
        <v>-0.31295310278466104</v>
      </c>
      <c r="CF95" s="6">
        <f>IF(Readings!CC67&gt;0.1,333.5*((Readings!CC67)^-0.07168)+(2.5*(LOG(Readings!CC67/16.325))^2-273+$E95))</f>
        <v>-0.3366100164204795</v>
      </c>
      <c r="CG95" s="6">
        <f>IF(Readings!CE67&gt;0.1,333.5*((Readings!CE67)^-0.07168)+(2.5*(LOG(Readings!CE67/16.325))^2-273+$E95))</f>
        <v>-0.38382781820706668</v>
      </c>
      <c r="CH95" s="6">
        <f>IF(Readings!CF67&gt;0.1,333.5*((Readings!CF67)^-0.07168)+(2.5*(LOG(Readings!CF67/16.325))^2-273+$E95))</f>
        <v>-0.360234894328471</v>
      </c>
      <c r="CI95" s="6">
        <f>IF(Readings!CG67&gt;0.1,333.5*((Readings!CG67)^-0.07168)+(2.5*(LOG(Readings!CG67/16.325))^2-273+$E95))</f>
        <v>-0.32478556918670165</v>
      </c>
      <c r="CJ95" s="6">
        <f>IF(Readings!CH67&gt;0.1,333.5*((Readings!CH67)^-0.07168)+(2.5*(LOG(Readings!CH67/16.325))^2-273+$E95))</f>
        <v>-0.3366100164204795</v>
      </c>
      <c r="CK95" s="6">
        <f>IF(Readings!CI67&gt;0.1,333.5*((Readings!CI67)^-0.07168)+(2.5*(LOG(Readings!CI67/16.325))^2-273+$E95))</f>
        <v>-0.3366100164204795</v>
      </c>
      <c r="CL95" s="6">
        <f>IF(Readings!CJ67&gt;0.1,333.5*((Readings!CJ67)^-0.07168)+(2.5*(LOG(Readings!CJ67/16.325))^2-273+$E95))</f>
        <v>-0.32478556918670165</v>
      </c>
      <c r="CM95" s="6">
        <f>IF(Readings!CK67&gt;0.1,333.5*((Readings!CK67)^-0.07168)+(2.5*(LOG(Readings!CK67/16.325))^2-273+$E95))</f>
        <v>-0.32478556918670165</v>
      </c>
      <c r="CN95" s="6">
        <f>IF(Readings!CL67&gt;0.1,333.5*((Readings!CL67)^-0.07168)+(2.5*(LOG(Readings!CL67/16.325))^2-273+$E95))</f>
        <v>-0.31295310278466104</v>
      </c>
      <c r="CO95" s="6">
        <f>IF(Readings!CM67&gt;0.1,333.5*((Readings!CM67)^-0.07168)+(2.5*(LOG(Readings!CM67/16.325))^2-273+$E95))</f>
        <v>-0.3366100164204795</v>
      </c>
      <c r="CP95" s="6">
        <f>IF(Readings!CN67&gt;0.1,333.5*((Readings!CN67)^-0.07168)+(2.5*(LOG(Readings!CN67/16.325))^2-273+$E95))</f>
        <v>-0.32478556918670165</v>
      </c>
      <c r="CQ95" s="6">
        <f>IF(Readings!CO67&gt;0.1,333.5*((Readings!CO67)^-0.07168)+(2.5*(LOG(Readings!CO67/16.325))^2-273+$E95))</f>
        <v>-0.32478556918670165</v>
      </c>
      <c r="CR95" s="6">
        <f>IF(Readings!CP67&gt;0.1,333.5*((Readings!CP67)^-0.07168)+(2.5*(LOG(Readings!CP67/16.325))^2-273+$E95))</f>
        <v>-0.37203534542737771</v>
      </c>
      <c r="CS95" s="6">
        <f>IF(Readings!CQ67&gt;0.1,333.5*((Readings!CQ67)^-0.07168)+(2.5*(LOG(Readings!CQ67/16.325))^2-273+$E95))</f>
        <v>-0.32478556918670165</v>
      </c>
      <c r="CT95" s="6">
        <f>IF(Readings!CR67&gt;0.1,333.5*((Readings!CR67)^-0.07168)+(2.5*(LOG(Readings!CR67/16.325))^2-273+$E95))</f>
        <v>-0.32478556918670165</v>
      </c>
      <c r="CU95" s="6">
        <f>IF(Readings!CS67&gt;0.1,333.5*((Readings!CS67)^-0.07168)+(2.5*(LOG(Readings!CS67/16.325))^2-273+$E95))</f>
        <v>-0.31295310278466104</v>
      </c>
      <c r="CV95" s="6">
        <f>IF(Readings!CT67&gt;0.1,333.5*((Readings!CT67)^-0.07168)+(2.5*(LOG(Readings!CT67/16.325))^2-273+$E95))</f>
        <v>-0.3366100164204795</v>
      </c>
      <c r="CW95" s="6">
        <f>IF(Readings!CU67&gt;0.1,333.5*((Readings!CU67)^-0.07168)+(2.5*(LOG(Readings!CU67/16.325))^2-273+$E95))</f>
        <v>-0.3366100164204795</v>
      </c>
      <c r="CX95" s="6">
        <f>IF(Readings!CV67&gt;0.1,333.5*((Readings!CV67)^-0.07168)+(2.5*(LOG(Readings!CV67/16.325))^2-273+$E95))</f>
        <v>-0.3366100164204795</v>
      </c>
      <c r="CY95" s="6">
        <f>IF(Readings!CW67&gt;0.1,333.5*((Readings!CW67)^-0.07168)+(2.5*(LOG(Readings!CW67/16.325))^2-273+$E95))</f>
        <v>0.13058101763073182</v>
      </c>
      <c r="CZ95" s="6">
        <f>IF(Readings!CX67&gt;0.1,333.5*((Readings!CX67)^-0.07168)+(2.5*(LOG(Readings!CX67/16.325))^2-273+$E95))</f>
        <v>-0.21800344619111911</v>
      </c>
      <c r="DA95" s="6">
        <f>IF(Readings!CY67&gt;0.1,333.5*((Readings!CY67)^-0.07168)+(2.5*(LOG(Readings!CY67/16.325))^2-273+$E95))</f>
        <v>-0.25367012345907369</v>
      </c>
      <c r="DB95" s="6">
        <f>IF(Readings!CZ67&gt;0.1,333.5*((Readings!CZ67)^-0.07168)+(2.5*(LOG(Readings!CZ67/16.325))^2-273+$E95))</f>
        <v>-0.18226375889753399</v>
      </c>
      <c r="DC95" s="6">
        <f>IF(Readings!DA67&gt;0.1,333.5*((Readings!DA67)^-0.07168)+(2.5*(LOG(Readings!DA67/16.325))^2-273+$E95))</f>
        <v>-0.28926407141489108</v>
      </c>
      <c r="DD95" s="6">
        <f>IF(Readings!DB67&gt;0.1,333.5*((Readings!DB67)^-0.07168)+(2.5*(LOG(Readings!DB67/16.325))^2-273+$E95))</f>
        <v>-0.32478556918670165</v>
      </c>
      <c r="DE95" s="6">
        <f>IF(Readings!DC67&gt;0.1,333.5*((Readings!DC67)^-0.07168)+(2.5*(LOG(Readings!DC67/16.325))^2-273+$E95))</f>
        <v>-0.28926407141489108</v>
      </c>
      <c r="DF95" s="6"/>
      <c r="DG95" s="6"/>
      <c r="DH95" s="6"/>
      <c r="DI95" s="6"/>
      <c r="DJ95" s="6"/>
    </row>
    <row r="96" spans="1:155" x14ac:dyDescent="0.2">
      <c r="A96" t="s">
        <v>46</v>
      </c>
      <c r="B96" s="13">
        <v>5</v>
      </c>
      <c r="C96" s="13">
        <v>1069.1999999999998</v>
      </c>
      <c r="D96" s="17">
        <f t="shared" si="136"/>
        <v>-9.6000000000001364</v>
      </c>
      <c r="E96" s="17">
        <v>-0.09</v>
      </c>
      <c r="F96" s="43" t="s">
        <v>224</v>
      </c>
      <c r="G96" s="6">
        <f>IF(Readings!C68&gt;0.1,333.5*((Readings!C68)^-0.07168)+(2.5*(LOG(Readings!C68/16.325))^2-273+$E96))</f>
        <v>-0.51302134319962533</v>
      </c>
      <c r="H96" s="6">
        <f>IF(Readings!D68&gt;0.1,333.5*((Readings!D68)^-0.07168)+(2.5*(LOG(Readings!D68/16.325))^2-273+$E96))</f>
        <v>-0.55976437839552773</v>
      </c>
      <c r="I96" s="6">
        <f>IF(Readings!E68&gt;0.1,333.5*((Readings!E68)^-0.07168)+(2.5*(LOG(Readings!E68/16.325))^2-273+$E96))</f>
        <v>-0.60638232606265774</v>
      </c>
      <c r="J96" s="6">
        <f>IF(Readings!F68&gt;0.1,333.5*((Readings!F68)^-0.07168)+(2.5*(LOG(Readings!F68/16.325))^2-273+$E96))</f>
        <v>-0.61801734193977609</v>
      </c>
      <c r="K96" s="6">
        <f>IF(Readings!G68&gt;0.1,333.5*((Readings!G68)^-0.07168)+(2.5*(LOG(Readings!G68/16.325))^2-273+$E96))</f>
        <v>-0.62964458901285525</v>
      </c>
      <c r="L96" s="6">
        <f>IF(Readings!H68&gt;0.1,333.5*((Readings!H68)^-0.07168)+(2.5*(LOG(Readings!H68/16.325))^2-273+$E96))</f>
        <v>-0.62964458901285525</v>
      </c>
      <c r="M96" s="6">
        <f>IF(Readings!I68&gt;0.1,333.5*((Readings!I68)^-0.07168)+(2.5*(LOG(Readings!I68/16.325))^2-273+$E96))</f>
        <v>-0.64126407705606425</v>
      </c>
      <c r="N96" s="6">
        <f>IF(Readings!J68&gt;0.1,333.5*((Readings!J68)^-0.07168)+(2.5*(LOG(Readings!J68/16.325))^2-273+$E96))</f>
        <v>-0.64126407705606425</v>
      </c>
      <c r="O96" s="6">
        <f>IF(Readings!K68&gt;0.1,333.5*((Readings!K68)^-0.07168)+(2.5*(LOG(Readings!K68/16.325))^2-273+$E96))</f>
        <v>-0.64126407705606425</v>
      </c>
      <c r="P96" s="6">
        <f>IF(Readings!L68&gt;0.1,333.5*((Readings!L68)^-0.07168)+(2.5*(LOG(Readings!L68/16.325))^2-273+$E96))</f>
        <v>-0.64126407705606425</v>
      </c>
      <c r="Q96" s="6">
        <f>IF(Readings!M68&gt;0.1,333.5*((Readings!M68)^-0.07168)+(2.5*(LOG(Readings!M68/16.325))^2-273+$E96))</f>
        <v>-0.64126407705606425</v>
      </c>
      <c r="R96" s="6">
        <f>IF(Readings!N68&gt;0.1,333.5*((Readings!N68)^-0.07168)+(2.5*(LOG(Readings!N68/16.325))^2-273+$E96))</f>
        <v>-0.64126407705606425</v>
      </c>
      <c r="S96" s="6">
        <f>IF(Readings!O68&gt;0.1,333.5*((Readings!O68)^-0.07168)+(2.5*(LOG(Readings!O68/16.325))^2-273+$E96))</f>
        <v>-0.64126407705606425</v>
      </c>
      <c r="T96" s="6">
        <f>IF(Readings!P68&gt;0.1,333.5*((Readings!P68)^-0.07168)+(2.5*(LOG(Readings!P68/16.325))^2-273+$E96))</f>
        <v>-0.62964458901285525</v>
      </c>
      <c r="U96" s="6">
        <f>IF(Readings!Q68&gt;0.1,333.5*((Readings!Q68)^-0.07168)+(2.5*(LOG(Readings!Q68/16.325))^2-273+$E96))</f>
        <v>-0.81463190555473375</v>
      </c>
      <c r="V96" s="6">
        <f>IF(Readings!R68&gt;0.1,333.5*((Readings!R68)^-0.07168)+(2.5*(LOG(Readings!R68/16.325))^2-273+$E96))</f>
        <v>-0.87203933511267451</v>
      </c>
      <c r="W96" s="6">
        <f>IF(Readings!S68&gt;0.1,333.5*((Readings!S68)^-0.07168)+(2.5*(LOG(Readings!S68/16.325))^2-273+$E96))</f>
        <v>-0.61801734193977609</v>
      </c>
      <c r="X96" s="6">
        <f>IF(Readings!T68&gt;0.1,333.5*((Readings!T68)^-0.07168)+(2.5*(LOG(Readings!T68/16.325))^2-273+$E96))</f>
        <v>-0.64126407705606425</v>
      </c>
      <c r="Y96" s="6">
        <f>IF(Readings!U68&gt;0.1,333.5*((Readings!U68)^-0.07168)+(2.5*(LOG(Readings!U68/16.325))^2-273+$E96))</f>
        <v>-0.62964458901285525</v>
      </c>
      <c r="Z96" s="6">
        <f>IF(Readings!V68&gt;0.1,333.5*((Readings!V68)^-0.07168)+(2.5*(LOG(Readings!V68/16.325))^2-273+$E96))</f>
        <v>-0.61801734193977609</v>
      </c>
      <c r="AA96" s="6">
        <f>IF(Readings!W68&gt;0.1,333.5*((Readings!W68)^-0.07168)+(2.5*(LOG(Readings!W68/16.325))^2-273+$E96))</f>
        <v>-0.61801734193977609</v>
      </c>
      <c r="AB96" s="6">
        <f>IF(Readings!X68&gt;0.1,333.5*((Readings!X68)^-0.07168)+(2.5*(LOG(Readings!X68/16.325))^2-273+$E96))</f>
        <v>-0.61801734193977609</v>
      </c>
      <c r="AC96" s="6">
        <f>IF(Readings!Y68&gt;0.1,333.5*((Readings!Y68)^-0.07168)+(2.5*(LOG(Readings!Y68/16.325))^2-273+$E96))</f>
        <v>-0.61801734193977609</v>
      </c>
      <c r="AD96" s="6">
        <f>IF(Readings!Z68&gt;0.1,333.5*((Readings!Z68)^-0.07168)+(2.5*(LOG(Readings!Z68/16.325))^2-273+$E96))</f>
        <v>-0.61801734193977609</v>
      </c>
      <c r="AE96" s="6">
        <f>IF(Readings!AA68&gt;0.1,333.5*((Readings!AA68)^-0.07168)+(2.5*(LOG(Readings!AA68/16.325))^2-273+$E96))</f>
        <v>-0.61801734193977609</v>
      </c>
      <c r="AF96" s="6">
        <f>IF(Readings!AB68&gt;0.1,333.5*((Readings!AB68)^-0.07168)+(2.5*(LOG(Readings!AB68/16.325))^2-273+$E96))</f>
        <v>-0.62964458901285525</v>
      </c>
      <c r="AG96" s="6">
        <f>IF(Readings!AC68&gt;0.1,333.5*((Readings!AC68)^-0.07168)+(2.5*(LOG(Readings!AC68/16.325))^2-273+$E96))</f>
        <v>-0.60638232606265774</v>
      </c>
      <c r="AH96" s="6">
        <f>IF(Readings!AD68&gt;0.1,333.5*((Readings!AD68)^-0.07168)+(2.5*(LOG(Readings!AD68/16.325))^2-273+$E96))</f>
        <v>-0.62964458901285525</v>
      </c>
      <c r="AI96" s="6">
        <f>IF(Readings!AE68&gt;0.1,333.5*((Readings!AE68)^-0.07168)+(2.5*(LOG(Readings!AE68/16.325))^2-273+$E96))</f>
        <v>-0.60638232606265774</v>
      </c>
      <c r="AJ96" s="6">
        <f>IF(Readings!AF68&gt;0.1,333.5*((Readings!AF68)^-0.07168)+(2.5*(LOG(Readings!AF68/16.325))^2-273+$E96))</f>
        <v>-0.60638232606265774</v>
      </c>
      <c r="AK96" s="6">
        <f>IF(Readings!AG68&gt;0.1,333.5*((Readings!AG68)^-0.07168)+(2.5*(LOG(Readings!AG68/16.325))^2-273+$E96))</f>
        <v>-0.62964458901285525</v>
      </c>
      <c r="AL96" s="6">
        <f>IF(Readings!AH68&gt;0.1,333.5*((Readings!AH68)^-0.07168)+(2.5*(LOG(Readings!AH68/16.325))^2-273+$E96))</f>
        <v>-0.59473953158919812</v>
      </c>
      <c r="AM96" s="6">
        <f>IF(Readings!AI68&gt;0.1,333.5*((Readings!AI68)^-0.07168)+(2.5*(LOG(Readings!AI68/16.325))^2-273+$E96))</f>
        <v>-0.59473953158919812</v>
      </c>
      <c r="AN96" s="6">
        <f>IF(Readings!AJ68&gt;0.1,333.5*((Readings!AJ68)^-0.07168)+(2.5*(LOG(Readings!AJ68/16.325))^2-273+$E96))</f>
        <v>-0.64126407705606425</v>
      </c>
      <c r="AO96" s="6">
        <f>IF(Readings!AK68&gt;0.1,333.5*((Readings!AK68)^-0.07168)+(2.5*(LOG(Readings!AK68/16.325))^2-273+$E96))</f>
        <v>-0.60638232606265774</v>
      </c>
      <c r="AP96" s="6">
        <f>IF(Readings!AL68&gt;0.1,333.5*((Readings!AL68)^-0.07168)+(2.5*(LOG(Readings!AL68/16.325))^2-273+$E96))</f>
        <v>-0.62964458901285525</v>
      </c>
      <c r="AQ96" s="6">
        <f>IF(Readings!AM68&gt;0.1,333.5*((Readings!AM68)^-0.07168)+(2.5*(LOG(Readings!AM68/16.325))^2-273+$E96))</f>
        <v>-0.60638232606265774</v>
      </c>
      <c r="AR96" s="6">
        <f>IF(Readings!AN68&gt;0.1,333.5*((Readings!AN68)^-0.07168)+(2.5*(LOG(Readings!AN68/16.325))^2-273+$E96))</f>
        <v>-0.60638232606265774</v>
      </c>
      <c r="AS96" s="6">
        <f>IF(Readings!AO68&gt;0.1,333.5*((Readings!AO68)^-0.07168)+(2.5*(LOG(Readings!AO68/16.325))^2-273+$E96))</f>
        <v>-0.58308894870901895</v>
      </c>
      <c r="AT96" s="6">
        <f>IF(Readings!AP68&gt;0.1,333.5*((Readings!AP68)^-0.07168)+(2.5*(LOG(Readings!AP68/16.325))^2-273+$E96))</f>
        <v>-0.59473953158919812</v>
      </c>
      <c r="AU96" s="6">
        <f>IF(Readings!AQ68&gt;0.1,333.5*((Readings!AQ68)^-0.07168)+(2.5*(LOG(Readings!AQ68/16.325))^2-273+$E96))</f>
        <v>-0.60638232606265774</v>
      </c>
      <c r="AV96" s="6">
        <f>IF(Readings!AR68&gt;0.1,333.5*((Readings!AR68)^-0.07168)+(2.5*(LOG(Readings!AR68/16.325))^2-273+$E96))</f>
        <v>-0.60638232606265774</v>
      </c>
      <c r="AW96" s="6" t="b">
        <f>IF(Readings!AS68&gt;0.1,333.5*((Readings!AS68)^-0.07168)+(2.5*(LOG(Readings!AS68/16.325))^2-273+$E96))</f>
        <v>0</v>
      </c>
      <c r="AX96" s="6" t="b">
        <f>IF(Readings!AT68&gt;0.1,333.5*((Readings!AT68)^-0.07168)+(2.5*(LOG(Readings!AT68/16.325))^2-273+$E96))</f>
        <v>0</v>
      </c>
      <c r="AY96" s="6" t="b">
        <f>IF(Readings!AU68&gt;0.1,333.5*((Readings!AU68)^-0.07168)+(2.5*(LOG(Readings!AU68/16.325))^2-273+$E96))</f>
        <v>0</v>
      </c>
      <c r="AZ96" s="6" t="b">
        <f>IF(Readings!AV68&gt;0.1,333.5*((Readings!AV68)^-0.07168)+(2.5*(LOG(Readings!AV68/16.325))^2-273+$E96))</f>
        <v>0</v>
      </c>
      <c r="BA96" s="6">
        <f>IF(Readings!AW68&gt;0.1,333.5*((Readings!AW68)^-0.07168)+(2.5*(LOG(Readings!AW68/16.325))^2-273+$E96))</f>
        <v>-0.5714305675934952</v>
      </c>
      <c r="BB96" s="6">
        <f>IF(Readings!AX68&gt;0.1,333.5*((Readings!AX68)^-0.07168)+(2.5*(LOG(Readings!AX68/16.325))^2-273+$E96))</f>
        <v>-0.59473953158919812</v>
      </c>
      <c r="BC96" s="6">
        <f>IF(Readings!AY68&gt;0.1,333.5*((Readings!AY68)^-0.07168)+(2.5*(LOG(Readings!AY68/16.325))^2-273+$E96))</f>
        <v>-0.37203534542737771</v>
      </c>
      <c r="BD96" s="6">
        <f>IF(Readings!AZ68&gt;0.1,333.5*((Readings!AZ68)^-0.07168)+(2.5*(LOG(Readings!AZ68/16.325))^2-273+$E96))</f>
        <v>-0.5714305675934952</v>
      </c>
      <c r="BE96" s="6">
        <f>IF(Readings!BA68&gt;0.1,333.5*((Readings!BA68)^-0.07168)+(2.5*(LOG(Readings!BA68/16.325))^2-273+$E96))</f>
        <v>-0.55976437839552773</v>
      </c>
      <c r="BF96" s="6">
        <f>IF(Readings!BB68&gt;0.1,333.5*((Readings!BB68)^-0.07168)+(2.5*(LOG(Readings!BB68/16.325))^2-273+$E96))</f>
        <v>-0.55976437839552773</v>
      </c>
      <c r="BG96" s="6">
        <f>IF(Readings!BC68&gt;0.1,333.5*((Readings!BC68)^-0.07168)+(2.5*(LOG(Readings!BC68/16.325))^2-273+$E96))</f>
        <v>-0.55976437839552773</v>
      </c>
      <c r="BH96" s="6">
        <f>IF(Readings!BD68&gt;0.1,333.5*((Readings!BD68)^-0.07168)+(2.5*(LOG(Readings!BD68/16.325))^2-273+$E96))</f>
        <v>-0.55976437839552773</v>
      </c>
      <c r="BI96" s="6">
        <f>IF(Readings!BE68&gt;0.1,333.5*((Readings!BE68)^-0.07168)+(2.5*(LOG(Readings!BE68/16.325))^2-273+$E96))</f>
        <v>-0.55976437839552773</v>
      </c>
      <c r="BJ96" s="6">
        <f>IF(Readings!BF68&gt;0.1,333.5*((Readings!BF68)^-0.07168)+(2.5*(LOG(Readings!BF68/16.325))^2-273+$E96))</f>
        <v>-0.55976437839552773</v>
      </c>
      <c r="BK96" s="6">
        <f>IF(Readings!BG68&gt;0.1,333.5*((Readings!BG68)^-0.07168)+(2.5*(LOG(Readings!BG68/16.325))^2-273+$E96))</f>
        <v>-0.5714305675934952</v>
      </c>
      <c r="BL96" s="6">
        <f>IF(Readings!BH68&gt;0.1,333.5*((Readings!BH68)^-0.07168)+(2.5*(LOG(Readings!BH68/16.325))^2-273+$E96))</f>
        <v>-0.55976437839552773</v>
      </c>
      <c r="BM96" s="6">
        <f>IF(Readings!BI68&gt;0.1,333.5*((Readings!BI68)^-0.07168)+(2.5*(LOG(Readings!BI68/16.325))^2-273+$E96))</f>
        <v>-0.55976437839552773</v>
      </c>
      <c r="BN96" s="6">
        <f>IF(Readings!BJ68&gt;0.1,333.5*((Readings!BJ68)^-0.07168)+(2.5*(LOG(Readings!BJ68/16.325))^2-273+$E96))</f>
        <v>-0.55976437839552773</v>
      </c>
      <c r="BO96" s="6">
        <f>IF(Readings!BK68&gt;0.1,333.5*((Readings!BK68)^-0.07168)+(2.5*(LOG(Readings!BK68/16.325))^2-273+$E96))</f>
        <v>-0.55976437839552773</v>
      </c>
      <c r="BP96" s="6">
        <f>IF(Readings!BL68&gt;0.1,333.5*((Readings!BL68)^-0.07168)+(2.5*(LOG(Readings!BL68/16.325))^2-273+$E96))</f>
        <v>-0.54809037124999804</v>
      </c>
      <c r="BQ96" s="6">
        <f>IF(Readings!BM68&gt;0.1,333.5*((Readings!BM68)^-0.07168)+(2.5*(LOG(Readings!BM68/16.325))^2-273+$E96))</f>
        <v>-0.55976437839552773</v>
      </c>
      <c r="BR96" s="6">
        <f>IF(Readings!BN68&gt;0.1,333.5*((Readings!BN68)^-0.07168)+(2.5*(LOG(Readings!BN68/16.325))^2-273+$E96))</f>
        <v>-0.54809037124999804</v>
      </c>
      <c r="BS96" s="6">
        <f>IF(Readings!BO68&gt;0.1,333.5*((Readings!BO68)^-0.07168)+(2.5*(LOG(Readings!BO68/16.325))^2-273+$E96))</f>
        <v>-0.54809037124999804</v>
      </c>
      <c r="BT96" s="6">
        <f>IF(Readings!BP68&gt;0.1,333.5*((Readings!BP68)^-0.07168)+(2.5*(LOG(Readings!BP68/16.325))^2-273+$E96))</f>
        <v>-0.54809037124999804</v>
      </c>
      <c r="BU96" s="6">
        <f>IF(Readings!BQ68&gt;0.1,333.5*((Readings!BQ68)^-0.07168)+(2.5*(LOG(Readings!BQ68/16.325))^2-273+$E96))</f>
        <v>-0.54809037124999804</v>
      </c>
      <c r="BV96" s="6">
        <f>IF(Readings!BR68&gt;0.1,333.5*((Readings!BR68)^-0.07168)+(2.5*(LOG(Readings!BR68/16.325))^2-273+$E96))</f>
        <v>-0.5714305675934952</v>
      </c>
      <c r="BW96" s="6">
        <f>IF(Readings!BS68&gt;0.1,333.5*((Readings!BS68)^-0.07168)+(2.5*(LOG(Readings!BS68/16.325))^2-273+$E96))</f>
        <v>-0.53640853627325669</v>
      </c>
      <c r="BX96" s="6">
        <f>IF(Readings!BT68&gt;0.1,333.5*((Readings!BT68)^-0.07168)+(2.5*(LOG(Readings!BT68/16.325))^2-273+$E96))</f>
        <v>-0.54809037124999804</v>
      </c>
      <c r="BY96" s="6">
        <f>IF(Readings!BU68&gt;0.1,333.5*((Readings!BU68)^-0.07168)+(2.5*(LOG(Readings!BU68/16.325))^2-273+$E96))</f>
        <v>-0.67607608447650591</v>
      </c>
      <c r="BZ96" s="6">
        <f>IF(Readings!BV68&gt;0.1,333.5*((Readings!BV68)^-0.07168)+(2.5*(LOG(Readings!BV68/16.325))^2-273+$E96))</f>
        <v>-0.53640853627325669</v>
      </c>
      <c r="CA96" s="6">
        <f>IF(Readings!BW68&gt;0.1,333.5*((Readings!BW68)^-0.07168)+(2.5*(LOG(Readings!BW68/16.325))^2-273+$E96))</f>
        <v>-0.53640853627325669</v>
      </c>
      <c r="CB96" s="6">
        <f>IF(Readings!BX68&gt;0.1,333.5*((Readings!BX68)^-0.07168)+(2.5*(LOG(Readings!BX68/16.325))^2-273+$E96))</f>
        <v>-0.53640853627325669</v>
      </c>
      <c r="CC96" s="6">
        <f>IF(Readings!BY68&gt;0.1,333.5*((Readings!BY68)^-0.07168)+(2.5*(LOG(Readings!BY68/16.325))^2-273+$E96))</f>
        <v>-0.51302134319962533</v>
      </c>
      <c r="CD96" s="6">
        <f>IF(Readings!BZ68&gt;0.1,333.5*((Readings!BZ68)^-0.07168)+(2.5*(LOG(Readings!BZ68/16.325))^2-273+$E96))</f>
        <v>-0.52471886356323694</v>
      </c>
      <c r="CE96" s="6">
        <f>IF(Readings!CA68&gt;0.1,333.5*((Readings!CA68)^-0.07168)+(2.5*(LOG(Readings!CA68/16.325))^2-273+$E96))</f>
        <v>-0.51302134319962533</v>
      </c>
      <c r="CF96" s="6">
        <f>IF(Readings!CC68&gt;0.1,333.5*((Readings!CC68)^-0.07168)+(2.5*(LOG(Readings!CC68/16.325))^2-273+$E96))</f>
        <v>-0.53640853627325669</v>
      </c>
      <c r="CG96" s="6">
        <f>IF(Readings!CE68&gt;0.1,333.5*((Readings!CE68)^-0.07168)+(2.5*(LOG(Readings!CE68/16.325))^2-273+$E96))</f>
        <v>-0.53640853627325669</v>
      </c>
      <c r="CH96" s="6">
        <f>IF(Readings!CF68&gt;0.1,333.5*((Readings!CF68)^-0.07168)+(2.5*(LOG(Readings!CF68/16.325))^2-273+$E96))</f>
        <v>-0.58308894870901895</v>
      </c>
      <c r="CI96" s="6">
        <f>IF(Readings!CG68&gt;0.1,333.5*((Readings!CG68)^-0.07168)+(2.5*(LOG(Readings!CG68/16.325))^2-273+$E96))</f>
        <v>-0.52471886356323694</v>
      </c>
      <c r="CJ96" s="6">
        <f>IF(Readings!CH68&gt;0.1,333.5*((Readings!CH68)^-0.07168)+(2.5*(LOG(Readings!CH68/16.325))^2-273+$E96))</f>
        <v>-0.53640853627325669</v>
      </c>
      <c r="CK96" s="6">
        <f>IF(Readings!CI68&gt;0.1,333.5*((Readings!CI68)^-0.07168)+(2.5*(LOG(Readings!CI68/16.325))^2-273+$E96))</f>
        <v>-0.52471886356323694</v>
      </c>
      <c r="CL96" s="6">
        <f>IF(Readings!CJ68&gt;0.1,333.5*((Readings!CJ68)^-0.07168)+(2.5*(LOG(Readings!CJ68/16.325))^2-273+$E96))</f>
        <v>-0.53640853627325669</v>
      </c>
      <c r="CM96" s="6">
        <f>IF(Readings!CK68&gt;0.1,333.5*((Readings!CK68)^-0.07168)+(2.5*(LOG(Readings!CK68/16.325))^2-273+$E96))</f>
        <v>-0.51302134319962533</v>
      </c>
      <c r="CN96" s="6">
        <f>IF(Readings!CL68&gt;0.1,333.5*((Readings!CL68)^-0.07168)+(2.5*(LOG(Readings!CL68/16.325))^2-273+$E96))</f>
        <v>-0.51302134319962533</v>
      </c>
      <c r="CO96" s="6">
        <f>IF(Readings!CM68&gt;0.1,333.5*((Readings!CM68)^-0.07168)+(2.5*(LOG(Readings!CM68/16.325))^2-273+$E96))</f>
        <v>-0.52471886356323694</v>
      </c>
      <c r="CP96" s="6">
        <f>IF(Readings!CN68&gt;0.1,333.5*((Readings!CN68)^-0.07168)+(2.5*(LOG(Readings!CN68/16.325))^2-273+$E96))</f>
        <v>-0.51302134319962533</v>
      </c>
      <c r="CQ96" s="6">
        <f>IF(Readings!CO68&gt;0.1,333.5*((Readings!CO68)^-0.07168)+(2.5*(LOG(Readings!CO68/16.325))^2-273+$E96))</f>
        <v>-0.51302134319962533</v>
      </c>
      <c r="CR96" s="6">
        <f>IF(Readings!CP68&gt;0.1,333.5*((Readings!CP68)^-0.07168)+(2.5*(LOG(Readings!CP68/16.325))^2-273+$E96))</f>
        <v>-0.60638232606265774</v>
      </c>
      <c r="CS96" s="6">
        <f>IF(Readings!CQ68&gt;0.1,333.5*((Readings!CQ68)^-0.07168)+(2.5*(LOG(Readings!CQ68/16.325))^2-273+$E96))</f>
        <v>-0.51302134319962533</v>
      </c>
      <c r="CT96" s="6">
        <f>IF(Readings!CR68&gt;0.1,333.5*((Readings!CR68)^-0.07168)+(2.5*(LOG(Readings!CR68/16.325))^2-273+$E96))</f>
        <v>-0.51302134319962533</v>
      </c>
      <c r="CU96" s="6">
        <f>IF(Readings!CS68&gt;0.1,333.5*((Readings!CS68)^-0.07168)+(2.5*(LOG(Readings!CS68/16.325))^2-273+$E96))</f>
        <v>-0.50131596524346378</v>
      </c>
      <c r="CV96" s="6">
        <f>IF(Readings!CT68&gt;0.1,333.5*((Readings!CT68)^-0.07168)+(2.5*(LOG(Readings!CT68/16.325))^2-273+$E96))</f>
        <v>-0.53640853627325669</v>
      </c>
      <c r="CW96" s="6">
        <f>IF(Readings!CU68&gt;0.1,333.5*((Readings!CU68)^-0.07168)+(2.5*(LOG(Readings!CU68/16.325))^2-273+$E96))</f>
        <v>-0.52471886356323694</v>
      </c>
      <c r="CX96" s="6">
        <f>IF(Readings!CV68&gt;0.1,333.5*((Readings!CV68)^-0.07168)+(2.5*(LOG(Readings!CV68/16.325))^2-273+$E96))</f>
        <v>-0.53640853627325669</v>
      </c>
      <c r="CY96" s="6">
        <f>IF(Readings!CW68&gt;0.1,333.5*((Readings!CW68)^-0.07168)+(2.5*(LOG(Readings!CW68/16.325))^2-273+$E96))</f>
        <v>-0.1583966002294801</v>
      </c>
      <c r="CZ96" s="6">
        <f>IF(Readings!CX68&gt;0.1,333.5*((Readings!CX68)^-0.07168)+(2.5*(LOG(Readings!CX68/16.325))^2-273+$E96))</f>
        <v>-0.47788159670466257</v>
      </c>
      <c r="DA96" s="6">
        <f>IF(Readings!CY68&gt;0.1,333.5*((Readings!CY68)^-0.07168)+(2.5*(LOG(Readings!CY68/16.325))^2-273+$E96))</f>
        <v>-0.4661525861513951</v>
      </c>
      <c r="DB96" s="6">
        <f>IF(Readings!CZ68&gt;0.1,333.5*((Readings!CZ68)^-0.07168)+(2.5*(LOG(Readings!CZ68/16.325))^2-273+$E96))</f>
        <v>-0.47788159670466257</v>
      </c>
      <c r="DC96" s="6">
        <f>IF(Readings!DA68&gt;0.1,333.5*((Readings!DA68)^-0.07168)+(2.5*(LOG(Readings!DA68/16.325))^2-273+$E96))</f>
        <v>-0.48960271973709268</v>
      </c>
      <c r="DD96" s="6">
        <f>IF(Readings!DB68&gt;0.1,333.5*((Readings!DB68)^-0.07168)+(2.5*(LOG(Readings!DB68/16.325))^2-273+$E96))</f>
        <v>-0.51302134319962533</v>
      </c>
      <c r="DE96" s="6">
        <f>IF(Readings!DC68&gt;0.1,333.5*((Readings!DC68)^-0.07168)+(2.5*(LOG(Readings!DC68/16.325))^2-273+$E96))</f>
        <v>-0.48960271973709268</v>
      </c>
      <c r="DF96" s="6"/>
      <c r="DG96" s="6"/>
      <c r="DH96" s="6"/>
      <c r="DI96" s="6"/>
      <c r="DJ96" s="6"/>
    </row>
    <row r="97" spans="1:156" x14ac:dyDescent="0.2">
      <c r="A97" t="s">
        <v>47</v>
      </c>
      <c r="B97" s="13">
        <v>6</v>
      </c>
      <c r="C97" s="13">
        <v>1065.1999999999998</v>
      </c>
      <c r="D97" s="17">
        <f t="shared" si="136"/>
        <v>-13.600000000000136</v>
      </c>
      <c r="E97" s="17">
        <v>-0.09</v>
      </c>
      <c r="F97" s="43" t="s">
        <v>225</v>
      </c>
      <c r="G97" s="6">
        <f>IF(Readings!C69&gt;0.1,333.5*((Readings!C69)^-0.07168)+(2.5*(LOG(Readings!C69/16.325))^2-273+$E97))</f>
        <v>-0.72238405776118952</v>
      </c>
      <c r="H97" s="6">
        <f>IF(Readings!D69&gt;0.1,333.5*((Readings!D69)^-0.07168)+(2.5*(LOG(Readings!D69/16.325))^2-273+$E97))</f>
        <v>-0.76856912694250923</v>
      </c>
      <c r="I97" s="6">
        <f>IF(Readings!E69&gt;0.1,333.5*((Readings!E69)^-0.07168)+(2.5*(LOG(Readings!E69/16.325))^2-273+$E97))</f>
        <v>-0.791615764400035</v>
      </c>
      <c r="J97" s="6">
        <f>IF(Readings!F69&gt;0.1,333.5*((Readings!F69)^-0.07168)+(2.5*(LOG(Readings!F69/16.325))^2-273+$E97))</f>
        <v>-0.791615764400035</v>
      </c>
      <c r="K97" s="6">
        <f>IF(Readings!G69&gt;0.1,333.5*((Readings!G69)^-0.07168)+(2.5*(LOG(Readings!G69/16.325))^2-273+$E97))</f>
        <v>-0.791615764400035</v>
      </c>
      <c r="L97" s="6">
        <f>IF(Readings!H69&gt;0.1,333.5*((Readings!H69)^-0.07168)+(2.5*(LOG(Readings!H69/16.325))^2-273+$E97))</f>
        <v>-0.791615764400035</v>
      </c>
      <c r="M97" s="6">
        <f>IF(Readings!I69&gt;0.1,333.5*((Readings!I69)^-0.07168)+(2.5*(LOG(Readings!I69/16.325))^2-273+$E97))</f>
        <v>-0.791615764400035</v>
      </c>
      <c r="N97" s="6">
        <f>IF(Readings!J69&gt;0.1,333.5*((Readings!J69)^-0.07168)+(2.5*(LOG(Readings!J69/16.325))^2-273+$E97))</f>
        <v>-0.78009626246938524</v>
      </c>
      <c r="O97" s="6">
        <f>IF(Readings!K69&gt;0.1,333.5*((Readings!K69)^-0.07168)+(2.5*(LOG(Readings!K69/16.325))^2-273+$E97))</f>
        <v>-0.78009626246938524</v>
      </c>
      <c r="P97" s="6">
        <f>IF(Readings!L69&gt;0.1,333.5*((Readings!L69)^-0.07168)+(2.5*(LOG(Readings!L69/16.325))^2-273+$E97))</f>
        <v>-0.78009626246938524</v>
      </c>
      <c r="Q97" s="6">
        <f>IF(Readings!M69&gt;0.1,333.5*((Readings!M69)^-0.07168)+(2.5*(LOG(Readings!M69/16.325))^2-273+$E97))</f>
        <v>-0.791615764400035</v>
      </c>
      <c r="R97" s="6">
        <f>IF(Readings!N69&gt;0.1,333.5*((Readings!N69)^-0.07168)+(2.5*(LOG(Readings!N69/16.325))^2-273+$E97))</f>
        <v>-0.791615764400035</v>
      </c>
      <c r="S97" s="6">
        <f>IF(Readings!O69&gt;0.1,333.5*((Readings!O69)^-0.07168)+(2.5*(LOG(Readings!O69/16.325))^2-273+$E97))</f>
        <v>-0.791615764400035</v>
      </c>
      <c r="T97" s="6">
        <f>IF(Readings!P69&gt;0.1,333.5*((Readings!P69)^-0.07168)+(2.5*(LOG(Readings!P69/16.325))^2-273+$E97))</f>
        <v>-0.78009626246938524</v>
      </c>
      <c r="U97" s="6">
        <f>IF(Readings!Q69&gt;0.1,333.5*((Readings!Q69)^-0.07168)+(2.5*(LOG(Readings!Q69/16.325))^2-273+$E97))</f>
        <v>-0.84909910286972945</v>
      </c>
      <c r="V97" s="6">
        <f>IF(Readings!R69&gt;0.1,333.5*((Readings!R69)^-0.07168)+(2.5*(LOG(Readings!R69/16.325))^2-273+$E97))</f>
        <v>-0.89494933580107272</v>
      </c>
      <c r="W97" s="6">
        <f>IF(Readings!S69&gt;0.1,333.5*((Readings!S69)^-0.07168)+(2.5*(LOG(Readings!S69/16.325))^2-273+$E97))</f>
        <v>-0.76856912694250923</v>
      </c>
      <c r="X97" s="6">
        <f>IF(Readings!T69&gt;0.1,333.5*((Readings!T69)^-0.07168)+(2.5*(LOG(Readings!T69/16.325))^2-273+$E97))</f>
        <v>-0.83761762639602466</v>
      </c>
      <c r="Y97" s="6">
        <f>IF(Readings!U69&gt;0.1,333.5*((Readings!U69)^-0.07168)+(2.5*(LOG(Readings!U69/16.325))^2-273+$E97))</f>
        <v>-0.83761762639602466</v>
      </c>
      <c r="Z97" s="6">
        <f>IF(Readings!V69&gt;0.1,333.5*((Readings!V69)^-0.07168)+(2.5*(LOG(Readings!V69/16.325))^2-273+$E97))</f>
        <v>-0.80312764225936917</v>
      </c>
      <c r="AA97" s="6">
        <f>IF(Readings!W69&gt;0.1,333.5*((Readings!W69)^-0.07168)+(2.5*(LOG(Readings!W69/16.325))^2-273+$E97))</f>
        <v>-0.82612856377613753</v>
      </c>
      <c r="AB97" s="6">
        <f>IF(Readings!X69&gt;0.1,333.5*((Readings!X69)^-0.07168)+(2.5*(LOG(Readings!X69/16.325))^2-273+$E97))</f>
        <v>-0.78009626246938524</v>
      </c>
      <c r="AC97" s="6">
        <f>IF(Readings!Y69&gt;0.1,333.5*((Readings!Y69)^-0.07168)+(2.5*(LOG(Readings!Y69/16.325))^2-273+$E97))</f>
        <v>-0.78009626246938524</v>
      </c>
      <c r="AD97" s="6">
        <f>IF(Readings!Z69&gt;0.1,333.5*((Readings!Z69)^-0.07168)+(2.5*(LOG(Readings!Z69/16.325))^2-273+$E97))</f>
        <v>-0.78009626246938524</v>
      </c>
      <c r="AE97" s="6">
        <f>IF(Readings!AA69&gt;0.1,333.5*((Readings!AA69)^-0.07168)+(2.5*(LOG(Readings!AA69/16.325))^2-273+$E97))</f>
        <v>-0.78009626246938524</v>
      </c>
      <c r="AF97" s="6">
        <f>IF(Readings!AB69&gt;0.1,333.5*((Readings!AB69)^-0.07168)+(2.5*(LOG(Readings!AB69/16.325))^2-273+$E97))</f>
        <v>-0.80312764225936917</v>
      </c>
      <c r="AG97" s="6">
        <f>IF(Readings!AC69&gt;0.1,333.5*((Readings!AC69)^-0.07168)+(2.5*(LOG(Readings!AC69/16.325))^2-273+$E97))</f>
        <v>-0.76856912694250923</v>
      </c>
      <c r="AH97" s="6">
        <f>IF(Readings!AD69&gt;0.1,333.5*((Readings!AD69)^-0.07168)+(2.5*(LOG(Readings!AD69/16.325))^2-273+$E97))</f>
        <v>-0.76856912694250923</v>
      </c>
      <c r="AI97" s="6">
        <f>IF(Readings!AE69&gt;0.1,333.5*((Readings!AE69)^-0.07168)+(2.5*(LOG(Readings!AE69/16.325))^2-273+$E97))</f>
        <v>-0.76856912694250923</v>
      </c>
      <c r="AJ97" s="6">
        <f>IF(Readings!AF69&gt;0.1,333.5*((Readings!AF69)^-0.07168)+(2.5*(LOG(Readings!AF69/16.325))^2-273+$E97))</f>
        <v>-0.76856912694250923</v>
      </c>
      <c r="AK97" s="6">
        <f>IF(Readings!AG69&gt;0.1,333.5*((Readings!AG69)^-0.07168)+(2.5*(LOG(Readings!AG69/16.325))^2-273+$E97))</f>
        <v>-0.83761762639602466</v>
      </c>
      <c r="AL97" s="6">
        <f>IF(Readings!AH69&gt;0.1,333.5*((Readings!AH69)^-0.07168)+(2.5*(LOG(Readings!AH69/16.325))^2-273+$E97))</f>
        <v>-0.65287581582532539</v>
      </c>
      <c r="AM97" s="6">
        <f>IF(Readings!AI69&gt;0.1,333.5*((Readings!AI69)^-0.07168)+(2.5*(LOG(Readings!AI69/16.325))^2-273+$E97))</f>
        <v>-0.75703434827698857</v>
      </c>
      <c r="AN97" s="6">
        <f>IF(Readings!AJ69&gt;0.1,333.5*((Readings!AJ69)^-0.07168)+(2.5*(LOG(Readings!AJ69/16.325))^2-273+$E97))</f>
        <v>-0.76856912694250923</v>
      </c>
      <c r="AO97" s="6">
        <f>IF(Readings!AK69&gt;0.1,333.5*((Readings!AK69)^-0.07168)+(2.5*(LOG(Readings!AK69/16.325))^2-273+$E97))</f>
        <v>-0.75703434827698857</v>
      </c>
      <c r="AP97" s="6">
        <f>IF(Readings!AL69&gt;0.1,333.5*((Readings!AL69)^-0.07168)+(2.5*(LOG(Readings!AL69/16.325))^2-273+$E97))</f>
        <v>-0.82612856377613753</v>
      </c>
      <c r="AQ97" s="6">
        <f>IF(Readings!AM69&gt;0.1,333.5*((Readings!AM69)^-0.07168)+(2.5*(LOG(Readings!AM69/16.325))^2-273+$E97))</f>
        <v>-0.83761762639602466</v>
      </c>
      <c r="AR97" s="6">
        <f>IF(Readings!AN69&gt;0.1,333.5*((Readings!AN69)^-0.07168)+(2.5*(LOG(Readings!AN69/16.325))^2-273+$E97))</f>
        <v>-0.88349810970595399</v>
      </c>
      <c r="AS97" s="6">
        <f>IF(Readings!AO69&gt;0.1,333.5*((Readings!AO69)^-0.07168)+(2.5*(LOG(Readings!AO69/16.325))^2-273+$E97))</f>
        <v>-0.73394182327274393</v>
      </c>
      <c r="AT97" s="6">
        <f>IF(Readings!AP69&gt;0.1,333.5*((Readings!AP69)^-0.07168)+(2.5*(LOG(Readings!AP69/16.325))^2-273+$E97))</f>
        <v>-0.76856912694250923</v>
      </c>
      <c r="AU97" s="6">
        <f>IF(Readings!AQ69&gt;0.1,333.5*((Readings!AQ69)^-0.07168)+(2.5*(LOG(Readings!AQ69/16.325))^2-273+$E97))</f>
        <v>-0.74549191691301075</v>
      </c>
      <c r="AV97" s="6">
        <f>IF(Readings!AR69&gt;0.1,333.5*((Readings!AR69)^-0.07168)+(2.5*(LOG(Readings!AR69/16.325))^2-273+$E97))</f>
        <v>-0.78009626246938524</v>
      </c>
      <c r="AW97" s="6">
        <f>IF(Readings!AS69&gt;0.1,333.5*((Readings!AS69)^-0.07168)+(2.5*(LOG(Readings!AS69/16.325))^2-273+$E97))</f>
        <v>-0.72238405776118952</v>
      </c>
      <c r="AX97" s="6">
        <f>IF(Readings!AT69&gt;0.1,333.5*((Readings!AT69)^-0.07168)+(2.5*(LOG(Readings!AT69/16.325))^2-273+$E97))</f>
        <v>-0.74549191691301075</v>
      </c>
      <c r="AY97" s="6">
        <f>IF(Readings!AU69&gt;0.1,333.5*((Readings!AU69)^-0.07168)+(2.5*(LOG(Readings!AU69/16.325))^2-273+$E97))</f>
        <v>-0.73394182327274393</v>
      </c>
      <c r="AZ97" s="6">
        <f>IF(Readings!AV69&gt;0.1,333.5*((Readings!AV69)^-0.07168)+(2.5*(LOG(Readings!AV69/16.325))^2-273+$E97))</f>
        <v>-0.72238405776118952</v>
      </c>
      <c r="BA97" s="6">
        <f>IF(Readings!AW69&gt;0.1,333.5*((Readings!AW69)^-0.07168)+(2.5*(LOG(Readings!AW69/16.325))^2-273+$E97))</f>
        <v>-0.71081861076538644</v>
      </c>
      <c r="BB97" s="6">
        <f>IF(Readings!AX69&gt;0.1,333.5*((Readings!AX69)^-0.07168)+(2.5*(LOG(Readings!AX69/16.325))^2-273+$E97))</f>
        <v>-0.71081861076538644</v>
      </c>
      <c r="BC97" s="6">
        <f>IF(Readings!AY69&gt;0.1,333.5*((Readings!AY69)^-0.07168)+(2.5*(LOG(Readings!AY69/16.325))^2-273+$E97))</f>
        <v>-0.41915746818142452</v>
      </c>
      <c r="BD97" s="6">
        <f>IF(Readings!AZ69&gt;0.1,333.5*((Readings!AZ69)^-0.07168)+(2.5*(LOG(Readings!AZ69/16.325))^2-273+$E97))</f>
        <v>-0.69924547265458159</v>
      </c>
      <c r="BE97" s="6">
        <f>IF(Readings!BA69&gt;0.1,333.5*((Readings!BA69)^-0.07168)+(2.5*(LOG(Readings!BA69/16.325))^2-273+$E97))</f>
        <v>-0.69924547265458159</v>
      </c>
      <c r="BF97" s="6">
        <f>IF(Readings!BB69&gt;0.1,333.5*((Readings!BB69)^-0.07168)+(2.5*(LOG(Readings!BB69/16.325))^2-273+$E97))</f>
        <v>-0.69924547265458159</v>
      </c>
      <c r="BG97" s="6">
        <f>IF(Readings!BC69&gt;0.1,333.5*((Readings!BC69)^-0.07168)+(2.5*(LOG(Readings!BC69/16.325))^2-273+$E97))</f>
        <v>-0.68766463378040044</v>
      </c>
      <c r="BH97" s="6">
        <f>IF(Readings!BD69&gt;0.1,333.5*((Readings!BD69)^-0.07168)+(2.5*(LOG(Readings!BD69/16.325))^2-273+$E97))</f>
        <v>-0.69924547265458159</v>
      </c>
      <c r="BI97" s="6">
        <f>IF(Readings!BE69&gt;0.1,333.5*((Readings!BE69)^-0.07168)+(2.5*(LOG(Readings!BE69/16.325))^2-273+$E97))</f>
        <v>-0.68766463378040044</v>
      </c>
      <c r="BJ97" s="6">
        <f>IF(Readings!BF69&gt;0.1,333.5*((Readings!BF69)^-0.07168)+(2.5*(LOG(Readings!BF69/16.325))^2-273+$E97))</f>
        <v>-0.68766463378040044</v>
      </c>
      <c r="BK97" s="6">
        <f>IF(Readings!BG69&gt;0.1,333.5*((Readings!BG69)^-0.07168)+(2.5*(LOG(Readings!BG69/16.325))^2-273+$E97))</f>
        <v>-0.68766463378040044</v>
      </c>
      <c r="BL97" s="6">
        <f>IF(Readings!BH69&gt;0.1,333.5*((Readings!BH69)^-0.07168)+(2.5*(LOG(Readings!BH69/16.325))^2-273+$E97))</f>
        <v>-0.68766463378040044</v>
      </c>
      <c r="BM97" s="6">
        <f>IF(Readings!BI69&gt;0.1,333.5*((Readings!BI69)^-0.07168)+(2.5*(LOG(Readings!BI69/16.325))^2-273+$E97))</f>
        <v>-0.68766463378040044</v>
      </c>
      <c r="BN97" s="6">
        <f>IF(Readings!BJ69&gt;0.1,333.5*((Readings!BJ69)^-0.07168)+(2.5*(LOG(Readings!BJ69/16.325))^2-273+$E97))</f>
        <v>-0.68766463378040044</v>
      </c>
      <c r="BO97" s="6">
        <f>IF(Readings!BK69&gt;0.1,333.5*((Readings!BK69)^-0.07168)+(2.5*(LOG(Readings!BK69/16.325))^2-273+$E97))</f>
        <v>-0.68766463378040044</v>
      </c>
      <c r="BP97" s="6">
        <f>IF(Readings!BL69&gt;0.1,333.5*((Readings!BL69)^-0.07168)+(2.5*(LOG(Readings!BL69/16.325))^2-273+$E97))</f>
        <v>-0.67607608447650591</v>
      </c>
      <c r="BQ97" s="6">
        <f>IF(Readings!BM69&gt;0.1,333.5*((Readings!BM69)^-0.07168)+(2.5*(LOG(Readings!BM69/16.325))^2-273+$E97))</f>
        <v>-0.67607608447650591</v>
      </c>
      <c r="BR97" s="6">
        <f>IF(Readings!BN69&gt;0.1,333.5*((Readings!BN69)^-0.07168)+(2.5*(LOG(Readings!BN69/16.325))^2-273+$E97))</f>
        <v>-0.68766463378040044</v>
      </c>
      <c r="BS97" s="6">
        <f>IF(Readings!BO69&gt;0.1,333.5*((Readings!BO69)^-0.07168)+(2.5*(LOG(Readings!BO69/16.325))^2-273+$E97))</f>
        <v>-0.67607608447650591</v>
      </c>
      <c r="BT97" s="6">
        <f>IF(Readings!BP69&gt;0.1,333.5*((Readings!BP69)^-0.07168)+(2.5*(LOG(Readings!BP69/16.325))^2-273+$E97))</f>
        <v>-0.67607608447650591</v>
      </c>
      <c r="BU97" s="6">
        <f>IF(Readings!BQ69&gt;0.1,333.5*((Readings!BQ69)^-0.07168)+(2.5*(LOG(Readings!BQ69/16.325))^2-273+$E97))</f>
        <v>-0.67607608447650591</v>
      </c>
      <c r="BV97" s="6">
        <f>IF(Readings!BR69&gt;0.1,333.5*((Readings!BR69)^-0.07168)+(2.5*(LOG(Readings!BR69/16.325))^2-273+$E97))</f>
        <v>-0.67607608447650591</v>
      </c>
      <c r="BW97" s="6">
        <f>IF(Readings!BS69&gt;0.1,333.5*((Readings!BS69)^-0.07168)+(2.5*(LOG(Readings!BS69/16.325))^2-273+$E97))</f>
        <v>-0.66447981505888265</v>
      </c>
      <c r="BX97" s="6">
        <f>IF(Readings!BT69&gt;0.1,333.5*((Readings!BT69)^-0.07168)+(2.5*(LOG(Readings!BT69/16.325))^2-273+$E97))</f>
        <v>-0.75703434827698857</v>
      </c>
      <c r="BY97" s="6">
        <f>IF(Readings!BU69&gt;0.1,333.5*((Readings!BU69)^-0.07168)+(2.5*(LOG(Readings!BU69/16.325))^2-273+$E97))</f>
        <v>-0.66447981505888265</v>
      </c>
      <c r="BZ97" s="6">
        <f>IF(Readings!BV69&gt;0.1,333.5*((Readings!BV69)^-0.07168)+(2.5*(LOG(Readings!BV69/16.325))^2-273+$E97))</f>
        <v>-0.66447981505888265</v>
      </c>
      <c r="CA97" s="6">
        <f>IF(Readings!BW69&gt;0.1,333.5*((Readings!BW69)^-0.07168)+(2.5*(LOG(Readings!BW69/16.325))^2-273+$E97))</f>
        <v>-0.66447981505888265</v>
      </c>
      <c r="CB97" s="6">
        <f>IF(Readings!BX69&gt;0.1,333.5*((Readings!BX69)^-0.07168)+(2.5*(LOG(Readings!BX69/16.325))^2-273+$E97))</f>
        <v>-0.66447981505888265</v>
      </c>
      <c r="CC97" s="6">
        <f>IF(Readings!BY69&gt;0.1,333.5*((Readings!BY69)^-0.07168)+(2.5*(LOG(Readings!BY69/16.325))^2-273+$E97))</f>
        <v>-0.64126407705606425</v>
      </c>
      <c r="CD97" s="6">
        <f>IF(Readings!BZ69&gt;0.1,333.5*((Readings!BZ69)^-0.07168)+(2.5*(LOG(Readings!BZ69/16.325))^2-273+$E97))</f>
        <v>-0.64126407705606425</v>
      </c>
      <c r="CE97" s="6">
        <f>IF(Readings!CA69&gt;0.1,333.5*((Readings!CA69)^-0.07168)+(2.5*(LOG(Readings!CA69/16.325))^2-273+$E97))</f>
        <v>-0.64126407705606425</v>
      </c>
      <c r="CF97" s="6">
        <f>IF(Readings!CC69&gt;0.1,333.5*((Readings!CC69)^-0.07168)+(2.5*(LOG(Readings!CC69/16.325))^2-273+$E97))</f>
        <v>-0.69924547265458159</v>
      </c>
      <c r="CG97" s="6">
        <f>IF(Readings!CE69&gt;0.1,333.5*((Readings!CE69)^-0.07168)+(2.5*(LOG(Readings!CE69/16.325))^2-273+$E97))</f>
        <v>-0.75703434827698857</v>
      </c>
      <c r="CH97" s="6">
        <f>IF(Readings!CF69&gt;0.1,333.5*((Readings!CF69)^-0.07168)+(2.5*(LOG(Readings!CF69/16.325))^2-273+$E97))</f>
        <v>-0.65287581582532539</v>
      </c>
      <c r="CI97" s="6">
        <f>IF(Readings!CG69&gt;0.1,333.5*((Readings!CG69)^-0.07168)+(2.5*(LOG(Readings!CG69/16.325))^2-273+$E97))</f>
        <v>-0.65287581582532539</v>
      </c>
      <c r="CJ97" s="6">
        <f>IF(Readings!CH69&gt;0.1,333.5*((Readings!CH69)^-0.07168)+(2.5*(LOG(Readings!CH69/16.325))^2-273+$E97))</f>
        <v>-0.65287581582532539</v>
      </c>
      <c r="CK97" s="6">
        <f>IF(Readings!CI69&gt;0.1,333.5*((Readings!CI69)^-0.07168)+(2.5*(LOG(Readings!CI69/16.325))^2-273+$E97))</f>
        <v>-0.65287581582532539</v>
      </c>
      <c r="CL97" s="6">
        <f>IF(Readings!CJ69&gt;0.1,333.5*((Readings!CJ69)^-0.07168)+(2.5*(LOG(Readings!CJ69/16.325))^2-273+$E97))</f>
        <v>-0.64126407705606425</v>
      </c>
      <c r="CM97" s="6">
        <f>IF(Readings!CK69&gt;0.1,333.5*((Readings!CK69)^-0.07168)+(2.5*(LOG(Readings!CK69/16.325))^2-273+$E97))</f>
        <v>-0.64126407705606425</v>
      </c>
      <c r="CN97" s="6">
        <f>IF(Readings!CL69&gt;0.1,333.5*((Readings!CL69)^-0.07168)+(2.5*(LOG(Readings!CL69/16.325))^2-273+$E97))</f>
        <v>-0.62964458901285525</v>
      </c>
      <c r="CO97" s="6">
        <f>IF(Readings!CM69&gt;0.1,333.5*((Readings!CM69)^-0.07168)+(2.5*(LOG(Readings!CM69/16.325))^2-273+$E97))</f>
        <v>-0.68766463378040044</v>
      </c>
      <c r="CP97" s="6">
        <f>IF(Readings!CN69&gt;0.1,333.5*((Readings!CN69)^-0.07168)+(2.5*(LOG(Readings!CN69/16.325))^2-273+$E97))</f>
        <v>-0.64126407705606425</v>
      </c>
      <c r="CQ97" s="6">
        <f>IF(Readings!CO69&gt;0.1,333.5*((Readings!CO69)^-0.07168)+(2.5*(LOG(Readings!CO69/16.325))^2-273+$E97))</f>
        <v>-0.64126407705606425</v>
      </c>
      <c r="CR97" s="6">
        <f>IF(Readings!CP69&gt;0.1,333.5*((Readings!CP69)^-0.07168)+(2.5*(LOG(Readings!CP69/16.325))^2-273+$E97))</f>
        <v>-0.73394182327274393</v>
      </c>
      <c r="CS97" s="6">
        <f>IF(Readings!CQ69&gt;0.1,333.5*((Readings!CQ69)^-0.07168)+(2.5*(LOG(Readings!CQ69/16.325))^2-273+$E97))</f>
        <v>-0.64126407705606425</v>
      </c>
      <c r="CT97" s="6">
        <f>IF(Readings!CR69&gt;0.1,333.5*((Readings!CR69)^-0.07168)+(2.5*(LOG(Readings!CR69/16.325))^2-273+$E97))</f>
        <v>-0.64126407705606425</v>
      </c>
      <c r="CU97" s="6">
        <f>IF(Readings!CS69&gt;0.1,333.5*((Readings!CS69)^-0.07168)+(2.5*(LOG(Readings!CS69/16.325))^2-273+$E97))</f>
        <v>-0.62964458901285525</v>
      </c>
      <c r="CV97" s="6">
        <f>IF(Readings!CT69&gt;0.1,333.5*((Readings!CT69)^-0.07168)+(2.5*(LOG(Readings!CT69/16.325))^2-273+$E97))</f>
        <v>-0.64126407705606425</v>
      </c>
      <c r="CW97" s="6">
        <f>IF(Readings!CU69&gt;0.1,333.5*((Readings!CU69)^-0.07168)+(2.5*(LOG(Readings!CU69/16.325))^2-273+$E97))</f>
        <v>-0.62964458901285525</v>
      </c>
      <c r="CX97" s="6">
        <f>IF(Readings!CV69&gt;0.1,333.5*((Readings!CV69)^-0.07168)+(2.5*(LOG(Readings!CV69/16.325))^2-273+$E97))</f>
        <v>-0.81463190555473375</v>
      </c>
      <c r="CY97" s="6">
        <f>IF(Readings!CW69&gt;0.1,333.5*((Readings!CW69)^-0.07168)+(2.5*(LOG(Readings!CW69/16.325))^2-273+$E97))</f>
        <v>-0.26554283999570316</v>
      </c>
      <c r="CZ97" s="6">
        <f>IF(Readings!CX69&gt;0.1,333.5*((Readings!CX69)^-0.07168)+(2.5*(LOG(Readings!CX69/16.325))^2-273+$E97))</f>
        <v>-0.5714305675934952</v>
      </c>
      <c r="DA97" s="6">
        <f>IF(Readings!CY69&gt;0.1,333.5*((Readings!CY69)^-0.07168)+(2.5*(LOG(Readings!CY69/16.325))^2-273+$E97))</f>
        <v>-0.5714305675934952</v>
      </c>
      <c r="DB97" s="6">
        <f>IF(Readings!CZ69&gt;0.1,333.5*((Readings!CZ69)^-0.07168)+(2.5*(LOG(Readings!CZ69/16.325))^2-273+$E97))</f>
        <v>-0.58308894870901895</v>
      </c>
      <c r="DC97" s="6">
        <f>IF(Readings!DA69&gt;0.1,333.5*((Readings!DA69)^-0.07168)+(2.5*(LOG(Readings!DA69/16.325))^2-273+$E97))</f>
        <v>-0.60638232606265774</v>
      </c>
      <c r="DD97" s="6">
        <f>IF(Readings!DB69&gt;0.1,333.5*((Readings!DB69)^-0.07168)+(2.5*(LOG(Readings!DB69/16.325))^2-273+$E97))</f>
        <v>-0.62964458901285525</v>
      </c>
      <c r="DE97" s="6">
        <f>IF(Readings!DC69&gt;0.1,333.5*((Readings!DC69)^-0.07168)+(2.5*(LOG(Readings!DC69/16.325))^2-273+$E97))</f>
        <v>-0.60638232606265774</v>
      </c>
      <c r="DF97" s="6"/>
      <c r="DG97" s="6"/>
      <c r="DH97" s="6"/>
      <c r="DI97" s="6"/>
      <c r="DJ97" s="6"/>
    </row>
    <row r="98" spans="1:156" x14ac:dyDescent="0.2">
      <c r="A98" t="s">
        <v>48</v>
      </c>
      <c r="B98" s="13">
        <v>7</v>
      </c>
      <c r="C98" s="13">
        <v>1062.1999999999998</v>
      </c>
      <c r="D98" s="17">
        <f t="shared" si="136"/>
        <v>-16.600000000000136</v>
      </c>
      <c r="E98" s="17">
        <v>-7.0000000000000007E-2</v>
      </c>
      <c r="F98" s="43" t="s">
        <v>226</v>
      </c>
      <c r="G98" s="6">
        <f>IF(Readings!C70&gt;0.1,333.5*((Readings!C70)^-0.07168)+(2.5*(LOG(Readings!C70/16.325))^2-273+$E98))</f>
        <v>-0.81761762639604285</v>
      </c>
      <c r="H98" s="6">
        <f>IF(Readings!D70&gt;0.1,333.5*((Readings!D70)^-0.07168)+(2.5*(LOG(Readings!D70/16.325))^2-273+$E98))</f>
        <v>-0.82909910286974764</v>
      </c>
      <c r="I98" s="6">
        <f>IF(Readings!E70&gt;0.1,333.5*((Readings!E70)^-0.07168)+(2.5*(LOG(Readings!E70/16.325))^2-273+$E98))</f>
        <v>-0.82909910286974764</v>
      </c>
      <c r="J98" s="6">
        <f>IF(Readings!F70&gt;0.1,333.5*((Readings!F70)^-0.07168)+(2.5*(LOG(Readings!F70/16.325))^2-273+$E98))</f>
        <v>-0.82909910286974764</v>
      </c>
      <c r="K98" s="6">
        <f>IF(Readings!G70&gt;0.1,333.5*((Readings!G70)^-0.07168)+(2.5*(LOG(Readings!G70/16.325))^2-273+$E98))</f>
        <v>-0.82909910286974764</v>
      </c>
      <c r="L98" s="6">
        <f>IF(Readings!H70&gt;0.1,333.5*((Readings!H70)^-0.07168)+(2.5*(LOG(Readings!H70/16.325))^2-273+$E98))</f>
        <v>-0.82909910286974764</v>
      </c>
      <c r="M98" s="6">
        <f>IF(Readings!I70&gt;0.1,333.5*((Readings!I70)^-0.07168)+(2.5*(LOG(Readings!I70/16.325))^2-273+$E98))</f>
        <v>-0.82909910286974764</v>
      </c>
      <c r="N98" s="6">
        <f>IF(Readings!J70&gt;0.1,333.5*((Readings!J70)^-0.07168)+(2.5*(LOG(Readings!J70/16.325))^2-273+$E98))</f>
        <v>-0.82909910286974764</v>
      </c>
      <c r="O98" s="6">
        <f>IF(Readings!K70&gt;0.1,333.5*((Readings!K70)^-0.07168)+(2.5*(LOG(Readings!K70/16.325))^2-273+$E98))</f>
        <v>-0.82909910286974764</v>
      </c>
      <c r="P98" s="6">
        <f>IF(Readings!L70&gt;0.1,333.5*((Readings!L70)^-0.07168)+(2.5*(LOG(Readings!L70/16.325))^2-273+$E98))</f>
        <v>-0.82909910286974764</v>
      </c>
      <c r="Q98" s="6">
        <f>IF(Readings!M70&gt;0.1,333.5*((Readings!M70)^-0.07168)+(2.5*(LOG(Readings!M70/16.325))^2-273+$E98))</f>
        <v>-0.8405730026350966</v>
      </c>
      <c r="R98" s="6">
        <f>IF(Readings!N70&gt;0.1,333.5*((Readings!N70)^-0.07168)+(2.5*(LOG(Readings!N70/16.325))^2-273+$E98))</f>
        <v>-0.8405730026350966</v>
      </c>
      <c r="S98" s="6">
        <f>IF(Readings!O70&gt;0.1,333.5*((Readings!O70)^-0.07168)+(2.5*(LOG(Readings!O70/16.325))^2-273+$E98))</f>
        <v>-0.82909910286974764</v>
      </c>
      <c r="T98" s="6">
        <f>IF(Readings!P70&gt;0.1,333.5*((Readings!P70)^-0.07168)+(2.5*(LOG(Readings!P70/16.325))^2-273+$E98))</f>
        <v>-0.81761762639604285</v>
      </c>
      <c r="U98" s="6">
        <f>IF(Readings!Q70&gt;0.1,333.5*((Readings!Q70)^-0.07168)+(2.5*(LOG(Readings!Q70/16.325))^2-273+$E98))</f>
        <v>-0.89782917995586331</v>
      </c>
      <c r="V98" s="6">
        <f>IF(Readings!R70&gt;0.1,333.5*((Readings!R70)^-0.07168)+(2.5*(LOG(Readings!R70/16.325))^2-273+$E98))</f>
        <v>-0.89782917995586331</v>
      </c>
      <c r="W98" s="6">
        <f>IF(Readings!S70&gt;0.1,333.5*((Readings!S70)^-0.07168)+(2.5*(LOG(Readings!S70/16.325))^2-273+$E98))</f>
        <v>-0.81761762639604285</v>
      </c>
      <c r="X98" s="6">
        <f>IF(Readings!T70&gt;0.1,333.5*((Readings!T70)^-0.07168)+(2.5*(LOG(Readings!T70/16.325))^2-273+$E98))</f>
        <v>-0.82909910286974764</v>
      </c>
      <c r="Y98" s="6">
        <f>IF(Readings!U70&gt;0.1,333.5*((Readings!U70)^-0.07168)+(2.5*(LOG(Readings!U70/16.325))^2-273+$E98))</f>
        <v>-0.89782917995586331</v>
      </c>
      <c r="Z98" s="6">
        <f>IF(Readings!V70&gt;0.1,333.5*((Readings!V70)^-0.07168)+(2.5*(LOG(Readings!V70/16.325))^2-273+$E98))</f>
        <v>-0.80612856377615572</v>
      </c>
      <c r="AA98" s="6">
        <f>IF(Readings!W70&gt;0.1,333.5*((Readings!W70)^-0.07168)+(2.5*(LOG(Readings!W70/16.325))^2-273+$E98))</f>
        <v>-0.87494933580109091</v>
      </c>
      <c r="AB98" s="6">
        <f>IF(Readings!X70&gt;0.1,333.5*((Readings!X70)^-0.07168)+(2.5*(LOG(Readings!X70/16.325))^2-273+$E98))</f>
        <v>-0.81761762639604285</v>
      </c>
      <c r="AC98" s="6">
        <f>IF(Readings!Y70&gt;0.1,333.5*((Readings!Y70)^-0.07168)+(2.5*(LOG(Readings!Y70/16.325))^2-273+$E98))</f>
        <v>-0.80612856377615572</v>
      </c>
      <c r="AD98" s="6">
        <f>IF(Readings!Z70&gt;0.1,333.5*((Readings!Z70)^-0.07168)+(2.5*(LOG(Readings!Z70/16.325))^2-273+$E98))</f>
        <v>-0.80612856377615572</v>
      </c>
      <c r="AE98" s="6">
        <f>IF(Readings!AA70&gt;0.1,333.5*((Readings!AA70)^-0.07168)+(2.5*(LOG(Readings!AA70/16.325))^2-273+$E98))</f>
        <v>-0.80612856377615572</v>
      </c>
      <c r="AF98" s="6">
        <f>IF(Readings!AB70&gt;0.1,333.5*((Readings!AB70)^-0.07168)+(2.5*(LOG(Readings!AB70/16.325))^2-273+$E98))</f>
        <v>-0.88639302276703802</v>
      </c>
      <c r="AG98" s="6">
        <f>IF(Readings!AC70&gt;0.1,333.5*((Readings!AC70)^-0.07168)+(2.5*(LOG(Readings!AC70/16.325))^2-273+$E98))</f>
        <v>-0.80612856377615572</v>
      </c>
      <c r="AH98" s="6">
        <f>IF(Readings!AD70&gt;0.1,333.5*((Readings!AD70)^-0.07168)+(2.5*(LOG(Readings!AD70/16.325))^2-273+$E98))</f>
        <v>-0.79463190555475194</v>
      </c>
      <c r="AI98" s="6">
        <f>IF(Readings!AE70&gt;0.1,333.5*((Readings!AE70)^-0.07168)+(2.5*(LOG(Readings!AE70/16.325))^2-273+$E98))</f>
        <v>-0.79463190555475194</v>
      </c>
      <c r="AJ98" s="6">
        <f>IF(Readings!AF70&gt;0.1,333.5*((Readings!AF70)^-0.07168)+(2.5*(LOG(Readings!AF70/16.325))^2-273+$E98))</f>
        <v>-0.80612856377615572</v>
      </c>
      <c r="AK98" s="6">
        <f>IF(Readings!AG70&gt;0.1,333.5*((Readings!AG70)^-0.07168)+(2.5*(LOG(Readings!AG70/16.325))^2-273+$E98))</f>
        <v>-0.87494933580109091</v>
      </c>
      <c r="AL98" s="6">
        <f>IF(Readings!AH70&gt;0.1,333.5*((Readings!AH70)^-0.07168)+(2.5*(LOG(Readings!AH70/16.325))^2-273+$E98))</f>
        <v>-0.78312764225938736</v>
      </c>
      <c r="AM98" s="6">
        <f>IF(Readings!AI70&gt;0.1,333.5*((Readings!AI70)^-0.07168)+(2.5*(LOG(Readings!AI70/16.325))^2-273+$E98))</f>
        <v>-0.79463190555475194</v>
      </c>
      <c r="AN98" s="6">
        <f>IF(Readings!AJ70&gt;0.1,333.5*((Readings!AJ70)^-0.07168)+(2.5*(LOG(Readings!AJ70/16.325))^2-273+$E98))</f>
        <v>-0.8520393351126927</v>
      </c>
      <c r="AO98" s="6">
        <f>IF(Readings!AK70&gt;0.1,333.5*((Readings!AK70)^-0.07168)+(2.5*(LOG(Readings!AK70/16.325))^2-273+$E98))</f>
        <v>-0.79463190555475194</v>
      </c>
      <c r="AP98" s="6">
        <f>IF(Readings!AL70&gt;0.1,333.5*((Readings!AL70)^-0.07168)+(2.5*(LOG(Readings!AL70/16.325))^2-273+$E98))</f>
        <v>-0.8520393351126927</v>
      </c>
      <c r="AQ98" s="6">
        <f>IF(Readings!AM70&gt;0.1,333.5*((Readings!AM70)^-0.07168)+(2.5*(LOG(Readings!AM70/16.325))^2-273+$E98))</f>
        <v>-0.8520393351126927</v>
      </c>
      <c r="AR98" s="6">
        <f>IF(Readings!AN70&gt;0.1,333.5*((Readings!AN70)^-0.07168)+(2.5*(LOG(Readings!AN70/16.325))^2-273+$E98))</f>
        <v>-0.86349810970597218</v>
      </c>
      <c r="AS98" s="6">
        <f>IF(Readings!AO70&gt;0.1,333.5*((Readings!AO70)^-0.07168)+(2.5*(LOG(Readings!AO70/16.325))^2-273+$E98))</f>
        <v>-0.78312764225938736</v>
      </c>
      <c r="AT98" s="6">
        <f>IF(Readings!AP70&gt;0.1,333.5*((Readings!AP70)^-0.07168)+(2.5*(LOG(Readings!AP70/16.325))^2-273+$E98))</f>
        <v>-0.80612856377615572</v>
      </c>
      <c r="AU98" s="6">
        <f>IF(Readings!AQ70&gt;0.1,333.5*((Readings!AQ70)^-0.07168)+(2.5*(LOG(Readings!AQ70/16.325))^2-273+$E98))</f>
        <v>-0.78312764225938736</v>
      </c>
      <c r="AV98" s="6">
        <f>IF(Readings!AR70&gt;0.1,333.5*((Readings!AR70)^-0.07168)+(2.5*(LOG(Readings!AR70/16.325))^2-273+$E98))</f>
        <v>-0.78312764225938736</v>
      </c>
      <c r="AW98" s="6">
        <f>IF(Readings!AS70&gt;0.1,333.5*((Readings!AS70)^-0.07168)+(2.5*(LOG(Readings!AS70/16.325))^2-273+$E98))</f>
        <v>-0.78312764225938736</v>
      </c>
      <c r="AX98" s="6">
        <f>IF(Readings!AT70&gt;0.1,333.5*((Readings!AT70)^-0.07168)+(2.5*(LOG(Readings!AT70/16.325))^2-273+$E98))</f>
        <v>-0.80612856377615572</v>
      </c>
      <c r="AY98" s="6">
        <f>IF(Readings!AU70&gt;0.1,333.5*((Readings!AU70)^-0.07168)+(2.5*(LOG(Readings!AU70/16.325))^2-273+$E98))</f>
        <v>-0.78312764225938736</v>
      </c>
      <c r="AZ98" s="6">
        <f>IF(Readings!AV70&gt;0.1,333.5*((Readings!AV70)^-0.07168)+(2.5*(LOG(Readings!AV70/16.325))^2-273+$E98))</f>
        <v>-0.78312764225938736</v>
      </c>
      <c r="BA98" s="6">
        <f>IF(Readings!AW70&gt;0.1,333.5*((Readings!AW70)^-0.07168)+(2.5*(LOG(Readings!AW70/16.325))^2-273+$E98))</f>
        <v>-0.76009626246940343</v>
      </c>
      <c r="BB98" s="6">
        <f>IF(Readings!AX70&gt;0.1,333.5*((Readings!AX70)^-0.07168)+(2.5*(LOG(Readings!AX70/16.325))^2-273+$E98))</f>
        <v>-0.77161576440005319</v>
      </c>
      <c r="BC98" s="6">
        <f>IF(Readings!AY70&gt;0.1,333.5*((Readings!AY70)^-0.07168)+(2.5*(LOG(Readings!AY70/16.325))^2-273+$E98))</f>
        <v>-0.39915746818144271</v>
      </c>
      <c r="BD98" s="6">
        <f>IF(Readings!AZ70&gt;0.1,333.5*((Readings!AZ70)^-0.07168)+(2.5*(LOG(Readings!AZ70/16.325))^2-273+$E98))</f>
        <v>-0.76009626246940343</v>
      </c>
      <c r="BE98" s="6">
        <f>IF(Readings!BA70&gt;0.1,333.5*((Readings!BA70)^-0.07168)+(2.5*(LOG(Readings!BA70/16.325))^2-273+$E98))</f>
        <v>-0.76009626246940343</v>
      </c>
      <c r="BF98" s="6">
        <f>IF(Readings!BB70&gt;0.1,333.5*((Readings!BB70)^-0.07168)+(2.5*(LOG(Readings!BB70/16.325))^2-273+$E98))</f>
        <v>-0.76009626246940343</v>
      </c>
      <c r="BG98" s="6">
        <f>IF(Readings!BC70&gt;0.1,333.5*((Readings!BC70)^-0.07168)+(2.5*(LOG(Readings!BC70/16.325))^2-273+$E98))</f>
        <v>-0.76009626246940343</v>
      </c>
      <c r="BH98" s="6">
        <f>IF(Readings!BD70&gt;0.1,333.5*((Readings!BD70)^-0.07168)+(2.5*(LOG(Readings!BD70/16.325))^2-273+$E98))</f>
        <v>-0.76009626246940343</v>
      </c>
      <c r="BI98" s="6">
        <f>IF(Readings!BE70&gt;0.1,333.5*((Readings!BE70)^-0.07168)+(2.5*(LOG(Readings!BE70/16.325))^2-273+$E98))</f>
        <v>-0.74856912694252742</v>
      </c>
      <c r="BJ98" s="6">
        <f>IF(Readings!BF70&gt;0.1,333.5*((Readings!BF70)^-0.07168)+(2.5*(LOG(Readings!BF70/16.325))^2-273+$E98))</f>
        <v>-0.74856912694252742</v>
      </c>
      <c r="BK98" s="6">
        <f>IF(Readings!BG70&gt;0.1,333.5*((Readings!BG70)^-0.07168)+(2.5*(LOG(Readings!BG70/16.325))^2-273+$E98))</f>
        <v>-0.74856912694252742</v>
      </c>
      <c r="BL98" s="6">
        <f>IF(Readings!BH70&gt;0.1,333.5*((Readings!BH70)^-0.07168)+(2.5*(LOG(Readings!BH70/16.325))^2-273+$E98))</f>
        <v>-0.74856912694252742</v>
      </c>
      <c r="BM98" s="6">
        <f>IF(Readings!BI70&gt;0.1,333.5*((Readings!BI70)^-0.07168)+(2.5*(LOG(Readings!BI70/16.325))^2-273+$E98))</f>
        <v>-0.74856912694252742</v>
      </c>
      <c r="BN98" s="6">
        <f>IF(Readings!BJ70&gt;0.1,333.5*((Readings!BJ70)^-0.07168)+(2.5*(LOG(Readings!BJ70/16.325))^2-273+$E98))</f>
        <v>-0.74856912694252742</v>
      </c>
      <c r="BO98" s="6">
        <f>IF(Readings!BK70&gt;0.1,333.5*((Readings!BK70)^-0.07168)+(2.5*(LOG(Readings!BK70/16.325))^2-273+$E98))</f>
        <v>-0.74856912694252742</v>
      </c>
      <c r="BP98" s="6">
        <f>IF(Readings!BL70&gt;0.1,333.5*((Readings!BL70)^-0.07168)+(2.5*(LOG(Readings!BL70/16.325))^2-273+$E98))</f>
        <v>-0.74856912694252742</v>
      </c>
      <c r="BQ98" s="6">
        <f>IF(Readings!BM70&gt;0.1,333.5*((Readings!BM70)^-0.07168)+(2.5*(LOG(Readings!BM70/16.325))^2-273+$E98))</f>
        <v>-0.74856912694252742</v>
      </c>
      <c r="BR98" s="6">
        <f>IF(Readings!BN70&gt;0.1,333.5*((Readings!BN70)^-0.07168)+(2.5*(LOG(Readings!BN70/16.325))^2-273+$E98))</f>
        <v>-0.74856912694252742</v>
      </c>
      <c r="BS98" s="6">
        <f>IF(Readings!BO70&gt;0.1,333.5*((Readings!BO70)^-0.07168)+(2.5*(LOG(Readings!BO70/16.325))^2-273+$E98))</f>
        <v>-0.73703434827700676</v>
      </c>
      <c r="BT98" s="6">
        <f>IF(Readings!BP70&gt;0.1,333.5*((Readings!BP70)^-0.07168)+(2.5*(LOG(Readings!BP70/16.325))^2-273+$E98))</f>
        <v>-0.73703434827700676</v>
      </c>
      <c r="BU98" s="6">
        <f>IF(Readings!BQ70&gt;0.1,333.5*((Readings!BQ70)^-0.07168)+(2.5*(LOG(Readings!BQ70/16.325))^2-273+$E98))</f>
        <v>-0.73703434827700676</v>
      </c>
      <c r="BV98" s="6">
        <f>IF(Readings!BR70&gt;0.1,333.5*((Readings!BR70)^-0.07168)+(2.5*(LOG(Readings!BR70/16.325))^2-273+$E98))</f>
        <v>-0.74856912694252742</v>
      </c>
      <c r="BW98" s="6">
        <f>IF(Readings!BS70&gt;0.1,333.5*((Readings!BS70)^-0.07168)+(2.5*(LOG(Readings!BS70/16.325))^2-273+$E98))</f>
        <v>-0.72549191691302894</v>
      </c>
      <c r="BX98" s="6">
        <f>IF(Readings!BT70&gt;0.1,333.5*((Readings!BT70)^-0.07168)+(2.5*(LOG(Readings!BT70/16.325))^2-273+$E98))</f>
        <v>-0.74856912694252742</v>
      </c>
      <c r="BY98" s="6">
        <f>IF(Readings!BU70&gt;0.1,333.5*((Readings!BU70)^-0.07168)+(2.5*(LOG(Readings!BU70/16.325))^2-273+$E98))</f>
        <v>-0.73703434827700676</v>
      </c>
      <c r="BZ98" s="6">
        <f>IF(Readings!BV70&gt;0.1,333.5*((Readings!BV70)^-0.07168)+(2.5*(LOG(Readings!BV70/16.325))^2-273+$E98))</f>
        <v>-0.73703434827700676</v>
      </c>
      <c r="CA98" s="6">
        <f>IF(Readings!BW70&gt;0.1,333.5*((Readings!BW70)^-0.07168)+(2.5*(LOG(Readings!BW70/16.325))^2-273+$E98))</f>
        <v>-0.72549191691302894</v>
      </c>
      <c r="CB98" s="6">
        <f>IF(Readings!BX70&gt;0.1,333.5*((Readings!BX70)^-0.07168)+(2.5*(LOG(Readings!BX70/16.325))^2-273+$E98))</f>
        <v>-0.71394182327276212</v>
      </c>
      <c r="CC98" s="6">
        <f>IF(Readings!BY70&gt;0.1,333.5*((Readings!BY70)^-0.07168)+(2.5*(LOG(Readings!BY70/16.325))^2-273+$E98))</f>
        <v>-0.70238405776120771</v>
      </c>
      <c r="CD98" s="6">
        <f>IF(Readings!BZ70&gt;0.1,333.5*((Readings!BZ70)^-0.07168)+(2.5*(LOG(Readings!BZ70/16.325))^2-273+$E98))</f>
        <v>-0.70238405776120771</v>
      </c>
      <c r="CE98" s="6">
        <f>IF(Readings!CA70&gt;0.1,333.5*((Readings!CA70)^-0.07168)+(2.5*(LOG(Readings!CA70/16.325))^2-273+$E98))</f>
        <v>-0.70238405776120771</v>
      </c>
      <c r="CF98" s="6">
        <f>IF(Readings!CC70&gt;0.1,333.5*((Readings!CC70)^-0.07168)+(2.5*(LOG(Readings!CC70/16.325))^2-273+$E98))</f>
        <v>-0.71394182327276212</v>
      </c>
      <c r="CG98" s="6">
        <f>IF(Readings!CE70&gt;0.1,333.5*((Readings!CE70)^-0.07168)+(2.5*(LOG(Readings!CE70/16.325))^2-273+$E98))</f>
        <v>-0.74856912694252742</v>
      </c>
      <c r="CH98" s="6">
        <f>IF(Readings!CF70&gt;0.1,333.5*((Readings!CF70)^-0.07168)+(2.5*(LOG(Readings!CF70/16.325))^2-273+$E98))</f>
        <v>-0.71394182327276212</v>
      </c>
      <c r="CI98" s="6">
        <f>IF(Readings!CG70&gt;0.1,333.5*((Readings!CG70)^-0.07168)+(2.5*(LOG(Readings!CG70/16.325))^2-273+$E98))</f>
        <v>-0.70238405776120771</v>
      </c>
      <c r="CJ98" s="6">
        <f>IF(Readings!CH70&gt;0.1,333.5*((Readings!CH70)^-0.07168)+(2.5*(LOG(Readings!CH70/16.325))^2-273+$E98))</f>
        <v>-0.71394182327276212</v>
      </c>
      <c r="CK98" s="6">
        <f>IF(Readings!CI70&gt;0.1,333.5*((Readings!CI70)^-0.07168)+(2.5*(LOG(Readings!CI70/16.325))^2-273+$E98))</f>
        <v>-0.71394182327276212</v>
      </c>
      <c r="CL98" s="6">
        <f>IF(Readings!CJ70&gt;0.1,333.5*((Readings!CJ70)^-0.07168)+(2.5*(LOG(Readings!CJ70/16.325))^2-273+$E98))</f>
        <v>-0.70238405776120771</v>
      </c>
      <c r="CM98" s="6">
        <f>IF(Readings!CK70&gt;0.1,333.5*((Readings!CK70)^-0.07168)+(2.5*(LOG(Readings!CK70/16.325))^2-273+$E98))</f>
        <v>-0.69081861076540463</v>
      </c>
      <c r="CN98" s="6">
        <f>IF(Readings!CL70&gt;0.1,333.5*((Readings!CL70)^-0.07168)+(2.5*(LOG(Readings!CL70/16.325))^2-273+$E98))</f>
        <v>-0.69081861076540463</v>
      </c>
      <c r="CO98" s="6">
        <f>IF(Readings!CM70&gt;0.1,333.5*((Readings!CM70)^-0.07168)+(2.5*(LOG(Readings!CM70/16.325))^2-273+$E98))</f>
        <v>-0.73703434827700676</v>
      </c>
      <c r="CP98" s="6">
        <f>IF(Readings!CN70&gt;0.1,333.5*((Readings!CN70)^-0.07168)+(2.5*(LOG(Readings!CN70/16.325))^2-273+$E98))</f>
        <v>-0.70238405776120771</v>
      </c>
      <c r="CQ98" s="6">
        <f>IF(Readings!CO70&gt;0.1,333.5*((Readings!CO70)^-0.07168)+(2.5*(LOG(Readings!CO70/16.325))^2-273+$E98))</f>
        <v>-0.71394182327276212</v>
      </c>
      <c r="CR98" s="6">
        <f>IF(Readings!CP70&gt;0.1,333.5*((Readings!CP70)^-0.07168)+(2.5*(LOG(Readings!CP70/16.325))^2-273+$E98))</f>
        <v>-0.78312764225938736</v>
      </c>
      <c r="CS98" s="6">
        <f>IF(Readings!CQ70&gt;0.1,333.5*((Readings!CQ70)^-0.07168)+(2.5*(LOG(Readings!CQ70/16.325))^2-273+$E98))</f>
        <v>-0.70238405776120771</v>
      </c>
      <c r="CT98" s="6">
        <f>IF(Readings!CR70&gt;0.1,333.5*((Readings!CR70)^-0.07168)+(2.5*(LOG(Readings!CR70/16.325))^2-273+$E98))</f>
        <v>-0.69081861076540463</v>
      </c>
      <c r="CU98" s="6">
        <f>IF(Readings!CS70&gt;0.1,333.5*((Readings!CS70)^-0.07168)+(2.5*(LOG(Readings!CS70/16.325))^2-273+$E98))</f>
        <v>-0.69081861076540463</v>
      </c>
      <c r="CV98" s="6">
        <f>IF(Readings!CT70&gt;0.1,333.5*((Readings!CT70)^-0.07168)+(2.5*(LOG(Readings!CT70/16.325))^2-273+$E98))</f>
        <v>-0.74856912694252742</v>
      </c>
      <c r="CW98" s="6">
        <f>IF(Readings!CU70&gt;0.1,333.5*((Readings!CU70)^-0.07168)+(2.5*(LOG(Readings!CU70/16.325))^2-273+$E98))</f>
        <v>-0.69081861076540463</v>
      </c>
      <c r="CX98" s="6">
        <f>IF(Readings!CV70&gt;0.1,333.5*((Readings!CV70)^-0.07168)+(2.5*(LOG(Readings!CV70/16.325))^2-273+$E98))</f>
        <v>-0.74856912694252742</v>
      </c>
      <c r="CY98" s="6">
        <f>IF(Readings!CW70&gt;0.1,333.5*((Readings!CW70)^-0.07168)+(2.5*(LOG(Readings!CW70/16.325))^2-273+$E98))</f>
        <v>0.19921158045553966</v>
      </c>
      <c r="CZ98" s="6">
        <f>IF(Readings!CX70&gt;0.1,333.5*((Readings!CX70)^-0.07168)+(2.5*(LOG(Readings!CX70/16.325))^2-273+$E98))</f>
        <v>-0.64447981505890084</v>
      </c>
      <c r="DA98" s="6">
        <f>IF(Readings!CY70&gt;0.1,333.5*((Readings!CY70)^-0.07168)+(2.5*(LOG(Readings!CY70/16.325))^2-273+$E98))</f>
        <v>-0.63287581582534358</v>
      </c>
      <c r="DB98" s="6">
        <f>IF(Readings!CZ70&gt;0.1,333.5*((Readings!CZ70)^-0.07168)+(2.5*(LOG(Readings!CZ70/16.325))^2-273+$E98))</f>
        <v>-0.62126407705608244</v>
      </c>
      <c r="DC98" s="6">
        <f>IF(Readings!DA70&gt;0.1,333.5*((Readings!DA70)^-0.07168)+(2.5*(LOG(Readings!DA70/16.325))^2-273+$E98))</f>
        <v>-0.6560760844765241</v>
      </c>
      <c r="DD98" s="6">
        <f>IF(Readings!DB70&gt;0.1,333.5*((Readings!DB70)^-0.07168)+(2.5*(LOG(Readings!DB70/16.325))^2-273+$E98))</f>
        <v>-0.69081861076540463</v>
      </c>
      <c r="DE98" s="6">
        <f>IF(Readings!DC70&gt;0.1,333.5*((Readings!DC70)^-0.07168)+(2.5*(LOG(Readings!DC70/16.325))^2-273+$E98))</f>
        <v>-0.6560760844765241</v>
      </c>
      <c r="DF98" s="6"/>
      <c r="DG98" s="6"/>
      <c r="DH98" s="6"/>
      <c r="DI98" s="6"/>
      <c r="DJ98" s="6"/>
    </row>
    <row r="99" spans="1:156" x14ac:dyDescent="0.2">
      <c r="D99" s="17"/>
      <c r="E99" s="17"/>
      <c r="F99" s="17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</row>
    <row r="100" spans="1:156" x14ac:dyDescent="0.2">
      <c r="C100" s="13" t="s">
        <v>7</v>
      </c>
      <c r="D100" s="17"/>
      <c r="E100" s="17"/>
      <c r="F100" s="17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>
        <f>($C$93-($C$92))/(S93-(S92))</f>
        <v>1.2071155396102851</v>
      </c>
      <c r="T100" s="6">
        <f>($C$93-($C$92))/(T93-(T92))</f>
        <v>0.58646075584241331</v>
      </c>
      <c r="U100" s="6">
        <f>($C$94-($C$93))/(U94-(U93))</f>
        <v>0.84361185999202271</v>
      </c>
      <c r="V100" s="6">
        <f>($C$94-($C$93))/(V94-(V93))</f>
        <v>1.1141711642781988</v>
      </c>
      <c r="W100" s="6">
        <f>($C$94-($C$93))/(W94-(W93))</f>
        <v>0.30250986099266391</v>
      </c>
      <c r="X100" s="6">
        <f>($C$94-($C$93))/(X94-(X93))</f>
        <v>0.26263942995837875</v>
      </c>
      <c r="Y100" s="6">
        <f t="shared" ref="Y100:AJ100" si="137">($C$95-($C$94))/(Y95-(Y94))</f>
        <v>3.8742276770981494</v>
      </c>
      <c r="Z100" s="6">
        <f t="shared" si="137"/>
        <v>2.2629791998800211</v>
      </c>
      <c r="AA100" s="6">
        <f t="shared" si="137"/>
        <v>2.4273284795220627</v>
      </c>
      <c r="AB100" s="6">
        <f t="shared" si="137"/>
        <v>2.2019498954944443</v>
      </c>
      <c r="AC100" s="6">
        <f t="shared" si="137"/>
        <v>2.1723073911779611</v>
      </c>
      <c r="AD100" s="6">
        <f t="shared" si="137"/>
        <v>2.2019498954944443</v>
      </c>
      <c r="AE100" s="6">
        <f t="shared" si="137"/>
        <v>2.087867828149585</v>
      </c>
      <c r="AF100" s="6">
        <f t="shared" si="137"/>
        <v>2.5349314862680159</v>
      </c>
      <c r="AG100" s="6">
        <f t="shared" si="137"/>
        <v>2.8597506699468056</v>
      </c>
      <c r="AH100" s="6">
        <f t="shared" si="137"/>
        <v>3.3243285247238941</v>
      </c>
      <c r="AI100" s="6">
        <f t="shared" si="137"/>
        <v>3.9648596794359232</v>
      </c>
      <c r="AJ100" s="6">
        <f t="shared" si="137"/>
        <v>6.1512809342242338</v>
      </c>
      <c r="AK100" s="6">
        <f>($C$94-($C$93))/(AK94-(AK93))</f>
        <v>4.1223271469695977</v>
      </c>
      <c r="AL100" s="6">
        <f>($C$94-($C$93))/(AL94-(AL93))</f>
        <v>5.9223840679886868</v>
      </c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>
        <f t="shared" ref="BR100:CD100" si="138">($C$93-($C$92))/(BR93-(BR92))</f>
        <v>0.77165730922791576</v>
      </c>
      <c r="BS100" s="6">
        <f t="shared" si="138"/>
        <v>0.51346382386815181</v>
      </c>
      <c r="BT100" s="6">
        <f t="shared" si="138"/>
        <v>0.28153396162980127</v>
      </c>
      <c r="BU100" s="6">
        <f t="shared" si="138"/>
        <v>0.2213735345958649</v>
      </c>
      <c r="BV100" s="6">
        <f t="shared" si="138"/>
        <v>0.43606271043771949</v>
      </c>
      <c r="BW100" s="6">
        <f t="shared" si="138"/>
        <v>0.50687983042436524</v>
      </c>
      <c r="BX100" s="6">
        <f t="shared" si="138"/>
        <v>0.6029808780816911</v>
      </c>
      <c r="BY100" s="6">
        <f t="shared" si="138"/>
        <v>0.73509349512349975</v>
      </c>
      <c r="BZ100" s="6">
        <f t="shared" si="138"/>
        <v>1.5922997054048531</v>
      </c>
      <c r="CA100" s="6">
        <f t="shared" si="138"/>
        <v>2.3479516869516477</v>
      </c>
      <c r="CB100" s="6">
        <f t="shared" si="138"/>
        <v>3.4858178111263216</v>
      </c>
      <c r="CC100" s="6">
        <f t="shared" si="138"/>
        <v>9.7101404345286095</v>
      </c>
      <c r="CD100" s="6">
        <f t="shared" si="138"/>
        <v>35.300392599170145</v>
      </c>
      <c r="CE100" s="6"/>
      <c r="CF100" s="6">
        <v>0</v>
      </c>
      <c r="CG100" s="6">
        <v>0</v>
      </c>
      <c r="CH100" s="6">
        <v>0</v>
      </c>
      <c r="CI100" s="6">
        <v>0</v>
      </c>
      <c r="CJ100" s="6">
        <v>0</v>
      </c>
      <c r="CK100" s="6">
        <v>0</v>
      </c>
      <c r="CL100" s="6"/>
    </row>
    <row r="101" spans="1:156" x14ac:dyDescent="0.2">
      <c r="C101" s="13" t="s">
        <v>8</v>
      </c>
      <c r="D101" s="17"/>
      <c r="E101" s="17"/>
      <c r="F101" s="17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>
        <f>(-(S100*S92))+$C$92</f>
        <v>1076.3455349475607</v>
      </c>
      <c r="T101" s="6">
        <f>(-(T100*T92))+$C$92</f>
        <v>1076.2284839526269</v>
      </c>
      <c r="U101" s="6">
        <f>(-(U100*U93))+$C$93</f>
        <v>1075.6300432754158</v>
      </c>
      <c r="V101" s="6">
        <f>(-(V100*V93))+$C$93</f>
        <v>1075.8069330781389</v>
      </c>
      <c r="W101" s="6">
        <f>(-(W100*W93))+$C$93</f>
        <v>1075.2219424321886</v>
      </c>
      <c r="X101" s="6">
        <f>(-(X100*X93))+$C$93</f>
        <v>1075.2001546993026</v>
      </c>
      <c r="Y101" s="6">
        <f t="shared" ref="Y101:AJ101" si="139">(-(Y100*Y94))+$C$94</f>
        <v>1074.6413496321134</v>
      </c>
      <c r="Z101" s="6">
        <f t="shared" si="139"/>
        <v>1074.5985603899746</v>
      </c>
      <c r="AA101" s="6">
        <f t="shared" si="139"/>
        <v>1074.643628202924</v>
      </c>
      <c r="AB101" s="6">
        <f t="shared" si="139"/>
        <v>1074.019203189984</v>
      </c>
      <c r="AC101" s="6">
        <f t="shared" si="139"/>
        <v>1074.0081751306511</v>
      </c>
      <c r="AD101" s="6">
        <f t="shared" si="139"/>
        <v>1074.019203189984</v>
      </c>
      <c r="AE101" s="6">
        <f t="shared" si="139"/>
        <v>1073.9767606286521</v>
      </c>
      <c r="AF101" s="6">
        <f t="shared" si="139"/>
        <v>1074.618964347686</v>
      </c>
      <c r="AG101" s="6">
        <f t="shared" si="139"/>
        <v>1074.2301819803938</v>
      </c>
      <c r="AH101" s="6">
        <f t="shared" si="139"/>
        <v>1074.397539134817</v>
      </c>
      <c r="AI101" s="6">
        <f t="shared" si="139"/>
        <v>1074.6282808076487</v>
      </c>
      <c r="AJ101" s="6">
        <f t="shared" si="139"/>
        <v>1074.8334286088852</v>
      </c>
      <c r="AK101" s="6">
        <f>(-(AK100*AK93))+$C$93</f>
        <v>1075.301424936109</v>
      </c>
      <c r="AL101" s="6">
        <f>(-(AL100*AL93))+$C$93</f>
        <v>1075.6295777677497</v>
      </c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>
        <f>(-(BR100*BR92))+$C$92</f>
        <v>1076.3115019988988</v>
      </c>
      <c r="BS101" s="6">
        <f>(-(BS100*BS92))+$C$92</f>
        <v>1076.274193870827</v>
      </c>
      <c r="BT101" s="6">
        <f>(-(BT100*BT92))+$C$92</f>
        <v>1076.2406807518107</v>
      </c>
      <c r="BU101" s="6">
        <f>(-(BU100*BU92))+$C$92</f>
        <v>1076.2107519441147</v>
      </c>
      <c r="BV101" s="6">
        <f t="shared" ref="BV101:CD101" si="140">(-(BV100*BV94))+$C$94</f>
        <v>1075.2159593876881</v>
      </c>
      <c r="BW101" s="6">
        <f t="shared" si="140"/>
        <v>1075.1207664108081</v>
      </c>
      <c r="BX101" s="6">
        <f t="shared" si="140"/>
        <v>1075.010277199701</v>
      </c>
      <c r="BY101" s="6">
        <f t="shared" si="140"/>
        <v>1074.9687090893826</v>
      </c>
      <c r="BZ101" s="6">
        <f t="shared" si="140"/>
        <v>1074.6795093074645</v>
      </c>
      <c r="CA101" s="6">
        <f t="shared" si="140"/>
        <v>1074.6046119958344</v>
      </c>
      <c r="CB101" s="6">
        <f t="shared" si="140"/>
        <v>1074.6551097915794</v>
      </c>
      <c r="CC101" s="6">
        <f t="shared" si="140"/>
        <v>1075.089005705624</v>
      </c>
      <c r="CD101" s="6">
        <f t="shared" si="140"/>
        <v>1077.7604999066862</v>
      </c>
      <c r="CE101" s="6"/>
      <c r="CF101" s="6">
        <f t="shared" ref="CF101:CK101" si="141">(-(CF100*CF94))+$C$94</f>
        <v>1075.1999999999998</v>
      </c>
      <c r="CG101" s="6">
        <f t="shared" si="141"/>
        <v>1075.1999999999998</v>
      </c>
      <c r="CH101" s="6">
        <f t="shared" si="141"/>
        <v>1075.1999999999998</v>
      </c>
      <c r="CI101" s="6">
        <f t="shared" si="141"/>
        <v>1075.1999999999998</v>
      </c>
      <c r="CJ101" s="6">
        <f t="shared" si="141"/>
        <v>1075.1999999999998</v>
      </c>
      <c r="CK101" s="6">
        <f t="shared" si="141"/>
        <v>1075.1999999999998</v>
      </c>
      <c r="CL101" s="6"/>
    </row>
    <row r="102" spans="1:156" x14ac:dyDescent="0.2">
      <c r="C102" s="13" t="s">
        <v>9</v>
      </c>
      <c r="D102" s="17"/>
      <c r="E102" s="17"/>
      <c r="F102" s="17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>
        <f>(-(S100*S92))+$D$92</f>
        <v>-2.4544650524392533</v>
      </c>
      <c r="T102" s="6">
        <f>(-(T100*T92))+$D$92</f>
        <v>-2.5715160473729615</v>
      </c>
      <c r="U102" s="6">
        <f>(-(U100*U93))+$D$93</f>
        <v>-3.1699567245841695</v>
      </c>
      <c r="V102" s="6">
        <f>(-(V100*V93))+$D$93</f>
        <v>-2.9930669218609882</v>
      </c>
      <c r="W102" s="6">
        <f>(-(W100*W93))+$D$93</f>
        <v>-3.5780575678113897</v>
      </c>
      <c r="X102" s="6">
        <f>(-(X100*X93))+$D$93</f>
        <v>-3.5998453006972975</v>
      </c>
      <c r="Y102" s="6">
        <f t="shared" ref="Y102:AJ102" si="142">(-(Y100*Y94))+$D$94</f>
        <v>-4.1586503678866196</v>
      </c>
      <c r="Z102" s="6">
        <f t="shared" si="142"/>
        <v>-4.2014396100252842</v>
      </c>
      <c r="AA102" s="6">
        <f t="shared" si="142"/>
        <v>-4.1563717970760639</v>
      </c>
      <c r="AB102" s="6">
        <f t="shared" si="142"/>
        <v>-4.7807968100160823</v>
      </c>
      <c r="AC102" s="6">
        <f t="shared" si="142"/>
        <v>-4.7918248693487975</v>
      </c>
      <c r="AD102" s="6">
        <f t="shared" si="142"/>
        <v>-4.7807968100160823</v>
      </c>
      <c r="AE102" s="6">
        <f t="shared" si="142"/>
        <v>-4.823239371347797</v>
      </c>
      <c r="AF102" s="6">
        <f t="shared" si="142"/>
        <v>-4.181035652314069</v>
      </c>
      <c r="AG102" s="6">
        <f t="shared" si="142"/>
        <v>-4.5698180196060747</v>
      </c>
      <c r="AH102" s="6">
        <f t="shared" si="142"/>
        <v>-4.4024608651831025</v>
      </c>
      <c r="AI102" s="6">
        <f t="shared" si="142"/>
        <v>-4.171719192351321</v>
      </c>
      <c r="AJ102" s="6">
        <f t="shared" si="142"/>
        <v>-3.9665713911148113</v>
      </c>
      <c r="AK102" s="6">
        <f>(-(AK100*AK93))+$D$93</f>
        <v>-3.498575063890907</v>
      </c>
      <c r="AL102" s="6">
        <f>(-(AL100*AL93))+$D$93</f>
        <v>-3.1704222322502522</v>
      </c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>
        <f>(-(BR100*BR92))+$D$92</f>
        <v>-2.4884980011009996</v>
      </c>
      <c r="BS102" s="6">
        <f>(-(BS100*BS92))+$D$92</f>
        <v>-2.5258061291729721</v>
      </c>
      <c r="BT102" s="6">
        <f>(-(BT100*BT92))+$D$92</f>
        <v>-2.5593192481893041</v>
      </c>
      <c r="BU102" s="6">
        <f>(-(BU100*BU92))+$D$92</f>
        <v>-2.5892480558853399</v>
      </c>
      <c r="BV102" s="6">
        <f t="shared" ref="BV102:CD102" si="143">(-(BV100*BV94))+$D$94</f>
        <v>-3.584040612311806</v>
      </c>
      <c r="BW102" s="6">
        <f t="shared" si="143"/>
        <v>-3.6792335891918624</v>
      </c>
      <c r="BX102" s="6">
        <f t="shared" si="143"/>
        <v>-3.789722800298863</v>
      </c>
      <c r="BY102" s="6">
        <f t="shared" si="143"/>
        <v>-3.8312909106172293</v>
      </c>
      <c r="BZ102" s="6">
        <f t="shared" si="143"/>
        <v>-4.1204906925354301</v>
      </c>
      <c r="CA102" s="6">
        <f t="shared" si="143"/>
        <v>-4.1953880041656388</v>
      </c>
      <c r="CB102" s="6">
        <f t="shared" si="143"/>
        <v>-4.1448902084204464</v>
      </c>
      <c r="CC102" s="6">
        <f t="shared" si="143"/>
        <v>-3.7109942943759924</v>
      </c>
      <c r="CD102" s="6">
        <f t="shared" si="143"/>
        <v>-1.0395000933137388</v>
      </c>
      <c r="CE102" s="6"/>
      <c r="CF102" s="6">
        <f t="shared" ref="CF102:CK102" si="144">(-(CF100*CF94))+$D$94</f>
        <v>-3.6000000000001364</v>
      </c>
      <c r="CG102" s="6">
        <f t="shared" si="144"/>
        <v>-3.6000000000001364</v>
      </c>
      <c r="CH102" s="6">
        <f t="shared" si="144"/>
        <v>-3.6000000000001364</v>
      </c>
      <c r="CI102" s="6">
        <f t="shared" si="144"/>
        <v>-3.6000000000001364</v>
      </c>
      <c r="CJ102" s="6">
        <f t="shared" si="144"/>
        <v>-3.6000000000001364</v>
      </c>
      <c r="CK102" s="6">
        <f t="shared" si="144"/>
        <v>-3.6000000000001364</v>
      </c>
      <c r="CL102" s="6"/>
    </row>
    <row r="103" spans="1:156" x14ac:dyDescent="0.2">
      <c r="D103" s="17"/>
      <c r="E103" s="17"/>
      <c r="F103" s="17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</row>
    <row r="104" spans="1:156" x14ac:dyDescent="0.2">
      <c r="D104" s="17"/>
      <c r="E104" s="17"/>
      <c r="F104" s="17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</row>
    <row r="105" spans="1:156" ht="15.75" x14ac:dyDescent="0.25">
      <c r="B105" s="23" t="s">
        <v>62</v>
      </c>
      <c r="C105"/>
      <c r="D105" s="17"/>
      <c r="E105" s="17"/>
      <c r="F105" s="17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</row>
    <row r="106" spans="1:156" x14ac:dyDescent="0.2">
      <c r="B106"/>
      <c r="C106"/>
    </row>
    <row r="107" spans="1:156" x14ac:dyDescent="0.2">
      <c r="B107" s="28" t="s">
        <v>67</v>
      </c>
      <c r="C107"/>
      <c r="H107" s="6" t="s">
        <v>1</v>
      </c>
      <c r="I107">
        <v>1079.5999999999999</v>
      </c>
    </row>
    <row r="108" spans="1:156" x14ac:dyDescent="0.2">
      <c r="B108" s="13" t="s">
        <v>49</v>
      </c>
      <c r="C108" s="13" t="s">
        <v>2</v>
      </c>
      <c r="D108" s="17" t="s">
        <v>3</v>
      </c>
      <c r="E108" s="16" t="s">
        <v>58</v>
      </c>
      <c r="DM108" s="5">
        <f>Readings!DJ78</f>
        <v>36914</v>
      </c>
      <c r="DN108" s="5">
        <f>Readings!DK78</f>
        <v>36951</v>
      </c>
      <c r="DO108" s="5">
        <f>Readings!DL78</f>
        <v>36971</v>
      </c>
      <c r="DP108" s="5">
        <f>Readings!DM78</f>
        <v>36991</v>
      </c>
      <c r="DQ108" s="5">
        <f>Readings!DN78</f>
        <v>37013</v>
      </c>
      <c r="DR108" s="5">
        <f>Readings!DO78</f>
        <v>37022</v>
      </c>
      <c r="DS108" s="5">
        <f>Readings!DP78</f>
        <v>37028</v>
      </c>
      <c r="DT108" s="5">
        <f>Readings!DQ78</f>
        <v>37046</v>
      </c>
      <c r="DU108" s="5">
        <f>Readings!DR78</f>
        <v>37060</v>
      </c>
      <c r="DV108" s="5">
        <f>Readings!DS78</f>
        <v>37075</v>
      </c>
      <c r="DW108" s="5">
        <f>Readings!DT78</f>
        <v>37088</v>
      </c>
      <c r="DX108" s="5">
        <f>Readings!DU78</f>
        <v>37102</v>
      </c>
      <c r="DY108" s="5">
        <f>Readings!DV78</f>
        <v>37116</v>
      </c>
      <c r="DZ108" s="5">
        <f>Readings!DW78</f>
        <v>37134</v>
      </c>
      <c r="EA108" s="5">
        <f>Readings!DX78</f>
        <v>37143</v>
      </c>
      <c r="EB108" s="5">
        <f>Readings!DY78</f>
        <v>37157</v>
      </c>
      <c r="EC108" s="5">
        <f>Readings!DZ78</f>
        <v>37181</v>
      </c>
      <c r="ED108" s="5">
        <f>Readings!EA78</f>
        <v>37196</v>
      </c>
      <c r="EE108" s="5">
        <f>Readings!EB78</f>
        <v>37210</v>
      </c>
      <c r="EF108" s="5">
        <f>Readings!EC78</f>
        <v>37224</v>
      </c>
      <c r="EG108" s="5">
        <f>Readings!ED78</f>
        <v>37271</v>
      </c>
      <c r="EH108" s="5">
        <f>Readings!EE78</f>
        <v>37463</v>
      </c>
      <c r="EI108" s="5">
        <f>Readings!EF78</f>
        <v>37750</v>
      </c>
      <c r="EJ108" s="5">
        <f>Readings!EG78</f>
        <v>37812</v>
      </c>
      <c r="EK108" s="5">
        <f>Readings!EH78</f>
        <v>37852</v>
      </c>
      <c r="EL108" s="5">
        <f>Readings!EI78</f>
        <v>37971</v>
      </c>
      <c r="EM108" s="5">
        <f>Readings!EJ78</f>
        <v>38138</v>
      </c>
      <c r="EN108" s="5">
        <f>Readings!EK78</f>
        <v>38170</v>
      </c>
      <c r="EO108" s="5">
        <f>Readings!EL78</f>
        <v>38213</v>
      </c>
      <c r="EP108" s="5">
        <f>Readings!EM78</f>
        <v>38238</v>
      </c>
      <c r="EQ108" s="5">
        <f>Readings!EN78</f>
        <v>38266</v>
      </c>
      <c r="ER108" s="5">
        <f>Readings!EO78</f>
        <v>38502</v>
      </c>
      <c r="ES108" s="5">
        <f>Readings!EP78</f>
        <v>38586</v>
      </c>
      <c r="ET108" s="5">
        <f>Readings!EQ78</f>
        <v>38674</v>
      </c>
      <c r="EU108" s="5">
        <f>Readings!ER78</f>
        <v>39592</v>
      </c>
      <c r="EV108" s="5">
        <f>Readings!ES78</f>
        <v>39701</v>
      </c>
      <c r="EW108" s="5">
        <v>40365</v>
      </c>
      <c r="EX108" s="5">
        <v>40750</v>
      </c>
      <c r="EY108" s="5">
        <v>40786</v>
      </c>
      <c r="EZ108" s="5">
        <v>40815</v>
      </c>
    </row>
    <row r="109" spans="1:156" x14ac:dyDescent="0.2">
      <c r="B109" s="13">
        <v>1</v>
      </c>
      <c r="C109" s="45">
        <v>1078.0999999999999</v>
      </c>
      <c r="D109" s="17">
        <v>-0.5</v>
      </c>
      <c r="E109" s="13">
        <v>0.01</v>
      </c>
      <c r="F109" s="43" t="s">
        <v>114</v>
      </c>
      <c r="DM109" s="6">
        <f>IF(Readings!DJ79&gt;0.1,333.5*((Readings!DJ79)^-0.07168)+(2.5*(LOG(Readings!DJ79/16.325))^2-273+$E92))</f>
        <v>-8.8245371820590321</v>
      </c>
      <c r="DN109" s="6">
        <f>IF(Readings!DK79&gt;0.1,333.5*((Readings!DK79)^-0.07168)+(2.5*(LOG(Readings!DK79/16.325))^2-273+$E92))</f>
        <v>-7.3238684730916361</v>
      </c>
      <c r="DO109" s="6">
        <f>IF(Readings!DL79&gt;0.1,333.5*((Readings!DL79)^-0.07168)+(2.5*(LOG(Readings!DL79/16.325))^2-273+$E92))</f>
        <v>-7.9405555425001353</v>
      </c>
      <c r="DP109" s="6">
        <f>IF(Readings!DM79&gt;0.1,333.5*((Readings!DM79)^-0.07168)+(2.5*(LOG(Readings!DM79/16.325))^2-273+$E92))</f>
        <v>-1.0631326013985358</v>
      </c>
      <c r="DQ109" s="6">
        <f>IF(Readings!DN79&gt;0.1,333.5*((Readings!DN79)^-0.07168)+(2.5*(LOG(Readings!DN79/16.325))^2-273+$E92))</f>
        <v>-0.3447855691867403</v>
      </c>
      <c r="DR109" s="6">
        <f>IF(Readings!DO79&gt;0.1,333.5*((Readings!DO79)^-0.07168)+(2.5*(LOG(Readings!DO79/16.325))^2-273+$E92))</f>
        <v>-0.27367012345911235</v>
      </c>
      <c r="DS109" s="6">
        <f>IF(Readings!DP79&gt;0.1,333.5*((Readings!DP79)^-0.07168)+(2.5*(LOG(Readings!DP79/16.325))^2-273+$E92))</f>
        <v>-0.24990043694378983</v>
      </c>
      <c r="DT109" s="6">
        <f>IF(Readings!DQ79&gt;0.1,333.5*((Readings!DQ79)^-0.07168)+(2.5*(LOG(Readings!DQ79/16.325))^2-273+$E92))</f>
        <v>-9.4603805688677767E-2</v>
      </c>
      <c r="DU109" s="6">
        <f>IF(Readings!DR79&gt;0.1,333.5*((Readings!DR79)^-0.07168)+(2.5*(LOG(Readings!DR79/16.325))^2-273+$E92))</f>
        <v>1.0969270558974245</v>
      </c>
      <c r="DV109" s="6">
        <f>IF(Readings!DS79&gt;0.1,333.5*((Readings!DS79)^-0.07168)+(2.5*(LOG(Readings!DS79/16.325))^2-273+$E92))</f>
        <v>2.2237391442130843</v>
      </c>
      <c r="DW109" s="6">
        <f>IF(Readings!DT79&gt;0.1,333.5*((Readings!DT79)^-0.07168)+(2.5*(LOG(Readings!DT79/16.325))^2-273+$E92))</f>
        <v>2.6111934086561064</v>
      </c>
      <c r="DX109" s="6">
        <f>IF(Readings!DU79&gt;0.1,333.5*((Readings!DU79)^-0.07168)+(2.5*(LOG(Readings!DU79/16.325))^2-273+$E92))</f>
        <v>18.882390990532542</v>
      </c>
      <c r="DY109" s="6">
        <f>IF(Readings!DV79&gt;0.1,333.5*((Readings!DV79)^-0.07168)+(2.5*(LOG(Readings!DV79/16.325))^2-273+$E92))</f>
        <v>5.8201773817430649</v>
      </c>
      <c r="DZ109" s="6">
        <f>IF(Readings!DW79&gt;0.1,333.5*((Readings!DW79)^-0.07168)+(2.5*(LOG(Readings!DW79/16.325))^2-273+$E92))</f>
        <v>5.0827332235970175</v>
      </c>
      <c r="EA109" s="6">
        <f>IF(Readings!DX79&gt;0.1,333.5*((Readings!DX79)^-0.07168)+(2.5*(LOG(Readings!DX79/16.325))^2-273+$E92))</f>
        <v>4.2204873850918716</v>
      </c>
      <c r="EB109" s="6">
        <f>IF(Readings!DY79&gt;0.1,333.5*((Readings!DY79)^-0.07168)+(2.5*(LOG(Readings!DY79/16.325))^2-273+$E92))</f>
        <v>3.412361034577259</v>
      </c>
      <c r="EC109" s="6">
        <f>IF(Readings!DZ79&gt;0.1,333.5*((Readings!DZ79)^-0.07168)+(2.5*(LOG(Readings!DZ79/16.325))^2-273+$E92))</f>
        <v>0.98172306951545352</v>
      </c>
      <c r="ED109" s="6">
        <f>IF(Readings!EA79&gt;0.1,333.5*((Readings!EA79)^-0.07168)+(2.5*(LOG(Readings!EA79/16.325))^2-273+$E92))</f>
        <v>9.8444462208931327E-2</v>
      </c>
      <c r="EE109" s="6">
        <f>IF(Readings!EB79&gt;0.1,333.5*((Readings!EB79)^-0.07168)+(2.5*(LOG(Readings!EB79/16.325))^2-273+$E92))</f>
        <v>-0.1544967831778763</v>
      </c>
      <c r="EF109" s="6">
        <f>IF(Readings!EC79&gt;0.1,333.5*((Readings!EC79)^-0.07168)+(2.5*(LOG(Readings!EC79/16.325))^2-273+$E92))</f>
        <v>-0.22609834322668121</v>
      </c>
      <c r="EG109" s="6">
        <f>IF(Readings!ED79&gt;0.1,333.5*((Readings!ED79)^-0.07168)+(2.5*(LOG(Readings!ED79/16.325))^2-273+$E92))</f>
        <v>-1.7201884614795517</v>
      </c>
      <c r="EH109" s="6">
        <f>IF(Readings!EE79&gt;0.1,333.5*((Readings!EE79)^-0.07168)+(2.5*(LOG(Readings!EE79/16.325))^2-273+$E92))</f>
        <v>5.1309719113911569</v>
      </c>
      <c r="EI109" s="6">
        <f>IF(Readings!EF79&gt;0.1,333.5*((Readings!EF79)^-0.07168)+(2.5*(LOG(Readings!EF79/16.325))^2-273+$E92))</f>
        <v>-0.28554283999574182</v>
      </c>
      <c r="EJ109" s="6">
        <f>IF(Readings!EG79&gt;0.1,333.5*((Readings!EG79)^-0.07168)+(2.5*(LOG(Readings!EG79/16.325))^2-273+$E92))</f>
        <v>4.0832448383373503</v>
      </c>
      <c r="EK109" s="6">
        <f>IF(Readings!EH79&gt;0.1,333.5*((Readings!EH79)^-0.07168)+(2.5*(LOG(Readings!EH79/16.325))^2-273+$E92))</f>
        <v>7.4096360087961557</v>
      </c>
      <c r="EL109" s="6">
        <f>IF(Readings!EI79&gt;0.1,333.5*((Readings!EI79)^-0.07168)+(2.5*(LOG(Readings!EI79/16.325))^2-273+$E92))</f>
        <v>-0.67287581582536404</v>
      </c>
      <c r="EM109" s="6">
        <f>IF(Readings!EJ79&gt;0.1,333.5*((Readings!EJ79)^-0.07168)+(2.5*(LOG(Readings!EJ79/16.325))^2-273+$E92))</f>
        <v>0.24464148730936586</v>
      </c>
      <c r="EN109" s="6">
        <f>IF(Readings!EK79&gt;0.1,333.5*((Readings!EK79)^-0.07168)+(2.5*(LOG(Readings!EK79/16.325))^2-273+$E92))</f>
        <v>6.852478246356327</v>
      </c>
      <c r="EO109" s="6">
        <f>IF(Readings!EL79&gt;0.1,333.5*((Readings!EL79)^-0.07168)+(2.5*(LOG(Readings!EL79/16.325))^2-273+$E92))</f>
        <v>8.5968975605417199</v>
      </c>
      <c r="EP109" s="6">
        <f>IF(Readings!EM79&gt;0.1,333.5*((Readings!EM79)^-0.07168)+(2.5*(LOG(Readings!EM79/16.325))^2-273+$E92))</f>
        <v>6.3290106511406066</v>
      </c>
      <c r="EQ109" s="6">
        <f>IF(Readings!EN79&gt;0.1,333.5*((Readings!EN79)^-0.07168)+(2.5*(LOG(Readings!EN79/16.325))^2-273+$E92))</f>
        <v>1.9655606821753508</v>
      </c>
      <c r="ER109" s="6">
        <f>IF(Readings!EO79&gt;0.1,333.5*((Readings!EO79)^-0.07168)+(2.5*(LOG(Readings!EO79/16.325))^2-273+$E92))</f>
        <v>0.7535536779140557</v>
      </c>
      <c r="ES109" s="6">
        <f>IF(Readings!EP79&gt;0.1,333.5*((Readings!EP79)^-0.07168)+(2.5*(LOG(Readings!EP79/16.325))^2-273+$E92))</f>
        <v>5.8369108359518691</v>
      </c>
      <c r="ET109" s="6">
        <f>IF(Readings!EQ79&gt;0.1,333.5*((Readings!EQ79)^-0.07168)+(2.5*(LOG(Readings!EQ79/16.325))^2-273+$E92))</f>
        <v>-1.5554885503304945</v>
      </c>
      <c r="EU109" s="6">
        <f>IF(Readings!ER79&gt;0.1,333.5*((Readings!ER79)^-0.07168)+(2.5*(LOG(Readings!ER79/16.325))^2-273+$E92))</f>
        <v>-1.8725056345948019</v>
      </c>
      <c r="EV109" s="6">
        <f>IF(Readings!ES79&gt;0.1,333.5*((Readings!ES79)^-0.07168)+(2.5*(LOG(Readings!ES79/16.325))^2-273+$E92))</f>
        <v>4.9387855109287102</v>
      </c>
      <c r="EW109" s="6">
        <f>(333.5*((12.37)^-0.07168)+(2.5*(LOG(12.37/16.325))^2-273+$E109))</f>
        <v>5.526783079301083</v>
      </c>
      <c r="EX109" s="6">
        <f>(333.5*((12.7)^-0.07168)+(2.5*(LOG(12.7/16.325))^2-273+$E109))</f>
        <v>4.9951754123919727</v>
      </c>
      <c r="EY109" s="6">
        <f>(333.5*((12.66)^-0.07168)+(2.5*(LOG(12.66/16.325))^2-273+$E109))</f>
        <v>5.0587855109287148</v>
      </c>
    </row>
    <row r="110" spans="1:156" x14ac:dyDescent="0.2">
      <c r="B110" s="13">
        <v>2</v>
      </c>
      <c r="C110" s="45">
        <v>1077.0999999999999</v>
      </c>
      <c r="D110" s="17">
        <v>-1.5</v>
      </c>
      <c r="E110" s="13">
        <v>0.03</v>
      </c>
      <c r="F110" s="43" t="s">
        <v>115</v>
      </c>
      <c r="DM110" s="6">
        <f>IF(Readings!DJ80&gt;0.1,333.5*((Readings!DJ80)^-0.07168)+(2.5*(LOG(Readings!DJ80/16.325))^2-273+$E93))</f>
        <v>-2.4272542592167952</v>
      </c>
      <c r="DN110" s="6">
        <f>IF(Readings!DK80&gt;0.1,333.5*((Readings!DK80)^-0.07168)+(2.5*(LOG(Readings!DK80/16.325))^2-273+$E93))</f>
        <v>-1.0190484821104064</v>
      </c>
      <c r="DO110" s="6">
        <f>IF(Readings!DL80&gt;0.1,333.5*((Readings!DL80)^-0.07168)+(2.5*(LOG(Readings!DL80/16.325))^2-273+$E93))</f>
        <v>-0.72081861076543419</v>
      </c>
      <c r="DP110" s="6">
        <f>IF(Readings!DM80&gt;0.1,333.5*((Readings!DM80)^-0.07168)+(2.5*(LOG(Readings!DM80/16.325))^2-273+$E93))</f>
        <v>-0.23990043694379892</v>
      </c>
      <c r="DQ110" s="6">
        <f>IF(Readings!DN80&gt;0.1,333.5*((Readings!DN80)^-0.07168)+(2.5*(LOG(Readings!DN80/16.325))^2-273+$E93))</f>
        <v>-0.23990043694379892</v>
      </c>
      <c r="DR110" s="6">
        <f>IF(Readings!DO80&gt;0.1,333.5*((Readings!DO80)^-0.07168)+(2.5*(LOG(Readings!DO80/16.325))^2-273+$E93))</f>
        <v>-0.23990043694379892</v>
      </c>
      <c r="DS110" s="6">
        <f>IF(Readings!DP80&gt;0.1,333.5*((Readings!DP80)^-0.07168)+(2.5*(LOG(Readings!DP80/16.325))^2-273+$E93))</f>
        <v>-0.23990043694379892</v>
      </c>
      <c r="DT110" s="6">
        <f>IF(Readings!DQ80&gt;0.1,333.5*((Readings!DQ80)^-0.07168)+(2.5*(LOG(Readings!DQ80/16.325))^2-273+$E93))</f>
        <v>-0.23990043694379892</v>
      </c>
      <c r="DU110" s="6">
        <f>IF(Readings!DR80&gt;0.1,333.5*((Readings!DR80)^-0.07168)+(2.5*(LOG(Readings!DR80/16.325))^2-273+$E93))</f>
        <v>-0.23990043694379892</v>
      </c>
      <c r="DV110" s="6">
        <f>IF(Readings!DS80&gt;0.1,333.5*((Readings!DS80)^-0.07168)+(2.5*(LOG(Readings!DS80/16.325))^2-273+$E93))</f>
        <v>-0.22800344619116686</v>
      </c>
      <c r="DW110" s="6">
        <f>IF(Readings!DT80&gt;0.1,333.5*((Readings!DT80)^-0.07168)+(2.5*(LOG(Readings!DT80/16.325))^2-273+$E93))</f>
        <v>-0.20418511761414493</v>
      </c>
      <c r="DX110" s="6">
        <f>IF(Readings!DU80&gt;0.1,333.5*((Readings!DU80)^-0.07168)+(2.5*(LOG(Readings!DU80/16.325))^2-273+$E93))</f>
        <v>1.3526380247590168</v>
      </c>
      <c r="DY110" s="6">
        <f>IF(Readings!DV80&gt;0.1,333.5*((Readings!DV80)^-0.07168)+(2.5*(LOG(Readings!DV80/16.325))^2-273+$E93))</f>
        <v>0.19357762149633118</v>
      </c>
      <c r="DZ110" s="6">
        <f>IF(Readings!DW80&gt;0.1,333.5*((Readings!DW80)^-0.07168)+(2.5*(LOG(Readings!DW80/16.325))^2-273+$E93))</f>
        <v>0.65057016047080651</v>
      </c>
      <c r="EA110" s="6">
        <f>IF(Readings!DX80&gt;0.1,333.5*((Readings!DX80)^-0.07168)+(2.5*(LOG(Readings!DX80/16.325))^2-273+$E93))</f>
        <v>0.71324904627147134</v>
      </c>
      <c r="EB110" s="6">
        <f>IF(Readings!DY80&gt;0.1,333.5*((Readings!DY80)^-0.07168)+(2.5*(LOG(Readings!DY80/16.325))^2-273+$E93))</f>
        <v>0.67561487884893268</v>
      </c>
      <c r="EC110" s="6">
        <f>IF(Readings!DZ80&gt;0.1,333.5*((Readings!DZ80)^-0.07168)+(2.5*(LOG(Readings!DZ80/16.325))^2-273+$E93))</f>
        <v>0.3404901320923841</v>
      </c>
      <c r="ED110" s="6">
        <f>IF(Readings!EA80&gt;0.1,333.5*((Readings!EA80)^-0.07168)+(2.5*(LOG(Readings!EA80/16.325))^2-273+$E93))</f>
        <v>-3.6541189375952854E-2</v>
      </c>
      <c r="EE110" s="6">
        <f>IF(Readings!EB80&gt;0.1,333.5*((Readings!EB80)^-0.07168)+(2.5*(LOG(Readings!EB80/16.325))^2-273+$E93))</f>
        <v>-0.18033425660121338</v>
      </c>
      <c r="EF110" s="6">
        <f>IF(Readings!EC80&gt;0.1,333.5*((Readings!EC80)^-0.07168)+(2.5*(LOG(Readings!EC80/16.325))^2-273+$E93))</f>
        <v>-0.22800344619116686</v>
      </c>
      <c r="EG110" s="6">
        <f>IF(Readings!ED80&gt;0.1,333.5*((Readings!ED80)^-0.07168)+(2.5*(LOG(Readings!ED80/16.325))^2-273+$E93))</f>
        <v>-0.32295310278470879</v>
      </c>
      <c r="EH110" s="6">
        <f>IF(Readings!EE80&gt;0.1,333.5*((Readings!EE80)^-0.07168)+(2.5*(LOG(Readings!EE80/16.325))^2-273+$E93))</f>
        <v>-0.26367012345912144</v>
      </c>
      <c r="EI110" s="6">
        <f>IF(Readings!EF80&gt;0.1,333.5*((Readings!EF80)^-0.07168)+(2.5*(LOG(Readings!EF80/16.325))^2-273+$E93))</f>
        <v>-0.23990043694379892</v>
      </c>
      <c r="EJ110" s="6">
        <f>IF(Readings!EG80&gt;0.1,333.5*((Readings!EG80)^-0.07168)+(2.5*(LOG(Readings!EG80/16.325))^2-273+$E93))</f>
        <v>-0.22800344619116686</v>
      </c>
      <c r="EK110" s="6">
        <f>IF(Readings!EH80&gt;0.1,333.5*((Readings!EH80)^-0.07168)+(2.5*(LOG(Readings!EH80/16.325))^2-273+$E93))</f>
        <v>3.1033103449942132</v>
      </c>
      <c r="EL110" s="6">
        <f>IF(Readings!EI80&gt;0.1,333.5*((Readings!EI80)^-0.07168)+(2.5*(LOG(Readings!EI80/16.325))^2-273+$E93))</f>
        <v>-0.23990043694379892</v>
      </c>
      <c r="EM110" s="6">
        <f>IF(Readings!EJ80&gt;0.1,333.5*((Readings!EJ80)^-0.07168)+(2.5*(LOG(Readings!EJ80/16.325))^2-273+$E93))</f>
        <v>-0.27554283999575091</v>
      </c>
      <c r="EN110" s="6">
        <f>IF(Readings!EK80&gt;0.1,333.5*((Readings!EK80)^-0.07168)+(2.5*(LOG(Readings!EK80/16.325))^2-273+$E93))</f>
        <v>-0.25178932590080194</v>
      </c>
      <c r="EO110" s="6">
        <f>IF(Readings!EL80&gt;0.1,333.5*((Readings!EL80)^-0.07168)+(2.5*(LOG(Readings!EL80/16.325))^2-273+$E93))</f>
        <v>3.2621231116648914</v>
      </c>
      <c r="EP110" s="6">
        <f>IF(Readings!EM80&gt;0.1,333.5*((Readings!EM80)^-0.07168)+(2.5*(LOG(Readings!EM80/16.325))^2-273+$E93))</f>
        <v>3.2042093813157067</v>
      </c>
      <c r="EQ110" s="6">
        <f>IF(Readings!EN80&gt;0.1,333.5*((Readings!EN80)^-0.07168)+(2.5*(LOG(Readings!EN80/16.325))^2-273+$E93))</f>
        <v>1.2487629998606735</v>
      </c>
      <c r="ER110" s="6">
        <f>IF(Readings!EO80&gt;0.1,333.5*((Readings!EO80)^-0.07168)+(2.5*(LOG(Readings!EO80/16.325))^2-273+$E93))</f>
        <v>-0.28740748586835707</v>
      </c>
      <c r="ES110" s="6">
        <f>IF(Readings!EP80&gt;0.1,333.5*((Readings!EP80)^-0.07168)+(2.5*(LOG(Readings!EP80/16.325))^2-273+$E93))</f>
        <v>1.2358215458847326</v>
      </c>
      <c r="ET110" s="6">
        <f>IF(Readings!EQ80&gt;0.1,333.5*((Readings!EQ80)^-0.07168)+(2.5*(LOG(Readings!EQ80/16.325))^2-273+$E93))</f>
        <v>-1.5344526124362119</v>
      </c>
      <c r="EU110" s="6">
        <f>IF(Readings!ER80&gt;0.1,333.5*((Readings!ER80)^-0.07168)+(2.5*(LOG(Readings!ER80/16.325))^2-273+$E93))</f>
        <v>-1.8191232775253638</v>
      </c>
      <c r="EV110" s="6">
        <f>IF(Readings!ES80&gt;0.1,333.5*((Readings!ES80)^-0.07168)+(2.5*(LOG(Readings!ES80/16.325))^2-273+$E93))</f>
        <v>1.2746744445150853</v>
      </c>
      <c r="EW110" s="6">
        <f>(333.5*((16.04)^-0.07168)+(2.5*(LOG(16.04/16.325))^2-273+$E110))</f>
        <v>0.37241166789385716</v>
      </c>
      <c r="EX110" s="6">
        <f>(333.5*((16.4)^-0.07168)+(2.5*(LOG(16.4/16.325))^2-273+$E110))</f>
        <v>-6.2263758897586285E-2</v>
      </c>
      <c r="EY110" s="6">
        <f>(333.5*((15.32)^-0.07168)+(2.5*(LOG(15.32/16.325))^2-273+$E110))</f>
        <v>1.2754964857132336</v>
      </c>
    </row>
    <row r="111" spans="1:156" x14ac:dyDescent="0.2">
      <c r="B111" s="13">
        <v>3</v>
      </c>
      <c r="C111" s="45">
        <v>1076.0999999999999</v>
      </c>
      <c r="D111" s="17">
        <v>-2.5</v>
      </c>
      <c r="E111" s="13">
        <v>-0.03</v>
      </c>
      <c r="F111" s="43" t="s">
        <v>116</v>
      </c>
      <c r="DM111" s="6">
        <f>IF(Readings!DJ81&gt;0.1,333.5*((Readings!DJ81)^-0.07168)+(2.5*(LOG(Readings!DJ81/16.325))^2-273+$E94))</f>
        <v>-8.4496783177883117E-2</v>
      </c>
      <c r="DN111" s="6">
        <f>IF(Readings!DK81&gt;0.1,333.5*((Readings!DK81)^-0.07168)+(2.5*(LOG(Readings!DK81/16.325))^2-273+$E94))</f>
        <v>-0.19178932590079967</v>
      </c>
      <c r="DO111" s="6">
        <f>IF(Readings!DL81&gt;0.1,333.5*((Readings!DL81)^-0.07168)+(2.5*(LOG(Readings!DL81/16.325))^2-273+$E94))</f>
        <v>-3.6598836145174118E-2</v>
      </c>
      <c r="DP111" s="6">
        <f>IF(Readings!DM81&gt;0.1,333.5*((Readings!DM81)^-0.07168)+(2.5*(LOG(Readings!DM81/16.325))^2-273+$E94))</f>
        <v>-0.10839660022952557</v>
      </c>
      <c r="DQ111" s="6">
        <f>IF(Readings!DN81&gt;0.1,333.5*((Readings!DN81)^-0.07168)+(2.5*(LOG(Readings!DN81/16.325))^2-273+$E94))</f>
        <v>-0.12033425660121111</v>
      </c>
      <c r="DR111" s="6">
        <f>IF(Readings!DO81&gt;0.1,333.5*((Readings!DO81)^-0.07168)+(2.5*(LOG(Readings!DO81/16.325))^2-273+$E94))</f>
        <v>-0.10839660022952557</v>
      </c>
      <c r="DS111" s="6">
        <f>IF(Readings!DP81&gt;0.1,333.5*((Readings!DP81)^-0.07168)+(2.5*(LOG(Readings!DP81/16.325))^2-273+$E94))</f>
        <v>-0.12033425660121111</v>
      </c>
      <c r="DT111" s="6">
        <f>IF(Readings!DQ81&gt;0.1,333.5*((Readings!DQ81)^-0.07168)+(2.5*(LOG(Readings!DQ81/16.325))^2-273+$E94))</f>
        <v>-0.12033425660121111</v>
      </c>
      <c r="DU111" s="6">
        <f>IF(Readings!DR81&gt;0.1,333.5*((Readings!DR81)^-0.07168)+(2.5*(LOG(Readings!DR81/16.325))^2-273+$E94))</f>
        <v>-0.12033425660121111</v>
      </c>
      <c r="DV111" s="6">
        <f>IF(Readings!DS81&gt;0.1,333.5*((Readings!DS81)^-0.07168)+(2.5*(LOG(Readings!DS81/16.325))^2-273+$E94))</f>
        <v>-0.10839660022952557</v>
      </c>
      <c r="DW111" s="6">
        <f>IF(Readings!DT81&gt;0.1,333.5*((Readings!DT81)^-0.07168)+(2.5*(LOG(Readings!DT81/16.325))^2-273+$E94))</f>
        <v>-0.12033425660121111</v>
      </c>
      <c r="DX111" s="6">
        <f>IF(Readings!DU81&gt;0.1,333.5*((Readings!DU81)^-0.07168)+(2.5*(LOG(Readings!DU81/16.325))^2-273+$E94))</f>
        <v>-5.890178137519797E-4</v>
      </c>
      <c r="DY111" s="6">
        <f>IF(Readings!DV81&gt;0.1,333.5*((Readings!DV81)^-0.07168)+(2.5*(LOG(Readings!DV81/16.325))^2-273+$E94))</f>
        <v>-4.8585638496319916E-2</v>
      </c>
      <c r="DZ111" s="6">
        <f>IF(Readings!DW81&gt;0.1,333.5*((Readings!DW81)^-0.07168)+(2.5*(LOG(Readings!DW81/16.325))^2-273+$E94))</f>
        <v>-0.10839660022952557</v>
      </c>
      <c r="EA111" s="6">
        <f>IF(Readings!DX81&gt;0.1,333.5*((Readings!DX81)^-0.07168)+(2.5*(LOG(Readings!DX81/16.325))^2-273+$E94))</f>
        <v>-9.6450779266945119E-2</v>
      </c>
      <c r="EB111" s="6">
        <f>IF(Readings!DY81&gt;0.1,333.5*((Readings!DY81)^-0.07168)+(2.5*(LOG(Readings!DY81/16.325))^2-273+$E94))</f>
        <v>-9.6450779266945119E-2</v>
      </c>
      <c r="EC111" s="6">
        <f>IF(Readings!DZ81&gt;0.1,333.5*((Readings!DZ81)^-0.07168)+(2.5*(LOG(Readings!DZ81/16.325))^2-273+$E94))</f>
        <v>-8.4496783177883117E-2</v>
      </c>
      <c r="ED111" s="6">
        <f>IF(Readings!EA81&gt;0.1,333.5*((Readings!EA81)^-0.07168)+(2.5*(LOG(Readings!EA81/16.325))^2-273+$E94))</f>
        <v>-8.4496783177883117E-2</v>
      </c>
      <c r="EE111" s="6">
        <f>IF(Readings!EB81&gt;0.1,333.5*((Readings!EB81)^-0.07168)+(2.5*(LOG(Readings!EB81/16.325))^2-273+$E94))</f>
        <v>-0.10839660022952557</v>
      </c>
      <c r="EF111" s="6">
        <f>IF(Readings!EC81&gt;0.1,333.5*((Readings!EC81)^-0.07168)+(2.5*(LOG(Readings!EC81/16.325))^2-273+$E94))</f>
        <v>-0.10839660022952557</v>
      </c>
      <c r="EG111" s="6">
        <f>IF(Readings!ED81&gt;0.1,333.5*((Readings!ED81)^-0.07168)+(2.5*(LOG(Readings!ED81/16.325))^2-273+$E94))</f>
        <v>-0.20367012345911917</v>
      </c>
      <c r="EH111" s="6">
        <f>IF(Readings!EE81&gt;0.1,333.5*((Readings!EE81)^-0.07168)+(2.5*(LOG(Readings!EE81/16.325))^2-273+$E94))</f>
        <v>-0.15609834322668803</v>
      </c>
      <c r="EI111" s="6">
        <f>IF(Readings!EF81&gt;0.1,333.5*((Readings!EF81)^-0.07168)+(2.5*(LOG(Readings!EF81/16.325))^2-273+$E94))</f>
        <v>-0.12033425660121111</v>
      </c>
      <c r="EJ111" s="6">
        <f>IF(Readings!EG81&gt;0.1,333.5*((Readings!EG81)^-0.07168)+(2.5*(LOG(Readings!EG81/16.325))^2-273+$E94))</f>
        <v>-0.12033425660121111</v>
      </c>
      <c r="EK111" s="6">
        <f>IF(Readings!EH81&gt;0.1,333.5*((Readings!EH81)^-0.07168)+(2.5*(LOG(Readings!EH81/16.325))^2-273+$E94))</f>
        <v>0.59830895512902771</v>
      </c>
      <c r="EL111" s="6">
        <f>IF(Readings!EI81&gt;0.1,333.5*((Readings!EI81)^-0.07168)+(2.5*(LOG(Readings!EI81/16.325))^2-273+$E94))</f>
        <v>-0.12033425660121111</v>
      </c>
      <c r="EM111" s="6">
        <f>IF(Readings!EJ81&gt;0.1,333.5*((Readings!EJ81)^-0.07168)+(2.5*(LOG(Readings!EJ81/16.325))^2-273+$E94))</f>
        <v>-0.15609834322668803</v>
      </c>
      <c r="EN111" s="6">
        <f>IF(Readings!EK81&gt;0.1,333.5*((Readings!EK81)^-0.07168)+(2.5*(LOG(Readings!EK81/16.325))^2-273+$E94))</f>
        <v>-0.14418511761414265</v>
      </c>
      <c r="EO111" s="6">
        <f>IF(Readings!EL81&gt;0.1,333.5*((Readings!EL81)^-0.07168)+(2.5*(LOG(Readings!EL81/16.325))^2-273+$E94))</f>
        <v>0.37591899383170357</v>
      </c>
      <c r="EP111" s="6">
        <f>IF(Readings!EM81&gt;0.1,333.5*((Readings!EM81)^-0.07168)+(2.5*(LOG(Readings!EM81/16.325))^2-273+$E94))</f>
        <v>0.47441091122465195</v>
      </c>
      <c r="EQ111" s="6">
        <f>IF(Readings!EN81&gt;0.1,333.5*((Readings!EN81)^-0.07168)+(2.5*(LOG(Readings!EN81/16.325))^2-273+$E94))</f>
        <v>0.19272599612543218</v>
      </c>
      <c r="ER111" s="6">
        <f>IF(Readings!EO81&gt;0.1,333.5*((Readings!EO81)^-0.07168)+(2.5*(LOG(Readings!EO81/16.325))^2-273+$E94))</f>
        <v>-0.19178932590079967</v>
      </c>
      <c r="ES111" s="6" t="b">
        <f>IF(Readings!EP81&gt;0.1,333.5*((Readings!EP81)^-0.07168)+(2.5*(LOG(Readings!EP81/16.325))^2-273+$E94))</f>
        <v>0</v>
      </c>
      <c r="ET111" s="6">
        <f>IF(Readings!EQ81&gt;0.1,333.5*((Readings!EQ81)^-0.07168)+(2.5*(LOG(Readings!EQ81/16.325))^2-273+$E94))</f>
        <v>-1.5295620647883652</v>
      </c>
      <c r="EU111" s="6">
        <f>IF(Readings!ER81&gt;0.1,333.5*((Readings!ER81)^-0.07168)+(2.5*(LOG(Readings!ER81/16.325))^2-273+$E94))</f>
        <v>-2.0284916078569495</v>
      </c>
      <c r="EV111" s="6">
        <f>IF(Readings!ES81&gt;0.1,333.5*((Readings!ES81)^-0.07168)+(2.5*(LOG(Readings!ES81/16.325))^2-273+$E94))</f>
        <v>-0.2274074858683548</v>
      </c>
      <c r="EW111" s="6">
        <f>(333.5*((16.57)^-0.07168)+(2.5*(LOG(16.57/16.325))^2-273+$E111))</f>
        <v>-0.32382781820706441</v>
      </c>
      <c r="EX111" s="6">
        <f>(333.5*((16.6)^-0.07168)+(2.5*(LOG(16.6/16.325))^2-273+$E111))</f>
        <v>-0.35915746818142225</v>
      </c>
      <c r="EY111" s="6">
        <f>(333.5*((16.51)^-0.07168)+(2.5*(LOG(16.51/16.325))^2-273+$E111))</f>
        <v>-0.25295310278465877</v>
      </c>
    </row>
    <row r="112" spans="1:156" x14ac:dyDescent="0.2">
      <c r="B112" s="13">
        <v>4</v>
      </c>
      <c r="C112" s="45">
        <v>1075.0999999999999</v>
      </c>
      <c r="D112" s="17">
        <v>-3.5</v>
      </c>
      <c r="E112" s="13">
        <v>-0.01</v>
      </c>
      <c r="F112" s="43" t="s">
        <v>117</v>
      </c>
      <c r="DM112" s="6">
        <f>IF(Readings!DJ82&gt;0.1,333.5*((Readings!DJ82)^-0.07168)+(2.5*(LOG(Readings!DJ82/16.325))^2-273+$E95))</f>
        <v>-0.17033425660116563</v>
      </c>
      <c r="DN112" s="6">
        <f>IF(Readings!DK82&gt;0.1,333.5*((Readings!DK82)^-0.07168)+(2.5*(LOG(Readings!DK82/16.325))^2-273+$E95))</f>
        <v>-0.17033425660116563</v>
      </c>
      <c r="DO112" s="6">
        <f>IF(Readings!DL82&gt;0.1,333.5*((Readings!DL82)^-0.07168)+(2.5*(LOG(Readings!DL82/16.325))^2-273+$E95))</f>
        <v>-0.18226375889753399</v>
      </c>
      <c r="DP112" s="6">
        <f>IF(Readings!DM82&gt;0.1,333.5*((Readings!DM82)^-0.07168)+(2.5*(LOG(Readings!DM82/16.325))^2-273+$E95))</f>
        <v>-0.19418511761409718</v>
      </c>
      <c r="DQ112" s="6">
        <f>IF(Readings!DN82&gt;0.1,333.5*((Readings!DN82)^-0.07168)+(2.5*(LOG(Readings!DN82/16.325))^2-273+$E95))</f>
        <v>-0.19418511761409718</v>
      </c>
      <c r="DR112" s="6">
        <f>IF(Readings!DO82&gt;0.1,333.5*((Readings!DO82)^-0.07168)+(2.5*(LOG(Readings!DO82/16.325))^2-273+$E95))</f>
        <v>-0.19418511761409718</v>
      </c>
      <c r="DS112" s="6">
        <f>IF(Readings!DP82&gt;0.1,333.5*((Readings!DP82)^-0.07168)+(2.5*(LOG(Readings!DP82/16.325))^2-273+$E95))</f>
        <v>-0.20609834322664256</v>
      </c>
      <c r="DT112" s="6">
        <f>IF(Readings!DQ82&gt;0.1,333.5*((Readings!DQ82)^-0.07168)+(2.5*(LOG(Readings!DQ82/16.325))^2-273+$E95))</f>
        <v>-0.20609834322664256</v>
      </c>
      <c r="DU112" s="6">
        <f>IF(Readings!DR82&gt;0.1,333.5*((Readings!DR82)^-0.07168)+(2.5*(LOG(Readings!DR82/16.325))^2-273+$E95))</f>
        <v>-0.19418511761409718</v>
      </c>
      <c r="DV112" s="6">
        <f>IF(Readings!DS82&gt;0.1,333.5*((Readings!DS82)^-0.07168)+(2.5*(LOG(Readings!DS82/16.325))^2-273+$E95))</f>
        <v>-0.20609834322664256</v>
      </c>
      <c r="DW112" s="6">
        <f>IF(Readings!DT82&gt;0.1,333.5*((Readings!DT82)^-0.07168)+(2.5*(LOG(Readings!DT82/16.325))^2-273+$E95))</f>
        <v>-0.19418511761409718</v>
      </c>
      <c r="DX112" s="6">
        <f>IF(Readings!DU82&gt;0.1,333.5*((Readings!DU82)^-0.07168)+(2.5*(LOG(Readings!DU82/16.325))^2-273+$E95))</f>
        <v>-0.31295310278466104</v>
      </c>
      <c r="DY112" s="6">
        <f>IF(Readings!DV82&gt;0.1,333.5*((Readings!DV82)^-0.07168)+(2.5*(LOG(Readings!DV82/16.325))^2-273+$E95))</f>
        <v>-0.20609834322664256</v>
      </c>
      <c r="DZ112" s="6">
        <f>IF(Readings!DW82&gt;0.1,333.5*((Readings!DW82)^-0.07168)+(2.5*(LOG(Readings!DW82/16.325))^2-273+$E95))</f>
        <v>-0.19418511761409718</v>
      </c>
      <c r="EA112" s="6">
        <f>IF(Readings!DX82&gt;0.1,333.5*((Readings!DX82)^-0.07168)+(2.5*(LOG(Readings!DX82/16.325))^2-273+$E95))</f>
        <v>-0.19418511761409718</v>
      </c>
      <c r="EB112" s="6">
        <f>IF(Readings!DY82&gt;0.1,333.5*((Readings!DY82)^-0.07168)+(2.5*(LOG(Readings!DY82/16.325))^2-273+$E95))</f>
        <v>-0.19418511761409718</v>
      </c>
      <c r="EC112" s="6">
        <f>IF(Readings!DZ82&gt;0.1,333.5*((Readings!DZ82)^-0.07168)+(2.5*(LOG(Readings!DZ82/16.325))^2-273+$E95))</f>
        <v>-0.18226375889753399</v>
      </c>
      <c r="ED112" s="6">
        <f>IF(Readings!EA82&gt;0.1,333.5*((Readings!EA82)^-0.07168)+(2.5*(LOG(Readings!EA82/16.325))^2-273+$E95))</f>
        <v>-0.18226375889753399</v>
      </c>
      <c r="EE112" s="6">
        <f>IF(Readings!EB82&gt;0.1,333.5*((Readings!EB82)^-0.07168)+(2.5*(LOG(Readings!EB82/16.325))^2-273+$E95))</f>
        <v>-0.19418511761409718</v>
      </c>
      <c r="EF112" s="6">
        <f>IF(Readings!EC82&gt;0.1,333.5*((Readings!EC82)^-0.07168)+(2.5*(LOG(Readings!EC82/16.325))^2-273+$E95))</f>
        <v>-0.20609834322664256</v>
      </c>
      <c r="EG112" s="6">
        <f>IF(Readings!ED82&gt;0.1,333.5*((Readings!ED82)^-0.07168)+(2.5*(LOG(Readings!ED82/16.325))^2-273+$E95))</f>
        <v>-0.28926407141489108</v>
      </c>
      <c r="EH112" s="6">
        <f>IF(Readings!EE82&gt;0.1,333.5*((Readings!EE82)^-0.07168)+(2.5*(LOG(Readings!EE82/16.325))^2-273+$E95))</f>
        <v>-0.28926407141489108</v>
      </c>
      <c r="EI112" s="6">
        <f>IF(Readings!EF82&gt;0.1,333.5*((Readings!EF82)^-0.07168)+(2.5*(LOG(Readings!EF82/16.325))^2-273+$E95))</f>
        <v>-0.39561232283222125</v>
      </c>
      <c r="EJ112" s="6">
        <f>IF(Readings!EG82&gt;0.1,333.5*((Readings!EG82)^-0.07168)+(2.5*(LOG(Readings!EG82/16.325))^2-273+$E95))</f>
        <v>-0.3484264547271323</v>
      </c>
      <c r="EK112" s="6">
        <f>IF(Readings!EH82&gt;0.1,333.5*((Readings!EH82)^-0.07168)+(2.5*(LOG(Readings!EH82/16.325))^2-273+$E95))</f>
        <v>-0.3366100164204795</v>
      </c>
      <c r="EL112" s="6">
        <f>IF(Readings!EI82&gt;0.1,333.5*((Readings!EI82)^-0.07168)+(2.5*(LOG(Readings!EI82/16.325))^2-273+$E95))</f>
        <v>-0.37203534542737771</v>
      </c>
      <c r="EM112" s="6">
        <f>IF(Readings!EJ82&gt;0.1,333.5*((Readings!EJ82)^-0.07168)+(2.5*(LOG(Readings!EJ82/16.325))^2-273+$E95))</f>
        <v>-0.50131596524346378</v>
      </c>
      <c r="EN112" s="6">
        <f>IF(Readings!EK82&gt;0.1,333.5*((Readings!EK82)^-0.07168)+(2.5*(LOG(Readings!EK82/16.325))^2-273+$E95))</f>
        <v>-0.45441567806392413</v>
      </c>
      <c r="EO112" s="6">
        <f>IF(Readings!EL82&gt;0.1,333.5*((Readings!EL82)^-0.07168)+(2.5*(LOG(Readings!EL82/16.325))^2-273+$E95))</f>
        <v>-0.39561232283222125</v>
      </c>
      <c r="EP112" s="6">
        <f>IF(Readings!EM82&gt;0.1,333.5*((Readings!EM82)^-0.07168)+(2.5*(LOG(Readings!EM82/16.325))^2-273+$E95))</f>
        <v>-0.40738886944819797</v>
      </c>
      <c r="EQ112" s="6">
        <f>IF(Readings!EN82&gt;0.1,333.5*((Readings!EN82)^-0.07168)+(2.5*(LOG(Readings!EN82/16.325))^2-273+$E95))</f>
        <v>-0.38382781820706668</v>
      </c>
      <c r="ER112" s="6">
        <f>IF(Readings!EO82&gt;0.1,333.5*((Readings!EO82)^-0.07168)+(2.5*(LOG(Readings!EO82/16.325))^2-273+$E95))</f>
        <v>-0.53640853627325669</v>
      </c>
      <c r="ES112" s="6">
        <f>IF(Readings!EP82&gt;0.1,333.5*((Readings!EP82)^-0.07168)+(2.5*(LOG(Readings!EP82/16.325))^2-273+$E95))</f>
        <v>-1.9712482087497278</v>
      </c>
      <c r="ET112" s="6">
        <f>IF(Readings!EQ82&gt;0.1,333.5*((Readings!EQ82)^-0.07168)+(2.5*(LOG(Readings!EQ82/16.325))^2-273+$E95))</f>
        <v>-1.7982606446836371</v>
      </c>
      <c r="EU112" s="6">
        <f>IF(Readings!ER82&gt;0.1,333.5*((Readings!ER82)^-0.07168)+(2.5*(LOG(Readings!ER82/16.325))^2-273+$E95))</f>
        <v>-2.5217649470804986</v>
      </c>
      <c r="EV112" s="6">
        <f>IF(Readings!ES82&gt;0.1,333.5*((Readings!ES82)^-0.07168)+(2.5*(LOG(Readings!ES82/16.325))^2-273+$E95))</f>
        <v>-0.54809037124999804</v>
      </c>
      <c r="EW112" s="6">
        <f>(333.5*((16.81)^-0.07168)+(2.5*(LOG(16.81/16.325))^2-273+$E112))</f>
        <v>-0.58447981505889857</v>
      </c>
      <c r="EX112" s="6">
        <f>(333.5*((16.88)^-0.07168)+(2.5*(LOG(16.88/16.325))^2-273+$E112))</f>
        <v>-0.66549191691302667</v>
      </c>
      <c r="EY112" s="6">
        <f>(333.5*((16.73)^-0.07168)+(2.5*(LOG(16.73/16.325))^2-273+$E112))</f>
        <v>-0.49143056759351111</v>
      </c>
    </row>
    <row r="113" spans="2:156" x14ac:dyDescent="0.2">
      <c r="B113" s="13">
        <v>5</v>
      </c>
      <c r="C113" s="45">
        <v>1074.0999999999999</v>
      </c>
      <c r="D113" s="17">
        <v>-4.5</v>
      </c>
      <c r="E113" s="13">
        <v>-0.01</v>
      </c>
      <c r="F113" s="43" t="s">
        <v>118</v>
      </c>
      <c r="DM113" s="6">
        <f>IF(Readings!DJ83&gt;0.1,333.5*((Readings!DJ83)^-0.07168)+(2.5*(LOG(Readings!DJ83/16.325))^2-273+$E96))</f>
        <v>-0.17033425660116563</v>
      </c>
      <c r="DN113" s="6">
        <f>IF(Readings!DK83&gt;0.1,333.5*((Readings!DK83)^-0.07168)+(2.5*(LOG(Readings!DK83/16.325))^2-273+$E96))</f>
        <v>-0.17033425660116563</v>
      </c>
      <c r="DO113" s="6">
        <f>IF(Readings!DL83&gt;0.1,333.5*((Readings!DL83)^-0.07168)+(2.5*(LOG(Readings!DL83/16.325))^2-273+$E96))</f>
        <v>-0.26554283999570316</v>
      </c>
      <c r="DP113" s="6">
        <f>IF(Readings!DM83&gt;0.1,333.5*((Readings!DM83)^-0.07168)+(2.5*(LOG(Readings!DM83/16.325))^2-273+$E96))</f>
        <v>-0.31295310278466104</v>
      </c>
      <c r="DQ113" s="6">
        <f>IF(Readings!DN83&gt;0.1,333.5*((Readings!DN83)^-0.07168)+(2.5*(LOG(Readings!DN83/16.325))^2-273+$E96))</f>
        <v>-0.32478556918670165</v>
      </c>
      <c r="DR113" s="6">
        <f>IF(Readings!DO83&gt;0.1,333.5*((Readings!DO83)^-0.07168)+(2.5*(LOG(Readings!DO83/16.325))^2-273+$E96))</f>
        <v>-0.3366100164204795</v>
      </c>
      <c r="DS113" s="6">
        <f>IF(Readings!DP83&gt;0.1,333.5*((Readings!DP83)^-0.07168)+(2.5*(LOG(Readings!DP83/16.325))^2-273+$E96))</f>
        <v>-0.3366100164204795</v>
      </c>
      <c r="DT113" s="6">
        <f>IF(Readings!DQ83&gt;0.1,333.5*((Readings!DQ83)^-0.07168)+(2.5*(LOG(Readings!DQ83/16.325))^2-273+$E96))</f>
        <v>-0.3366100164204795</v>
      </c>
      <c r="DU113" s="6">
        <f>IF(Readings!DR83&gt;0.1,333.5*((Readings!DR83)^-0.07168)+(2.5*(LOG(Readings!DR83/16.325))^2-273+$E96))</f>
        <v>-0.32478556918670165</v>
      </c>
      <c r="DV113" s="6">
        <f>IF(Readings!DS83&gt;0.1,333.5*((Readings!DS83)^-0.07168)+(2.5*(LOG(Readings!DS83/16.325))^2-273+$E96))</f>
        <v>-0.32478556918670165</v>
      </c>
      <c r="DW113" s="6">
        <f>IF(Readings!DT83&gt;0.1,333.5*((Readings!DT83)^-0.07168)+(2.5*(LOG(Readings!DT83/16.325))^2-273+$E96))</f>
        <v>-0.31295310278466104</v>
      </c>
      <c r="DX113" s="6">
        <f>IF(Readings!DU83&gt;0.1,333.5*((Readings!DU83)^-0.07168)+(2.5*(LOG(Readings!DU83/16.325))^2-273+$E96))</f>
        <v>-0.30111260695400688</v>
      </c>
      <c r="DY113" s="6">
        <f>IF(Readings!DV83&gt;0.1,333.5*((Readings!DV83)^-0.07168)+(2.5*(LOG(Readings!DV83/16.325))^2-273+$E96))</f>
        <v>-0.30111260695400688</v>
      </c>
      <c r="DZ113" s="6">
        <f>IF(Readings!DW83&gt;0.1,333.5*((Readings!DW83)^-0.07168)+(2.5*(LOG(Readings!DW83/16.325))^2-273+$E96))</f>
        <v>-0.30111260695400688</v>
      </c>
      <c r="EA113" s="6">
        <f>IF(Readings!DX83&gt;0.1,333.5*((Readings!DX83)^-0.07168)+(2.5*(LOG(Readings!DX83/16.325))^2-273+$E96))</f>
        <v>-0.30111260695400688</v>
      </c>
      <c r="EB113" s="6">
        <f>IF(Readings!DY83&gt;0.1,333.5*((Readings!DY83)^-0.07168)+(2.5*(LOG(Readings!DY83/16.325))^2-273+$E96))</f>
        <v>-0.30111260695400688</v>
      </c>
      <c r="EC113" s="6">
        <f>IF(Readings!DZ83&gt;0.1,333.5*((Readings!DZ83)^-0.07168)+(2.5*(LOG(Readings!DZ83/16.325))^2-273+$E96))</f>
        <v>-0.28926407141489108</v>
      </c>
      <c r="ED113" s="6">
        <f>IF(Readings!EA83&gt;0.1,333.5*((Readings!EA83)^-0.07168)+(2.5*(LOG(Readings!EA83/16.325))^2-273+$E96))</f>
        <v>-0.27740748586830932</v>
      </c>
      <c r="EE113" s="6">
        <f>IF(Readings!EB83&gt;0.1,333.5*((Readings!EB83)^-0.07168)+(2.5*(LOG(Readings!EB83/16.325))^2-273+$E96))</f>
        <v>-0.30111260695400688</v>
      </c>
      <c r="EF113" s="6">
        <f>IF(Readings!EC83&gt;0.1,333.5*((Readings!EC83)^-0.07168)+(2.5*(LOG(Readings!EC83/16.325))^2-273+$E96))</f>
        <v>-0.31295310278466104</v>
      </c>
      <c r="EG113" s="6">
        <f>IF(Readings!ED83&gt;0.1,333.5*((Readings!ED83)^-0.07168)+(2.5*(LOG(Readings!ED83/16.325))^2-273+$E96))</f>
        <v>-0.53640853627325669</v>
      </c>
      <c r="EH113" s="6">
        <f>IF(Readings!EE83&gt;0.1,333.5*((Readings!EE83)^-0.07168)+(2.5*(LOG(Readings!EE83/16.325))^2-273+$E96))</f>
        <v>-0.50131596524346378</v>
      </c>
      <c r="EI113" s="6">
        <f>IF(Readings!EF83&gt;0.1,333.5*((Readings!EF83)^-0.07168)+(2.5*(LOG(Readings!EF83/16.325))^2-273+$E96))</f>
        <v>-0.71081861076538644</v>
      </c>
      <c r="EJ113" s="6">
        <f>IF(Readings!EG83&gt;0.1,333.5*((Readings!EG83)^-0.07168)+(2.5*(LOG(Readings!EG83/16.325))^2-273+$E96))</f>
        <v>-0.53640853627325669</v>
      </c>
      <c r="EK113" s="6">
        <f>IF(Readings!EH83&gt;0.1,333.5*((Readings!EH83)^-0.07168)+(2.5*(LOG(Readings!EH83/16.325))^2-273+$E96))</f>
        <v>-0.48960271973709268</v>
      </c>
      <c r="EL113" s="6">
        <f>IF(Readings!EI83&gt;0.1,333.5*((Readings!EI83)^-0.07168)+(2.5*(LOG(Readings!EI83/16.325))^2-273+$E96))</f>
        <v>-0.69924547265458159</v>
      </c>
      <c r="EM113" s="6">
        <f>IF(Readings!EJ83&gt;0.1,333.5*((Readings!EJ83)^-0.07168)+(2.5*(LOG(Readings!EJ83/16.325))^2-273+$E96))</f>
        <v>-0.75703434827698857</v>
      </c>
      <c r="EN113" s="6">
        <f>IF(Readings!EK83&gt;0.1,333.5*((Readings!EK83)^-0.07168)+(2.5*(LOG(Readings!EK83/16.325))^2-273+$E96))</f>
        <v>-0.65287581582532539</v>
      </c>
      <c r="EO113" s="6">
        <f>IF(Readings!EL83&gt;0.1,333.5*((Readings!EL83)^-0.07168)+(2.5*(LOG(Readings!EL83/16.325))^2-273+$E96))</f>
        <v>-0.55976437839552773</v>
      </c>
      <c r="EP113" s="6">
        <f>IF(Readings!EM83&gt;0.1,333.5*((Readings!EM83)^-0.07168)+(2.5*(LOG(Readings!EM83/16.325))^2-273+$E96))</f>
        <v>-0.55976437839552773</v>
      </c>
      <c r="EQ113" s="6">
        <f>IF(Readings!EN83&gt;0.1,333.5*((Readings!EN83)^-0.07168)+(2.5*(LOG(Readings!EN83/16.325))^2-273+$E96))</f>
        <v>-0.52471886356323694</v>
      </c>
      <c r="ER113" s="6">
        <f>IF(Readings!EO83&gt;0.1,333.5*((Readings!EO83)^-0.07168)+(2.5*(LOG(Readings!EO83/16.325))^2-273+$E96))</f>
        <v>-0.76856912694250923</v>
      </c>
      <c r="ES113" s="6">
        <f>IF(Readings!EP83&gt;0.1,333.5*((Readings!EP83)^-0.07168)+(2.5*(LOG(Readings!EP83/16.325))^2-273+$E96))</f>
        <v>-2.1105350339599909</v>
      </c>
      <c r="ET113" s="6">
        <f>IF(Readings!EQ83&gt;0.1,333.5*((Readings!EQ83)^-0.07168)+(2.5*(LOG(Readings!EQ83/16.325))^2-273+$E96))</f>
        <v>-1.9712482087497278</v>
      </c>
      <c r="EU113" s="6">
        <f>IF(Readings!ER83&gt;0.1,333.5*((Readings!ER83)^-0.07168)+(2.5*(LOG(Readings!ER83/16.325))^2-273+$E96))</f>
        <v>-2.8110586131432456</v>
      </c>
      <c r="EV113" s="6">
        <f>IF(Readings!ES83&gt;0.1,333.5*((Readings!ES83)^-0.07168)+(2.5*(LOG(Readings!ES83/16.325))^2-273+$E96))</f>
        <v>-0.71081861076538644</v>
      </c>
      <c r="EW113" s="6">
        <f>(333.5*((16.96)^-0.07168)+(2.5*(LOG(16.96/16.325))^2-273+$E113))</f>
        <v>-0.75761762639604058</v>
      </c>
      <c r="EX113" s="6">
        <f>(333.5*((17.1)^-0.07168)+(2.5*(LOG(17.1/16.325))^2-273+$E113))</f>
        <v>-0.91767222850774033</v>
      </c>
      <c r="EY113" s="6">
        <f>(333.5*((16.86)^-0.07168)+(2.5*(LOG(16.86/16.325))^2-273+$E113))</f>
        <v>-0.64238405776120544</v>
      </c>
    </row>
    <row r="114" spans="2:156" x14ac:dyDescent="0.2">
      <c r="B114" s="13">
        <v>6</v>
      </c>
      <c r="C114" s="45">
        <v>1073.5999999999999</v>
      </c>
      <c r="D114" s="17">
        <v>-5</v>
      </c>
      <c r="E114" s="13">
        <v>-0.05</v>
      </c>
      <c r="F114" s="43" t="s">
        <v>119</v>
      </c>
      <c r="DM114" s="6">
        <f>IF(Readings!DJ84&gt;0.1,333.5*((Readings!DJ84)^-0.07168)+(2.5*(LOG(Readings!DJ84/16.325))^2-273+$E97))</f>
        <v>-0.14645077926689964</v>
      </c>
      <c r="DN114" s="6">
        <f>IF(Readings!DK84&gt;0.1,333.5*((Readings!DK84)^-0.07168)+(2.5*(LOG(Readings!DK84/16.325))^2-273+$E97))</f>
        <v>-0.13449678317783764</v>
      </c>
      <c r="DO114" s="6">
        <f>IF(Readings!DL84&gt;0.1,333.5*((Readings!DL84)^-0.07168)+(2.5*(LOG(Readings!DL84/16.325))^2-273+$E97))</f>
        <v>-0.24178932590075419</v>
      </c>
      <c r="DP114" s="6">
        <f>IF(Readings!DM84&gt;0.1,333.5*((Readings!DM84)^-0.07168)+(2.5*(LOG(Readings!DM84/16.325))^2-273+$E97))</f>
        <v>-0.31295310278466104</v>
      </c>
      <c r="DQ114" s="6">
        <f>IF(Readings!DN84&gt;0.1,333.5*((Readings!DN84)^-0.07168)+(2.5*(LOG(Readings!DN84/16.325))^2-273+$E97))</f>
        <v>-0.3484264547271323</v>
      </c>
      <c r="DR114" s="6">
        <f>IF(Readings!DO84&gt;0.1,333.5*((Readings!DO84)^-0.07168)+(2.5*(LOG(Readings!DO84/16.325))^2-273+$E97))</f>
        <v>-0.3484264547271323</v>
      </c>
      <c r="DS114" s="6">
        <f>IF(Readings!DP84&gt;0.1,333.5*((Readings!DP84)^-0.07168)+(2.5*(LOG(Readings!DP84/16.325))^2-273+$E97))</f>
        <v>-0.3484264547271323</v>
      </c>
      <c r="DT114" s="6">
        <f>IF(Readings!DQ84&gt;0.1,333.5*((Readings!DQ84)^-0.07168)+(2.5*(LOG(Readings!DQ84/16.325))^2-273+$E97))</f>
        <v>-0.32478556918670165</v>
      </c>
      <c r="DU114" s="6">
        <f>IF(Readings!DR84&gt;0.1,333.5*((Readings!DR84)^-0.07168)+(2.5*(LOG(Readings!DR84/16.325))^2-273+$E97))</f>
        <v>-0.31295310278466104</v>
      </c>
      <c r="DV114" s="6">
        <f>IF(Readings!DS84&gt;0.1,333.5*((Readings!DS84)^-0.07168)+(2.5*(LOG(Readings!DS84/16.325))^2-273+$E97))</f>
        <v>-0.31295310278466104</v>
      </c>
      <c r="DW114" s="6">
        <f>IF(Readings!DT84&gt;0.1,333.5*((Readings!DT84)^-0.07168)+(2.5*(LOG(Readings!DT84/16.325))^2-273+$E97))</f>
        <v>-0.28926407141489108</v>
      </c>
      <c r="DX114" s="6">
        <f>IF(Readings!DU84&gt;0.1,333.5*((Readings!DU84)^-0.07168)+(2.5*(LOG(Readings!DU84/16.325))^2-273+$E97))</f>
        <v>-0.25367012345907369</v>
      </c>
      <c r="DY114" s="6">
        <f>IF(Readings!DV84&gt;0.1,333.5*((Readings!DV84)^-0.07168)+(2.5*(LOG(Readings!DV84/16.325))^2-273+$E97))</f>
        <v>-0.27740748586830932</v>
      </c>
      <c r="DZ114" s="6">
        <f>IF(Readings!DW84&gt;0.1,333.5*((Readings!DW84)^-0.07168)+(2.5*(LOG(Readings!DW84/16.325))^2-273+$E97))</f>
        <v>-0.27740748586830932</v>
      </c>
      <c r="EA114" s="6">
        <f>IF(Readings!DX84&gt;0.1,333.5*((Readings!DX84)^-0.07168)+(2.5*(LOG(Readings!DX84/16.325))^2-273+$E97))</f>
        <v>-0.27740748586830932</v>
      </c>
      <c r="EB114" s="6">
        <f>IF(Readings!DY84&gt;0.1,333.5*((Readings!DY84)^-0.07168)+(2.5*(LOG(Readings!DY84/16.325))^2-273+$E97))</f>
        <v>-0.26554283999570316</v>
      </c>
      <c r="EC114" s="6">
        <f>IF(Readings!DZ84&gt;0.1,333.5*((Readings!DZ84)^-0.07168)+(2.5*(LOG(Readings!DZ84/16.325))^2-273+$E97))</f>
        <v>-0.25367012345907369</v>
      </c>
      <c r="ED114" s="6">
        <f>IF(Readings!EA84&gt;0.1,333.5*((Readings!EA84)^-0.07168)+(2.5*(LOG(Readings!EA84/16.325))^2-273+$E97))</f>
        <v>-0.25367012345907369</v>
      </c>
      <c r="EE114" s="6">
        <f>IF(Readings!EB84&gt;0.1,333.5*((Readings!EB84)^-0.07168)+(2.5*(LOG(Readings!EB84/16.325))^2-273+$E97))</f>
        <v>-0.27740748586830932</v>
      </c>
      <c r="EF114" s="6">
        <f>IF(Readings!EC84&gt;0.1,333.5*((Readings!EC84)^-0.07168)+(2.5*(LOG(Readings!EC84/16.325))^2-273+$E97))</f>
        <v>-0.28926407141489108</v>
      </c>
      <c r="EG114" s="6">
        <f>IF(Readings!ED84&gt;0.1,333.5*((Readings!ED84)^-0.07168)+(2.5*(LOG(Readings!ED84/16.325))^2-273+$E97))</f>
        <v>-0.62964458901285525</v>
      </c>
      <c r="EH114" s="6">
        <f>IF(Readings!EE84&gt;0.1,333.5*((Readings!EE84)^-0.07168)+(2.5*(LOG(Readings!EE84/16.325))^2-273+$E97))</f>
        <v>-0.48960271973709268</v>
      </c>
      <c r="EI114" s="6">
        <f>IF(Readings!EF84&gt;0.1,333.5*((Readings!EF84)^-0.07168)+(2.5*(LOG(Readings!EF84/16.325))^2-273+$E97))</f>
        <v>-0.74549191691301075</v>
      </c>
      <c r="EJ114" s="6">
        <f>IF(Readings!EG84&gt;0.1,333.5*((Readings!EG84)^-0.07168)+(2.5*(LOG(Readings!EG84/16.325))^2-273+$E97))</f>
        <v>-0.51302134319962533</v>
      </c>
      <c r="EK114" s="6">
        <f>IF(Readings!EH84&gt;0.1,333.5*((Readings!EH84)^-0.07168)+(2.5*(LOG(Readings!EH84/16.325))^2-273+$E97))</f>
        <v>-0.4661525861513951</v>
      </c>
      <c r="EL114" s="6">
        <f>IF(Readings!EI84&gt;0.1,333.5*((Readings!EI84)^-0.07168)+(2.5*(LOG(Readings!EI84/16.325))^2-273+$E97))</f>
        <v>-0.83761762639602466</v>
      </c>
      <c r="EM114" s="6">
        <f>IF(Readings!EJ84&gt;0.1,333.5*((Readings!EJ84)^-0.07168)+(2.5*(LOG(Readings!EJ84/16.325))^2-273+$E97))</f>
        <v>-0.76856912694250923</v>
      </c>
      <c r="EN114" s="6">
        <f>IF(Readings!EK84&gt;0.1,333.5*((Readings!EK84)^-0.07168)+(2.5*(LOG(Readings!EK84/16.325))^2-273+$E97))</f>
        <v>-0.65287581582532539</v>
      </c>
      <c r="EO114" s="6">
        <f>IF(Readings!EL84&gt;0.1,333.5*((Readings!EL84)^-0.07168)+(2.5*(LOG(Readings!EL84/16.325))^2-273+$E97))</f>
        <v>-0.53640853627325669</v>
      </c>
      <c r="EP114" s="6">
        <f>IF(Readings!EM84&gt;0.1,333.5*((Readings!EM84)^-0.07168)+(2.5*(LOG(Readings!EM84/16.325))^2-273+$E97))</f>
        <v>-0.52471886356323694</v>
      </c>
      <c r="EQ114" s="6">
        <f>IF(Readings!EN84&gt;0.1,333.5*((Readings!EN84)^-0.07168)+(2.5*(LOG(Readings!EN84/16.325))^2-273+$E97))</f>
        <v>-0.51302134319962533</v>
      </c>
      <c r="ER114" s="6">
        <f>IF(Readings!EO84&gt;0.1,333.5*((Readings!EO84)^-0.07168)+(2.5*(LOG(Readings!EO84/16.325))^2-273+$E97))</f>
        <v>-0.78009626246938524</v>
      </c>
      <c r="ES114" s="6">
        <f>IF(Readings!EP84&gt;0.1,333.5*((Readings!EP84)^-0.07168)+(2.5*(LOG(Readings!EP84/16.325))^2-273+$E97))</f>
        <v>-2.1105350339599909</v>
      </c>
      <c r="ET114" s="6">
        <f>IF(Readings!EQ84&gt;0.1,333.5*((Readings!EQ84)^-0.07168)+(2.5*(LOG(Readings!EQ84/16.325))^2-273+$E97))</f>
        <v>-2.0356742159895589</v>
      </c>
      <c r="EU114" s="6">
        <f>IF(Readings!ER84&gt;0.1,333.5*((Readings!ER84)^-0.07168)+(2.5*(LOG(Readings!ER84/16.325))^2-273+$E97))</f>
        <v>-2.6256442426005719</v>
      </c>
      <c r="EV114" s="6">
        <f>IF(Readings!ES84&gt;0.1,333.5*((Readings!ES84)^-0.07168)+(2.5*(LOG(Readings!ES84/16.325))^2-273+$E97))</f>
        <v>-0.76856912694250923</v>
      </c>
      <c r="EW114" s="6">
        <f>(333.5*((17.05)^-0.07168)+(2.5*(LOG(17.05/16.325))^2-273+$E114))</f>
        <v>-0.90067894232453227</v>
      </c>
      <c r="EX114" s="6">
        <f>(333.5*((17.19)^-0.07168)+(2.5*(LOG(17.19/16.325))^2-273+$E114))</f>
        <v>-1.0597912108077594</v>
      </c>
      <c r="EY114" s="6">
        <f>(333.5*((16.94)^-0.07168)+(2.5*(LOG(16.94/16.325))^2-273+$E114))</f>
        <v>-0.77463190555477013</v>
      </c>
    </row>
    <row r="115" spans="2:156" x14ac:dyDescent="0.2">
      <c r="B115" s="13">
        <v>7</v>
      </c>
      <c r="C115" s="45">
        <v>1073.0999999999999</v>
      </c>
      <c r="D115" s="17">
        <v>-5.5</v>
      </c>
      <c r="E115" s="13">
        <v>-0.01</v>
      </c>
      <c r="F115" s="43" t="s">
        <v>120</v>
      </c>
      <c r="DM115" s="6">
        <f>IF(Readings!DJ85&gt;0.1,333.5*((Readings!DJ85)^-0.07168)+(2.5*(LOG(Readings!DJ85/16.325))^2-273+$E98))</f>
        <v>-0.25740748586832751</v>
      </c>
      <c r="DN115" s="6">
        <f>IF(Readings!DK85&gt;0.1,333.5*((Readings!DK85)^-0.07168)+(2.5*(LOG(Readings!DK85/16.325))^2-273+$E98))</f>
        <v>-0.24554283999572135</v>
      </c>
      <c r="DO115" s="6">
        <f>IF(Readings!DL85&gt;0.1,333.5*((Readings!DL85)^-0.07168)+(2.5*(LOG(Readings!DL85/16.325))^2-273+$E98))</f>
        <v>-0.31661001642049769</v>
      </c>
      <c r="DP115" s="6">
        <f>IF(Readings!DM85&gt;0.1,333.5*((Readings!DM85)^-0.07168)+(2.5*(LOG(Readings!DM85/16.325))^2-273+$E98))</f>
        <v>-0.42267086241008656</v>
      </c>
      <c r="DQ115" s="6">
        <f>IF(Readings!DN85&gt;0.1,333.5*((Readings!DN85)^-0.07168)+(2.5*(LOG(Readings!DN85/16.325))^2-273+$E98))</f>
        <v>-0.42267086241008656</v>
      </c>
      <c r="DR115" s="6">
        <f>IF(Readings!DO85&gt;0.1,333.5*((Readings!DO85)^-0.07168)+(2.5*(LOG(Readings!DO85/16.325))^2-273+$E98))</f>
        <v>-0.41091812913913373</v>
      </c>
      <c r="DS115" s="6">
        <f>IF(Readings!DP85&gt;0.1,333.5*((Readings!DP85)^-0.07168)+(2.5*(LOG(Readings!DP85/16.325))^2-273+$E98))</f>
        <v>-0.41091812913913373</v>
      </c>
      <c r="DT115" s="6">
        <f>IF(Readings!DQ85&gt;0.1,333.5*((Readings!DQ85)^-0.07168)+(2.5*(LOG(Readings!DQ85/16.325))^2-273+$E98))</f>
        <v>-0.38738886944821616</v>
      </c>
      <c r="DU115" s="6">
        <f>IF(Readings!DR85&gt;0.1,333.5*((Readings!DR85)^-0.07168)+(2.5*(LOG(Readings!DR85/16.325))^2-273+$E98))</f>
        <v>-0.36382781820708487</v>
      </c>
      <c r="DV115" s="6">
        <f>IF(Readings!DS85&gt;0.1,333.5*((Readings!DS85)^-0.07168)+(2.5*(LOG(Readings!DS85/16.325))^2-273+$E98))</f>
        <v>-0.3520353454273959</v>
      </c>
      <c r="DW115" s="6">
        <f>IF(Readings!DT85&gt;0.1,333.5*((Readings!DT85)^-0.07168)+(2.5*(LOG(Readings!DT85/16.325))^2-273+$E98))</f>
        <v>-0.34023489432848919</v>
      </c>
      <c r="DX115" s="6">
        <f>IF(Readings!DU85&gt;0.1,333.5*((Readings!DU85)^-0.07168)+(2.5*(LOG(Readings!DU85/16.325))^2-273+$E98))</f>
        <v>-0.30478556918671984</v>
      </c>
      <c r="DY115" s="6">
        <f>IF(Readings!DV85&gt;0.1,333.5*((Readings!DV85)^-0.07168)+(2.5*(LOG(Readings!DV85/16.325))^2-273+$E98))</f>
        <v>-0.32842645472715049</v>
      </c>
      <c r="DZ115" s="6">
        <f>IF(Readings!DW85&gt;0.1,333.5*((Readings!DW85)^-0.07168)+(2.5*(LOG(Readings!DW85/16.325))^2-273+$E98))</f>
        <v>-0.31661001642049769</v>
      </c>
      <c r="EA115" s="6">
        <f>IF(Readings!DX85&gt;0.1,333.5*((Readings!DX85)^-0.07168)+(2.5*(LOG(Readings!DX85/16.325))^2-273+$E98))</f>
        <v>-0.31661001642049769</v>
      </c>
      <c r="EB115" s="6">
        <f>IF(Readings!DY85&gt;0.1,333.5*((Readings!DY85)^-0.07168)+(2.5*(LOG(Readings!DY85/16.325))^2-273+$E98))</f>
        <v>-0.30478556918671984</v>
      </c>
      <c r="EC115" s="6">
        <f>IF(Readings!DZ85&gt;0.1,333.5*((Readings!DZ85)^-0.07168)+(2.5*(LOG(Readings!DZ85/16.325))^2-273+$E98))</f>
        <v>-0.30478556918671984</v>
      </c>
      <c r="ED115" s="6">
        <f>IF(Readings!EA85&gt;0.1,333.5*((Readings!EA85)^-0.07168)+(2.5*(LOG(Readings!EA85/16.325))^2-273+$E98))</f>
        <v>-0.29295310278467923</v>
      </c>
      <c r="EE115" s="6">
        <f>IF(Readings!EB85&gt;0.1,333.5*((Readings!EB85)^-0.07168)+(2.5*(LOG(Readings!EB85/16.325))^2-273+$E98))</f>
        <v>-0.32842645472715049</v>
      </c>
      <c r="EF115" s="6">
        <f>IF(Readings!EC85&gt;0.1,333.5*((Readings!EC85)^-0.07168)+(2.5*(LOG(Readings!EC85/16.325))^2-273+$E98))</f>
        <v>-0.36382781820708487</v>
      </c>
      <c r="EG115" s="6">
        <f>IF(Readings!ED85&gt;0.1,333.5*((Readings!ED85)^-0.07168)+(2.5*(LOG(Readings!ED85/16.325))^2-273+$E98))</f>
        <v>-0.72549191691302894</v>
      </c>
      <c r="EH115" s="6">
        <f>IF(Readings!EE85&gt;0.1,333.5*((Readings!EE85)^-0.07168)+(2.5*(LOG(Readings!EE85/16.325))^2-273+$E98))</f>
        <v>-0.53976437839554592</v>
      </c>
      <c r="EI115" s="6">
        <f>IF(Readings!EF85&gt;0.1,333.5*((Readings!EF85)^-0.07168)+(2.5*(LOG(Readings!EF85/16.325))^2-273+$E98))</f>
        <v>-0.82909910286974764</v>
      </c>
      <c r="EJ115" s="6">
        <f>IF(Readings!EG85&gt;0.1,333.5*((Readings!EG85)^-0.07168)+(2.5*(LOG(Readings!EG85/16.325))^2-273+$E98))</f>
        <v>-0.56308894870903714</v>
      </c>
      <c r="EK115" s="6">
        <f>IF(Readings!EH85&gt;0.1,333.5*((Readings!EH85)^-0.07168)+(2.5*(LOG(Readings!EH85/16.325))^2-273+$E98))</f>
        <v>-0.50471886356325513</v>
      </c>
      <c r="EL115" s="6">
        <f>IF(Readings!EI85&gt;0.1,333.5*((Readings!EI85)^-0.07168)+(2.5*(LOG(Readings!EI85/16.325))^2-273+$E98))</f>
        <v>-0.93209256612317404</v>
      </c>
      <c r="EM115" s="6">
        <f>IF(Readings!EJ85&gt;0.1,333.5*((Readings!EJ85)^-0.07168)+(2.5*(LOG(Readings!EJ85/16.325))^2-273+$E98))</f>
        <v>-0.82909910286974764</v>
      </c>
      <c r="EN115" s="6">
        <f>IF(Readings!EK85&gt;0.1,333.5*((Readings!EK85)^-0.07168)+(2.5*(LOG(Readings!EK85/16.325))^2-273+$E98))</f>
        <v>-0.70238405776120771</v>
      </c>
      <c r="EO115" s="6">
        <f>IF(Readings!EL85&gt;0.1,333.5*((Readings!EL85)^-0.07168)+(2.5*(LOG(Readings!EL85/16.325))^2-273+$E98))</f>
        <v>-0.58638232606267593</v>
      </c>
      <c r="EP115" s="6">
        <f>IF(Readings!EM85&gt;0.1,333.5*((Readings!EM85)^-0.07168)+(2.5*(LOG(Readings!EM85/16.325))^2-273+$E98))</f>
        <v>-0.57473953158921631</v>
      </c>
      <c r="EQ115" s="6">
        <f>IF(Readings!EN85&gt;0.1,333.5*((Readings!EN85)^-0.07168)+(2.5*(LOG(Readings!EN85/16.325))^2-273+$E98))</f>
        <v>-0.55143056759351339</v>
      </c>
      <c r="ER115" s="6">
        <f>IF(Readings!EO85&gt;0.1,333.5*((Readings!EO85)^-0.07168)+(2.5*(LOG(Readings!EO85/16.325))^2-273+$E98))</f>
        <v>-0.8405730026350966</v>
      </c>
      <c r="ES115" s="6">
        <f>IF(Readings!EP85&gt;0.1,333.5*((Readings!EP85)^-0.07168)+(2.5*(LOG(Readings!EP85/16.325))^2-273+$E98))</f>
        <v>-2.1544437718676477</v>
      </c>
      <c r="ET115" s="6">
        <f>IF(Readings!EQ85&gt;0.1,333.5*((Readings!EQ85)^-0.07168)+(2.5*(LOG(Readings!EQ85/16.325))^2-273+$E98))</f>
        <v>-2.0798605067116114</v>
      </c>
      <c r="EU115" s="6">
        <f>IF(Readings!ER85&gt;0.1,333.5*((Readings!ER85)^-0.07168)+(2.5*(LOG(Readings!ER85/16.325))^2-273+$E98))</f>
        <v>-2.6056442426005901</v>
      </c>
      <c r="EV115" s="6">
        <f>IF(Readings!ES85&gt;0.1,333.5*((Readings!ES85)^-0.07168)+(2.5*(LOG(Readings!ES85/16.325))^2-273+$E98))</f>
        <v>-0.77161576440005319</v>
      </c>
      <c r="EW115" s="6">
        <f>(333.5*((17.05)^-0.07168)+(2.5*(LOG(17.05/16.325))^2-273+$E115))</f>
        <v>-0.86067894232451181</v>
      </c>
      <c r="EX115" s="6">
        <f>(333.5*((17.2)^-0.07168)+(2.5*(LOG(17.2/16.325))^2-273+$E115))</f>
        <v>-1.0311007762558688</v>
      </c>
      <c r="EY115" s="6">
        <f>(333.5*((16.95)^-0.07168)+(2.5*(LOG(16.95/16.325))^2-273+$E115))</f>
        <v>-0.74612856377615344</v>
      </c>
    </row>
    <row r="116" spans="2:156" x14ac:dyDescent="0.2">
      <c r="B116" s="13">
        <v>8</v>
      </c>
      <c r="C116" s="45">
        <v>1072.5999999999999</v>
      </c>
      <c r="D116" s="17">
        <v>-6</v>
      </c>
      <c r="E116" s="13">
        <v>-0.03</v>
      </c>
      <c r="F116" s="43" t="s">
        <v>121</v>
      </c>
      <c r="DM116" s="6">
        <f>IF(Readings!DJ86&gt;0.1,333.5*((Readings!DJ86)^-0.07168)+(2.5*(LOG(Readings!DJ86/16.325))^2-273+$E99))</f>
        <v>-0.21111260695403189</v>
      </c>
      <c r="DN116" s="6">
        <f>IF(Readings!DK86&gt;0.1,333.5*((Readings!DK86)^-0.07168)+(2.5*(LOG(Readings!DK86/16.325))^2-273+$E99))</f>
        <v>-0.1636701234590987</v>
      </c>
      <c r="DO116" s="6">
        <f>IF(Readings!DL86&gt;0.1,333.5*((Readings!DL86)^-0.07168)+(2.5*(LOG(Readings!DL86/16.325))^2-273+$E99))</f>
        <v>-0.24661001642050451</v>
      </c>
      <c r="DP116" s="6">
        <f>IF(Readings!DM86&gt;0.1,333.5*((Readings!DM86)^-0.07168)+(2.5*(LOG(Readings!DM86/16.325))^2-273+$E99))</f>
        <v>-0.35267086241009338</v>
      </c>
      <c r="DQ116" s="6">
        <f>IF(Readings!DN86&gt;0.1,333.5*((Readings!DN86)^-0.07168)+(2.5*(LOG(Readings!DN86/16.325))^2-273+$E99))</f>
        <v>-0.35267086241009338</v>
      </c>
      <c r="DR116" s="6">
        <f>IF(Readings!DO86&gt;0.1,333.5*((Readings!DO86)^-0.07168)+(2.5*(LOG(Readings!DO86/16.325))^2-273+$E99))</f>
        <v>-0.34091812913914055</v>
      </c>
      <c r="DS116" s="6">
        <f>IF(Readings!DP86&gt;0.1,333.5*((Readings!DP86)^-0.07168)+(2.5*(LOG(Readings!DP86/16.325))^2-273+$E99))</f>
        <v>-0.32915746818144953</v>
      </c>
      <c r="DT116" s="6">
        <f>IF(Readings!DQ86&gt;0.1,333.5*((Readings!DQ86)^-0.07168)+(2.5*(LOG(Readings!DQ86/16.325))^2-273+$E99))</f>
        <v>-0.31738886944822298</v>
      </c>
      <c r="DU116" s="6">
        <f>IF(Readings!DR86&gt;0.1,333.5*((Readings!DR86)^-0.07168)+(2.5*(LOG(Readings!DR86/16.325))^2-273+$E99))</f>
        <v>-0.2938278182070917</v>
      </c>
      <c r="DV116" s="6">
        <f>IF(Readings!DS86&gt;0.1,333.5*((Readings!DS86)^-0.07168)+(2.5*(LOG(Readings!DS86/16.325))^2-273+$E99))</f>
        <v>-0.28203534542740272</v>
      </c>
      <c r="DW116" s="6">
        <f>IF(Readings!DT86&gt;0.1,333.5*((Readings!DT86)^-0.07168)+(2.5*(LOG(Readings!DT86/16.325))^2-273+$E99))</f>
        <v>-0.27023489432849601</v>
      </c>
      <c r="DX116" s="6">
        <f>IF(Readings!DU86&gt;0.1,333.5*((Readings!DU86)^-0.07168)+(2.5*(LOG(Readings!DU86/16.325))^2-273+$E99))</f>
        <v>-0.2938278182070917</v>
      </c>
      <c r="DY116" s="6">
        <f>IF(Readings!DV86&gt;0.1,333.5*((Readings!DV86)^-0.07168)+(2.5*(LOG(Readings!DV86/16.325))^2-273+$E99))</f>
        <v>-0.24661001642050451</v>
      </c>
      <c r="DZ116" s="6">
        <f>IF(Readings!DW86&gt;0.1,333.5*((Readings!DW86)^-0.07168)+(2.5*(LOG(Readings!DW86/16.325))^2-273+$E99))</f>
        <v>-0.24661001642050451</v>
      </c>
      <c r="EA116" s="6">
        <f>IF(Readings!DX86&gt;0.1,333.5*((Readings!DX86)^-0.07168)+(2.5*(LOG(Readings!DX86/16.325))^2-273+$E99))</f>
        <v>-0.24661001642050451</v>
      </c>
      <c r="EB116" s="6">
        <f>IF(Readings!DY86&gt;0.1,333.5*((Readings!DY86)^-0.07168)+(2.5*(LOG(Readings!DY86/16.325))^2-273+$E99))</f>
        <v>-0.23478556918672666</v>
      </c>
      <c r="EC116" s="6">
        <f>IF(Readings!DZ86&gt;0.1,333.5*((Readings!DZ86)^-0.07168)+(2.5*(LOG(Readings!DZ86/16.325))^2-273+$E99))</f>
        <v>-0.22295310278468605</v>
      </c>
      <c r="ED116" s="6">
        <f>IF(Readings!EA86&gt;0.1,333.5*((Readings!EA86)^-0.07168)+(2.5*(LOG(Readings!EA86/16.325))^2-273+$E99))</f>
        <v>-0.22295310278468605</v>
      </c>
      <c r="EE116" s="6">
        <f>IF(Readings!EB86&gt;0.1,333.5*((Readings!EB86)^-0.07168)+(2.5*(LOG(Readings!EB86/16.325))^2-273+$E99))</f>
        <v>-0.24661001642050451</v>
      </c>
      <c r="EF116" s="6">
        <f>IF(Readings!EC86&gt;0.1,333.5*((Readings!EC86)^-0.07168)+(2.5*(LOG(Readings!EC86/16.325))^2-273+$E99))</f>
        <v>-0.28203534542740272</v>
      </c>
      <c r="EG116" s="6">
        <f>IF(Readings!ED86&gt;0.1,333.5*((Readings!ED86)^-0.07168)+(2.5*(LOG(Readings!ED86/16.325))^2-273+$E99))</f>
        <v>-0.65549191691303577</v>
      </c>
      <c r="EH116" s="6">
        <f>IF(Readings!EE86&gt;0.1,333.5*((Readings!EE86)^-0.07168)+(2.5*(LOG(Readings!EE86/16.325))^2-273+$E99))</f>
        <v>-0.46976437839555274</v>
      </c>
      <c r="EI116" s="6">
        <f>IF(Readings!EF86&gt;0.1,333.5*((Readings!EF86)^-0.07168)+(2.5*(LOG(Readings!EF86/16.325))^2-273+$E99))</f>
        <v>-0.75909910286975446</v>
      </c>
      <c r="EJ116" s="6">
        <f>IF(Readings!EG86&gt;0.1,333.5*((Readings!EG86)^-0.07168)+(2.5*(LOG(Readings!EG86/16.325))^2-273+$E99))</f>
        <v>-0.49308894870904396</v>
      </c>
      <c r="EK116" s="6" t="b">
        <f>IF(Readings!EH86&gt;0.1,333.5*((Readings!EH86)^-0.07168)+(2.5*(LOG(Readings!EH86/16.325))^2-273+$E99))</f>
        <v>0</v>
      </c>
      <c r="EL116" s="6">
        <f>IF(Readings!EI86&gt;0.1,333.5*((Readings!EI86)^-0.07168)+(2.5*(LOG(Readings!EI86/16.325))^2-273+$E99))</f>
        <v>-0.82782917995587013</v>
      </c>
      <c r="EM116" s="6">
        <f>IF(Readings!EJ86&gt;0.1,333.5*((Readings!EJ86)^-0.07168)+(2.5*(LOG(Readings!EJ86/16.325))^2-273+$E99))</f>
        <v>-0.77057300263510342</v>
      </c>
      <c r="EN116" s="6">
        <f>IF(Readings!EK86&gt;0.1,333.5*((Readings!EK86)^-0.07168)+(2.5*(LOG(Readings!EK86/16.325))^2-273+$E99))</f>
        <v>-0.64394182327276894</v>
      </c>
      <c r="EO116" s="6">
        <f>IF(Readings!EL86&gt;0.1,333.5*((Readings!EL86)^-0.07168)+(2.5*(LOG(Readings!EL86/16.325))^2-273+$E99))</f>
        <v>-0.51638232606268275</v>
      </c>
      <c r="EP116" s="6">
        <f>IF(Readings!EM86&gt;0.1,333.5*((Readings!EM86)^-0.07168)+(2.5*(LOG(Readings!EM86/16.325))^2-273+$E99))</f>
        <v>-0.50473953158922313</v>
      </c>
      <c r="EQ116" s="6">
        <f>IF(Readings!EN86&gt;0.1,333.5*((Readings!EN86)^-0.07168)+(2.5*(LOG(Readings!EN86/16.325))^2-273+$E99))</f>
        <v>-0.48143056759352021</v>
      </c>
      <c r="ER116" s="6">
        <f>IF(Readings!EO86&gt;0.1,333.5*((Readings!EO86)^-0.07168)+(2.5*(LOG(Readings!EO86/16.325))^2-273+$E99))</f>
        <v>-0.78203933511269952</v>
      </c>
      <c r="ES116" s="6">
        <f>IF(Readings!EP86&gt;0.1,333.5*((Readings!EP86)^-0.07168)+(2.5*(LOG(Readings!EP86/16.325))^2-273+$E99))</f>
        <v>-2.0631671748488998</v>
      </c>
      <c r="ET116" s="6">
        <f>IF(Readings!EQ86&gt;0.1,333.5*((Readings!EQ86)^-0.07168)+(2.5*(LOG(Readings!EQ86/16.325))^2-273+$E99))</f>
        <v>-2.0312029567074319</v>
      </c>
      <c r="EU116" s="6">
        <f>IF(Readings!ER86&gt;0.1,333.5*((Readings!ER86)^-0.07168)+(2.5*(LOG(Readings!ER86/16.325))^2-273+$E99))</f>
        <v>-2.535644242600597</v>
      </c>
      <c r="EV116" s="6">
        <f>IF(Readings!ES86&gt;0.1,333.5*((Readings!ES86)^-0.07168)+(2.5*(LOG(Readings!ES86/16.325))^2-273+$E99))</f>
        <v>-0.71312764225939418</v>
      </c>
      <c r="EW116" s="6">
        <f>(333.5*((17.05)^-0.07168)+(2.5*(LOG(17.05/16.325))^2-273+$E116))</f>
        <v>-0.88067894232449362</v>
      </c>
      <c r="EX116" s="6">
        <f>(333.5*((17.22)^-0.07168)+(2.5*(LOG(17.22/16.325))^2-273+$E116))</f>
        <v>-1.0736978232247338</v>
      </c>
      <c r="EY116" s="6">
        <f>(333.5*((16.95)^-0.07168)+(2.5*(LOG(16.95/16.325))^2-273+$E116))</f>
        <v>-0.76612856377613525</v>
      </c>
    </row>
    <row r="117" spans="2:156" x14ac:dyDescent="0.2">
      <c r="B117" s="13">
        <v>9</v>
      </c>
      <c r="C117" s="45">
        <v>1072.0999999999999</v>
      </c>
      <c r="D117" s="17">
        <v>-6.5</v>
      </c>
      <c r="E117" s="13">
        <v>-0.02</v>
      </c>
      <c r="F117" s="43" t="s">
        <v>122</v>
      </c>
      <c r="DM117" s="6">
        <f>IF(Readings!DJ87&gt;0.1,333.5*((Readings!DJ87)^-0.07168)+(2.5*(LOG(Readings!DJ87/16.325))^2-273+$E100))</f>
        <v>-0.25842645472715731</v>
      </c>
      <c r="DN117" s="6">
        <f>IF(Readings!DK87&gt;0.1,333.5*((Readings!DK87)^-0.07168)+(2.5*(LOG(Readings!DK87/16.325))^2-273+$E100))</f>
        <v>-0.17554283999572817</v>
      </c>
      <c r="DO117" s="6">
        <f>IF(Readings!DL87&gt;0.1,333.5*((Readings!DL87)^-0.07168)+(2.5*(LOG(Readings!DL87/16.325))^2-273+$E100))</f>
        <v>-0.27023489432849601</v>
      </c>
      <c r="DP117" s="6">
        <f>IF(Readings!DM87&gt;0.1,333.5*((Readings!DM87)^-0.07168)+(2.5*(LOG(Readings!DM87/16.325))^2-273+$E100))</f>
        <v>-0.34091812913914055</v>
      </c>
      <c r="DQ117" s="6">
        <f>IF(Readings!DN87&gt;0.1,333.5*((Readings!DN87)^-0.07168)+(2.5*(LOG(Readings!DN87/16.325))^2-273+$E100))</f>
        <v>-0.36441567806394914</v>
      </c>
      <c r="DR117" s="6">
        <f>IF(Readings!DO87&gt;0.1,333.5*((Readings!DO87)^-0.07168)+(2.5*(LOG(Readings!DO87/16.325))^2-273+$E100))</f>
        <v>-0.35267086241009338</v>
      </c>
      <c r="DS117" s="6">
        <f>IF(Readings!DP87&gt;0.1,333.5*((Readings!DP87)^-0.07168)+(2.5*(LOG(Readings!DP87/16.325))^2-273+$E100))</f>
        <v>-0.35267086241009338</v>
      </c>
      <c r="DT117" s="6">
        <f>IF(Readings!DQ87&gt;0.1,333.5*((Readings!DQ87)^-0.07168)+(2.5*(LOG(Readings!DQ87/16.325))^2-273+$E100))</f>
        <v>-0.32915746818144953</v>
      </c>
      <c r="DU117" s="6">
        <f>IF(Readings!DR87&gt;0.1,333.5*((Readings!DR87)^-0.07168)+(2.5*(LOG(Readings!DR87/16.325))^2-273+$E100))</f>
        <v>-0.31738886944822298</v>
      </c>
      <c r="DV117" s="6">
        <f>IF(Readings!DS87&gt;0.1,333.5*((Readings!DS87)^-0.07168)+(2.5*(LOG(Readings!DS87/16.325))^2-273+$E100))</f>
        <v>-0.30561232283224626</v>
      </c>
      <c r="DW117" s="6">
        <f>IF(Readings!DT87&gt;0.1,333.5*((Readings!DT87)^-0.07168)+(2.5*(LOG(Readings!DT87/16.325))^2-273+$E100))</f>
        <v>-0.28203534542740272</v>
      </c>
      <c r="DX117" s="6">
        <f>IF(Readings!DU87&gt;0.1,333.5*((Readings!DU87)^-0.07168)+(2.5*(LOG(Readings!DU87/16.325))^2-273+$E100))</f>
        <v>-0.35267086241009338</v>
      </c>
      <c r="DY117" s="6">
        <f>IF(Readings!DV87&gt;0.1,333.5*((Readings!DV87)^-0.07168)+(2.5*(LOG(Readings!DV87/16.325))^2-273+$E100))</f>
        <v>-0.27023489432849601</v>
      </c>
      <c r="DZ117" s="6">
        <f>IF(Readings!DW87&gt;0.1,333.5*((Readings!DW87)^-0.07168)+(2.5*(LOG(Readings!DW87/16.325))^2-273+$E100))</f>
        <v>-0.27023489432849601</v>
      </c>
      <c r="EA117" s="6">
        <f>IF(Readings!DX87&gt;0.1,333.5*((Readings!DX87)^-0.07168)+(2.5*(LOG(Readings!DX87/16.325))^2-273+$E100))</f>
        <v>-0.25842645472715731</v>
      </c>
      <c r="EB117" s="6">
        <f>IF(Readings!DY87&gt;0.1,333.5*((Readings!DY87)^-0.07168)+(2.5*(LOG(Readings!DY87/16.325))^2-273+$E100))</f>
        <v>-0.25842645472715731</v>
      </c>
      <c r="EC117" s="6">
        <f>IF(Readings!DZ87&gt;0.1,333.5*((Readings!DZ87)^-0.07168)+(2.5*(LOG(Readings!DZ87/16.325))^2-273+$E100))</f>
        <v>-0.24661001642050451</v>
      </c>
      <c r="ED117" s="6">
        <f>IF(Readings!EA87&gt;0.1,333.5*((Readings!EA87)^-0.07168)+(2.5*(LOG(Readings!EA87/16.325))^2-273+$E100))</f>
        <v>-0.23478556918672666</v>
      </c>
      <c r="EE117" s="6">
        <f>IF(Readings!EB87&gt;0.1,333.5*((Readings!EB87)^-0.07168)+(2.5*(LOG(Readings!EB87/16.325))^2-273+$E100))</f>
        <v>-0.27023489432849601</v>
      </c>
      <c r="EF117" s="6">
        <f>IF(Readings!EC87&gt;0.1,333.5*((Readings!EC87)^-0.07168)+(2.5*(LOG(Readings!EC87/16.325))^2-273+$E100))</f>
        <v>-0.28203534542740272</v>
      </c>
      <c r="EG117" s="6">
        <f>IF(Readings!ED87&gt;0.1,333.5*((Readings!ED87)^-0.07168)+(2.5*(LOG(Readings!ED87/16.325))^2-273+$E100))</f>
        <v>-0.65549191691303577</v>
      </c>
      <c r="EH117" s="6">
        <f>IF(Readings!EE87&gt;0.1,333.5*((Readings!EE87)^-0.07168)+(2.5*(LOG(Readings!EE87/16.325))^2-273+$E100))</f>
        <v>-0.49308894870904396</v>
      </c>
      <c r="EI117" s="6">
        <f>IF(Readings!EF87&gt;0.1,333.5*((Readings!EF87)^-0.07168)+(2.5*(LOG(Readings!EF87/16.325))^2-273+$E100))</f>
        <v>-0.77057300263510342</v>
      </c>
      <c r="EJ117" s="6">
        <f>IF(Readings!EG87&gt;0.1,333.5*((Readings!EG87)^-0.07168)+(2.5*(LOG(Readings!EG87/16.325))^2-273+$E100))</f>
        <v>-0.5280173419398011</v>
      </c>
      <c r="EK117" s="6">
        <f>IF(Readings!EH87&gt;0.1,333.5*((Readings!EH87)^-0.07168)+(2.5*(LOG(Readings!EH87/16.325))^2-273+$E100))</f>
        <v>-0.45809037125002305</v>
      </c>
      <c r="EL117" s="6">
        <f>IF(Readings!EI87&gt;0.1,333.5*((Readings!EI87)^-0.07168)+(2.5*(LOG(Readings!EI87/16.325))^2-273+$E100))</f>
        <v>-0.78203933511269952</v>
      </c>
      <c r="EM117" s="6">
        <f>IF(Readings!EJ87&gt;0.1,333.5*((Readings!EJ87)^-0.07168)+(2.5*(LOG(Readings!EJ87/16.325))^2-273+$E100))</f>
        <v>-0.80494933580109773</v>
      </c>
      <c r="EN117" s="6">
        <f>IF(Readings!EK87&gt;0.1,333.5*((Readings!EK87)^-0.07168)+(2.5*(LOG(Readings!EK87/16.325))^2-273+$E100))</f>
        <v>-0.67856912694253424</v>
      </c>
      <c r="EO117" s="6">
        <f>IF(Readings!EL87&gt;0.1,333.5*((Readings!EL87)^-0.07168)+(2.5*(LOG(Readings!EL87/16.325))^2-273+$E100))</f>
        <v>-0.55126407705608926</v>
      </c>
      <c r="EP117" s="6">
        <f>IF(Readings!EM87&gt;0.1,333.5*((Readings!EM87)^-0.07168)+(2.5*(LOG(Readings!EM87/16.325))^2-273+$E100))</f>
        <v>-0.53964458901288026</v>
      </c>
      <c r="EQ117" s="6">
        <f>IF(Readings!EN87&gt;0.1,333.5*((Readings!EN87)^-0.07168)+(2.5*(LOG(Readings!EN87/16.325))^2-273+$E100))</f>
        <v>-0.51638232606268275</v>
      </c>
      <c r="ER117" s="6">
        <f>IF(Readings!EO87&gt;0.1,333.5*((Readings!EO87)^-0.07168)+(2.5*(LOG(Readings!EO87/16.325))^2-273+$E100))</f>
        <v>-0.81639302276704484</v>
      </c>
      <c r="ES117" s="6">
        <f>IF(Readings!EP87&gt;0.1,333.5*((Readings!EP87)^-0.07168)+(2.5*(LOG(Readings!EP87/16.325))^2-273+$E100))</f>
        <v>-2.1056941348113014</v>
      </c>
      <c r="ET117" s="6">
        <f>IF(Readings!EQ87&gt;0.1,333.5*((Readings!EQ87)^-0.07168)+(2.5*(LOG(Readings!EQ87/16.325))^2-273+$E100))</f>
        <v>-1.988491607856929</v>
      </c>
      <c r="EU117" s="6">
        <f>IF(Readings!ER87&gt;0.1,333.5*((Readings!ER87)^-0.07168)+(2.5*(LOG(Readings!ER87/16.325))^2-273+$E100))</f>
        <v>-2.535644242600597</v>
      </c>
      <c r="EV117" s="6">
        <f>IF(Readings!ES87&gt;0.1,333.5*((Readings!ES87)^-0.07168)+(2.5*(LOG(Readings!ES87/16.325))^2-273+$E100))</f>
        <v>-0.75909910286975446</v>
      </c>
      <c r="EW117" s="6">
        <f>(333.5*((17.09)^-0.07168)+(2.5*(LOG(17.09/16.325))^2-273+$E117))</f>
        <v>-0.91628851933268152</v>
      </c>
      <c r="EX117" s="6">
        <f>(333.5*((17.26)^-0.07168)+(2.5*(LOG(17.26/16.325))^2-273+$E117))</f>
        <v>-1.1088038338534716</v>
      </c>
      <c r="EY117" s="6">
        <f>(333.5*((16.99)^-0.07168)+(2.5*(LOG(16.99/16.325))^2-273+$E117))</f>
        <v>-0.80203933511268133</v>
      </c>
    </row>
    <row r="118" spans="2:156" x14ac:dyDescent="0.2">
      <c r="B118" s="13">
        <v>10</v>
      </c>
      <c r="C118" s="45">
        <v>1071.5999999999999</v>
      </c>
      <c r="D118" s="17">
        <v>-7</v>
      </c>
      <c r="E118" s="13">
        <v>-0.01</v>
      </c>
      <c r="F118" s="43" t="s">
        <v>123</v>
      </c>
      <c r="DM118" s="6">
        <f>IF(Readings!DJ88&gt;0.1,333.5*((Readings!DJ88)^-0.07168)+(2.5*(LOG(Readings!DJ88/16.325))^2-273+$E101))</f>
        <v>-0.2938278182070917</v>
      </c>
      <c r="DN118" s="6">
        <f>IF(Readings!DK88&gt;0.1,333.5*((Readings!DK88)^-0.07168)+(2.5*(LOG(Readings!DK88/16.325))^2-273+$E101))</f>
        <v>-0.18740748586833433</v>
      </c>
      <c r="DO118" s="6">
        <f>IF(Readings!DL88&gt;0.1,333.5*((Readings!DL88)^-0.07168)+(2.5*(LOG(Readings!DL88/16.325))^2-273+$E101))</f>
        <v>-0.27023489432849601</v>
      </c>
      <c r="DP118" s="6">
        <f>IF(Readings!DM88&gt;0.1,333.5*((Readings!DM88)^-0.07168)+(2.5*(LOG(Readings!DM88/16.325))^2-273+$E101))</f>
        <v>-0.34091812913914055</v>
      </c>
      <c r="DQ118" s="6">
        <f>IF(Readings!DN88&gt;0.1,333.5*((Readings!DN88)^-0.07168)+(2.5*(LOG(Readings!DN88/16.325))^2-273+$E101))</f>
        <v>-0.35267086241009338</v>
      </c>
      <c r="DR118" s="6">
        <f>IF(Readings!DO88&gt;0.1,333.5*((Readings!DO88)^-0.07168)+(2.5*(LOG(Readings!DO88/16.325))^2-273+$E101))</f>
        <v>-0.35267086241009338</v>
      </c>
      <c r="DS118" s="6">
        <f>IF(Readings!DP88&gt;0.1,333.5*((Readings!DP88)^-0.07168)+(2.5*(LOG(Readings!DP88/16.325))^2-273+$E101))</f>
        <v>-0.35267086241009338</v>
      </c>
      <c r="DT118" s="6">
        <f>IF(Readings!DQ88&gt;0.1,333.5*((Readings!DQ88)^-0.07168)+(2.5*(LOG(Readings!DQ88/16.325))^2-273+$E101))</f>
        <v>-0.34091812913914055</v>
      </c>
      <c r="DU118" s="6">
        <f>IF(Readings!DR88&gt;0.1,333.5*((Readings!DR88)^-0.07168)+(2.5*(LOG(Readings!DR88/16.325))^2-273+$E101))</f>
        <v>-0.32915746818144953</v>
      </c>
      <c r="DV118" s="6">
        <f>IF(Readings!DS88&gt;0.1,333.5*((Readings!DS88)^-0.07168)+(2.5*(LOG(Readings!DS88/16.325))^2-273+$E101))</f>
        <v>-0.31738886944822298</v>
      </c>
      <c r="DW118" s="6">
        <f>IF(Readings!DT88&gt;0.1,333.5*((Readings!DT88)^-0.07168)+(2.5*(LOG(Readings!DT88/16.325))^2-273+$E101))</f>
        <v>-0.30561232283224626</v>
      </c>
      <c r="DX118" s="6">
        <f>IF(Readings!DU88&gt;0.1,333.5*((Readings!DU88)^-0.07168)+(2.5*(LOG(Readings!DU88/16.325))^2-273+$E101))</f>
        <v>-0.3996027197371177</v>
      </c>
      <c r="DY118" s="6">
        <f>IF(Readings!DV88&gt;0.1,333.5*((Readings!DV88)^-0.07168)+(2.5*(LOG(Readings!DV88/16.325))^2-273+$E101))</f>
        <v>-0.2938278182070917</v>
      </c>
      <c r="DZ118" s="6">
        <f>IF(Readings!DW88&gt;0.1,333.5*((Readings!DW88)^-0.07168)+(2.5*(LOG(Readings!DW88/16.325))^2-273+$E101))</f>
        <v>-0.28203534542740272</v>
      </c>
      <c r="EA118" s="6">
        <f>IF(Readings!DX88&gt;0.1,333.5*((Readings!DX88)^-0.07168)+(2.5*(LOG(Readings!DX88/16.325))^2-273+$E101))</f>
        <v>-0.28203534542740272</v>
      </c>
      <c r="EB118" s="6">
        <f>IF(Readings!DY88&gt;0.1,333.5*((Readings!DY88)^-0.07168)+(2.5*(LOG(Readings!DY88/16.325))^2-273+$E101))</f>
        <v>-0.27023489432849601</v>
      </c>
      <c r="EC118" s="6">
        <f>IF(Readings!DZ88&gt;0.1,333.5*((Readings!DZ88)^-0.07168)+(2.5*(LOG(Readings!DZ88/16.325))^2-273+$E101))</f>
        <v>-0.25842645472715731</v>
      </c>
      <c r="ED118" s="6">
        <f>IF(Readings!EA88&gt;0.1,333.5*((Readings!EA88)^-0.07168)+(2.5*(LOG(Readings!EA88/16.325))^2-273+$E101))</f>
        <v>-0.25842645472715731</v>
      </c>
      <c r="EE118" s="6">
        <f>IF(Readings!EB88&gt;0.1,333.5*((Readings!EB88)^-0.07168)+(2.5*(LOG(Readings!EB88/16.325))^2-273+$E101))</f>
        <v>-0.27023489432849601</v>
      </c>
      <c r="EF118" s="6">
        <f>IF(Readings!EC88&gt;0.1,333.5*((Readings!EC88)^-0.07168)+(2.5*(LOG(Readings!EC88/16.325))^2-273+$E101))</f>
        <v>-0.2938278182070917</v>
      </c>
      <c r="EG118" s="6">
        <f>IF(Readings!ED88&gt;0.1,333.5*((Readings!ED88)^-0.07168)+(2.5*(LOG(Readings!ED88/16.325))^2-273+$E101))</f>
        <v>-0.6092454726546066</v>
      </c>
      <c r="EH118" s="6">
        <f>IF(Readings!EE88&gt;0.1,333.5*((Readings!EE88)^-0.07168)+(2.5*(LOG(Readings!EE88/16.325))^2-273+$E101))</f>
        <v>-0.50473953158922313</v>
      </c>
      <c r="EI118" s="6">
        <f>IF(Readings!EF88&gt;0.1,333.5*((Readings!EF88)^-0.07168)+(2.5*(LOG(Readings!EF88/16.325))^2-273+$E101))</f>
        <v>-0.77057300263510342</v>
      </c>
      <c r="EJ118" s="6">
        <f>IF(Readings!EG88&gt;0.1,333.5*((Readings!EG88)^-0.07168)+(2.5*(LOG(Readings!EG88/16.325))^2-273+$E101))</f>
        <v>-0.53964458901288026</v>
      </c>
      <c r="EK118" s="6">
        <f>IF(Readings!EH88&gt;0.1,333.5*((Readings!EH88)^-0.07168)+(2.5*(LOG(Readings!EH88/16.325))^2-273+$E101))</f>
        <v>-0.53964458901288026</v>
      </c>
      <c r="EL118" s="6">
        <f>IF(Readings!EI88&gt;0.1,333.5*((Readings!EI88)^-0.07168)+(2.5*(LOG(Readings!EI88/16.325))^2-273+$E101))</f>
        <v>-0.70161576440006002</v>
      </c>
      <c r="EM118" s="6">
        <f>IF(Readings!EJ88&gt;0.1,333.5*((Readings!EJ88)^-0.07168)+(2.5*(LOG(Readings!EJ88/16.325))^2-273+$E101))</f>
        <v>-0.81639302276704484</v>
      </c>
      <c r="EN118" s="6">
        <f>IF(Readings!EK88&gt;0.1,333.5*((Readings!EK88)^-0.07168)+(2.5*(LOG(Readings!EK88/16.325))^2-273+$E101))</f>
        <v>-0.70161576440006002</v>
      </c>
      <c r="EO118" s="6">
        <f>IF(Readings!EL88&gt;0.1,333.5*((Readings!EL88)^-0.07168)+(2.5*(LOG(Readings!EL88/16.325))^2-273+$E101))</f>
        <v>-0.57447981505890766</v>
      </c>
      <c r="EP118" s="6">
        <f>IF(Readings!EM88&gt;0.1,333.5*((Readings!EM88)^-0.07168)+(2.5*(LOG(Readings!EM88/16.325))^2-273+$E101))</f>
        <v>-0.5628758158253504</v>
      </c>
      <c r="EQ118" s="6">
        <f>IF(Readings!EN88&gt;0.1,333.5*((Readings!EN88)^-0.07168)+(2.5*(LOG(Readings!EN88/16.325))^2-273+$E101))</f>
        <v>-0.53964458901288026</v>
      </c>
      <c r="ER118" s="6">
        <f>IF(Readings!EO88&gt;0.1,333.5*((Readings!EO88)^-0.07168)+(2.5*(LOG(Readings!EO88/16.325))^2-273+$E101))</f>
        <v>-0.83925781670239985</v>
      </c>
      <c r="ES118" s="6">
        <f>IF(Readings!EP88&gt;0.1,333.5*((Readings!EP88)^-0.07168)+(2.5*(LOG(Readings!EP88/16.325))^2-273+$E101))</f>
        <v>-2.1163094975429431</v>
      </c>
      <c r="ET118" s="6">
        <f>IF(Readings!EQ88&gt;0.1,333.5*((Readings!EQ88)^-0.07168)+(2.5*(LOG(Readings!EQ88/16.325))^2-273+$E101))</f>
        <v>-1.9777972207901939</v>
      </c>
      <c r="EU118" s="6">
        <f>IF(Readings!ER88&gt;0.1,333.5*((Readings!ER88)^-0.07168)+(2.5*(LOG(Readings!ER88/16.325))^2-273+$E101))</f>
        <v>-2.535644242600597</v>
      </c>
      <c r="EV118" s="6">
        <f>IF(Readings!ES88&gt;0.1,333.5*((Readings!ES88)^-0.07168)+(2.5*(LOG(Readings!ES88/16.325))^2-273+$E101))</f>
        <v>-0.793498109705979</v>
      </c>
      <c r="EW118" s="6">
        <f>(333.5*((17.11)^-0.07168)+(2.5*(LOG(17.11/16.325))^2-273+$E118))</f>
        <v>-0.92904848211037461</v>
      </c>
      <c r="EX118" s="6">
        <f>(333.5*((17.28)^-0.07168)+(2.5*(LOG(17.28/16.325))^2-273+$E118))</f>
        <v>-1.1213129411578961</v>
      </c>
      <c r="EY118" s="6">
        <f>(333.5*((17.03)^-0.07168)+(2.5*(LOG(17.03/16.325))^2-273+$E118))</f>
        <v>-0.83782917995586104</v>
      </c>
    </row>
    <row r="119" spans="2:156" x14ac:dyDescent="0.2">
      <c r="B119" s="13">
        <v>11</v>
      </c>
      <c r="C119" s="45">
        <v>1071.0999999999999</v>
      </c>
      <c r="D119" s="17">
        <v>-7.5</v>
      </c>
      <c r="E119" s="13">
        <v>-0.01</v>
      </c>
      <c r="F119" s="43" t="s">
        <v>124</v>
      </c>
      <c r="DM119" s="6" t="b">
        <f>IF(Readings!DJ89&gt;0.1,333.5*((Readings!DJ89)^-0.07168)+(2.5*(LOG(Readings!DJ89/16.325))^2-273+$E102))</f>
        <v>0</v>
      </c>
      <c r="DN119" s="6" t="b">
        <f>IF(Readings!DK89&gt;0.1,333.5*((Readings!DK89)^-0.07168)+(2.5*(LOG(Readings!DK89/16.325))^2-273+$E102))</f>
        <v>0</v>
      </c>
      <c r="DO119" s="6" t="b">
        <f>IF(Readings!DL89&gt;0.1,333.5*((Readings!DL89)^-0.07168)+(2.5*(LOG(Readings!DL89/16.325))^2-273+$E102))</f>
        <v>0</v>
      </c>
      <c r="DP119" s="6" t="b">
        <f>IF(Readings!DM89&gt;0.1,333.5*((Readings!DM89)^-0.07168)+(2.5*(LOG(Readings!DM89/16.325))^2-273+$E102))</f>
        <v>0</v>
      </c>
      <c r="DQ119" s="6" t="b">
        <f>IF(Readings!DN89&gt;0.1,333.5*((Readings!DN89)^-0.07168)+(2.5*(LOG(Readings!DN89/16.325))^2-273+$E102))</f>
        <v>0</v>
      </c>
      <c r="DR119" s="6">
        <f>IF(Readings!DO89&gt;0.1,333.5*((Readings!DO89)^-0.07168)+(2.5*(LOG(Readings!DO89/16.325))^2-273+$E102))</f>
        <v>-0.32915746818144953</v>
      </c>
      <c r="DS119" s="6">
        <f>IF(Readings!DP89&gt;0.1,333.5*((Readings!DP89)^-0.07168)+(2.5*(LOG(Readings!DP89/16.325))^2-273+$E102))</f>
        <v>-0.32915746818144953</v>
      </c>
      <c r="DT119" s="6">
        <f>IF(Readings!DQ89&gt;0.1,333.5*((Readings!DQ89)^-0.07168)+(2.5*(LOG(Readings!DQ89/16.325))^2-273+$E102))</f>
        <v>-0.32915746818144953</v>
      </c>
      <c r="DU119" s="6">
        <f>IF(Readings!DR89&gt;0.1,333.5*((Readings!DR89)^-0.07168)+(2.5*(LOG(Readings!DR89/16.325))^2-273+$E102))</f>
        <v>-0.31738886944822298</v>
      </c>
      <c r="DV119" s="6">
        <f>IF(Readings!DS89&gt;0.1,333.5*((Readings!DS89)^-0.07168)+(2.5*(LOG(Readings!DS89/16.325))^2-273+$E102))</f>
        <v>-0.31738886944822298</v>
      </c>
      <c r="DW119" s="6">
        <f>IF(Readings!DT89&gt;0.1,333.5*((Readings!DT89)^-0.07168)+(2.5*(LOG(Readings!DT89/16.325))^2-273+$E102))</f>
        <v>-0.30561232283224626</v>
      </c>
      <c r="DX119" s="6">
        <f>IF(Readings!DU89&gt;0.1,333.5*((Readings!DU89)^-0.07168)+(2.5*(LOG(Readings!DU89/16.325))^2-273+$E102))</f>
        <v>-0.42302134319965035</v>
      </c>
      <c r="DY119" s="6">
        <f>IF(Readings!DV89&gt;0.1,333.5*((Readings!DV89)^-0.07168)+(2.5*(LOG(Readings!DV89/16.325))^2-273+$E102))</f>
        <v>-0.2938278182070917</v>
      </c>
      <c r="DZ119" s="6" t="b">
        <f>IF(Readings!DW89&gt;0.1,333.5*((Readings!DW89)^-0.07168)+(2.5*(LOG(Readings!DW89/16.325))^2-273+$E102))</f>
        <v>0</v>
      </c>
      <c r="EA119" s="6">
        <f>IF(Readings!DX89&gt;0.1,333.5*((Readings!DX89)^-0.07168)+(2.5*(LOG(Readings!DX89/16.325))^2-273+$E102))</f>
        <v>-0.28203534542740272</v>
      </c>
      <c r="EB119" s="6">
        <f>IF(Readings!DY89&gt;0.1,333.5*((Readings!DY89)^-0.07168)+(2.5*(LOG(Readings!DY89/16.325))^2-273+$E102))</f>
        <v>-0.28203534542740272</v>
      </c>
      <c r="EC119" s="6">
        <f>IF(Readings!DZ89&gt;0.1,333.5*((Readings!DZ89)^-0.07168)+(2.5*(LOG(Readings!DZ89/16.325))^2-273+$E102))</f>
        <v>-0.25842645472715731</v>
      </c>
      <c r="ED119" s="6">
        <f>IF(Readings!EA89&gt;0.1,333.5*((Readings!EA89)^-0.07168)+(2.5*(LOG(Readings!EA89/16.325))^2-273+$E102))</f>
        <v>-0.25842645472715731</v>
      </c>
      <c r="EE119" s="6">
        <f>IF(Readings!EB89&gt;0.1,333.5*((Readings!EB89)^-0.07168)+(2.5*(LOG(Readings!EB89/16.325))^2-273+$E102))</f>
        <v>-0.28203534542740272</v>
      </c>
      <c r="EF119" s="6">
        <f>IF(Readings!EC89&gt;0.1,333.5*((Readings!EC89)^-0.07168)+(2.5*(LOG(Readings!EC89/16.325))^2-273+$E102))</f>
        <v>-0.2938278182070917</v>
      </c>
      <c r="EG119" s="6">
        <f>IF(Readings!ED89&gt;0.1,333.5*((Readings!ED89)^-0.07168)+(2.5*(LOG(Readings!ED89/16.325))^2-273+$E102))</f>
        <v>-0.5280173419398011</v>
      </c>
      <c r="EH119" s="6">
        <f>IF(Readings!EE89&gt;0.1,333.5*((Readings!EE89)^-0.07168)+(2.5*(LOG(Readings!EE89/16.325))^2-273+$E102))</f>
        <v>-0.50473953158922313</v>
      </c>
      <c r="EI119" s="6">
        <f>IF(Readings!EF89&gt;0.1,333.5*((Readings!EF89)^-0.07168)+(2.5*(LOG(Readings!EF89/16.325))^2-273+$E102))</f>
        <v>-0.71312764225939418</v>
      </c>
      <c r="EJ119" s="6">
        <f>IF(Readings!EG89&gt;0.1,333.5*((Readings!EG89)^-0.07168)+(2.5*(LOG(Readings!EG89/16.325))^2-273+$E102))</f>
        <v>-0.53964458901288026</v>
      </c>
      <c r="EK119" s="6">
        <f>IF(Readings!EH89&gt;0.1,333.5*((Readings!EH89)^-0.07168)+(2.5*(LOG(Readings!EH89/16.325))^2-273+$E102))</f>
        <v>-0.48143056759352021</v>
      </c>
      <c r="EL119" s="6">
        <f>IF(Readings!EI89&gt;0.1,333.5*((Readings!EI89)^-0.07168)+(2.5*(LOG(Readings!EI89/16.325))^2-273+$E102))</f>
        <v>-0.59766463378042545</v>
      </c>
      <c r="EM119" s="6">
        <f>IF(Readings!EJ89&gt;0.1,333.5*((Readings!EJ89)^-0.07168)+(2.5*(LOG(Readings!EJ89/16.325))^2-273+$E102))</f>
        <v>-0.793498109705979</v>
      </c>
      <c r="EN119" s="6">
        <f>IF(Readings!EK89&gt;0.1,333.5*((Readings!EK89)^-0.07168)+(2.5*(LOG(Readings!EK89/16.325))^2-273+$E102))</f>
        <v>-0.70161576440006002</v>
      </c>
      <c r="EO119" s="6">
        <f>IF(Readings!EL89&gt;0.1,333.5*((Readings!EL89)^-0.07168)+(2.5*(LOG(Readings!EL89/16.325))^2-273+$E102))</f>
        <v>-0.58607608447653092</v>
      </c>
      <c r="EP119" s="6">
        <f>IF(Readings!EM89&gt;0.1,333.5*((Readings!EM89)^-0.07168)+(2.5*(LOG(Readings!EM89/16.325))^2-273+$E102))</f>
        <v>-0.57447981505890766</v>
      </c>
      <c r="EQ119" s="6">
        <f>IF(Readings!EN89&gt;0.1,333.5*((Readings!EN89)^-0.07168)+(2.5*(LOG(Readings!EN89/16.325))^2-273+$E102))</f>
        <v>-0.53964458901288026</v>
      </c>
      <c r="ER119" s="6">
        <f>IF(Readings!EO89&gt;0.1,333.5*((Readings!EO89)^-0.07168)+(2.5*(LOG(Readings!EO89/16.325))^2-273+$E102))</f>
        <v>-0.83925781670239985</v>
      </c>
      <c r="ES119" s="6">
        <f>IF(Readings!EP89&gt;0.1,333.5*((Readings!EP89)^-0.07168)+(2.5*(LOG(Readings!EP89/16.325))^2-273+$E102))</f>
        <v>-2.1481164018470054</v>
      </c>
      <c r="ET119" s="6">
        <f>IF(Readings!EQ89&gt;0.1,333.5*((Readings!EQ89)^-0.07168)+(2.5*(LOG(Readings!EQ89/16.325))^2-273+$E102))</f>
        <v>-1.9563885326268178</v>
      </c>
      <c r="EU119" s="6">
        <f>IF(Readings!ER89&gt;0.1,333.5*((Readings!ER89)^-0.07168)+(2.5*(LOG(Readings!ER89/16.325))^2-273+$E102))</f>
        <v>-2.535644242600597</v>
      </c>
      <c r="EV119" s="6">
        <f>IF(Readings!ES89&gt;0.1,333.5*((Readings!ES89)^-0.07168)+(2.5*(LOG(Readings!ES89/16.325))^2-273+$E102))</f>
        <v>-0.81639302276704484</v>
      </c>
      <c r="EW119" s="6">
        <f>(333.5*((17.12)^-0.07168)+(2.5*(LOG(17.12/16.325))^2-273+$E119))</f>
        <v>-0.94041728934030289</v>
      </c>
      <c r="EX119" s="6">
        <f>(333.5*((17.28)^-0.07168)+(2.5*(LOG(17.28/16.325))^2-273+$E119))</f>
        <v>-1.1213129411578961</v>
      </c>
      <c r="EY119" s="6">
        <f>(333.5*((17.05)^-0.07168)+(2.5*(LOG(17.05/16.325))^2-273+$E119))</f>
        <v>-0.86067894232451181</v>
      </c>
    </row>
    <row r="120" spans="2:156" x14ac:dyDescent="0.2">
      <c r="B120" s="13">
        <v>12</v>
      </c>
      <c r="C120" s="45">
        <v>1070.5999999999999</v>
      </c>
      <c r="D120" s="17">
        <v>-8</v>
      </c>
      <c r="E120" s="13">
        <v>0.05</v>
      </c>
      <c r="F120" s="43" t="s">
        <v>125</v>
      </c>
      <c r="DM120" s="6" t="b">
        <f>IF(Readings!DJ90&gt;0.1,333.5*((Readings!DJ90)^-0.07168)+(2.5*(LOG(Readings!DJ90/16.325))^2-273+$E103))</f>
        <v>0</v>
      </c>
      <c r="DN120" s="6" t="b">
        <f>IF(Readings!DK90&gt;0.1,333.5*((Readings!DK90)^-0.07168)+(2.5*(LOG(Readings!DK90/16.325))^2-273+$E103))</f>
        <v>0</v>
      </c>
      <c r="DO120" s="6" t="b">
        <f>IF(Readings!DL90&gt;0.1,333.5*((Readings!DL90)^-0.07168)+(2.5*(LOG(Readings!DL90/16.325))^2-273+$E103))</f>
        <v>0</v>
      </c>
      <c r="DP120" s="6" t="b">
        <f>IF(Readings!DM90&gt;0.1,333.5*((Readings!DM90)^-0.07168)+(2.5*(LOG(Readings!DM90/16.325))^2-273+$E103))</f>
        <v>0</v>
      </c>
      <c r="DQ120" s="6" t="b">
        <f>IF(Readings!DN90&gt;0.1,333.5*((Readings!DN90)^-0.07168)+(2.5*(LOG(Readings!DN90/16.325))^2-273+$E103))</f>
        <v>0</v>
      </c>
      <c r="DR120" s="6">
        <f>IF(Readings!DO90&gt;0.1,333.5*((Readings!DO90)^-0.07168)+(2.5*(LOG(Readings!DO90/16.325))^2-273+$E103))</f>
        <v>-0.35267086241009338</v>
      </c>
      <c r="DS120" s="6">
        <f>IF(Readings!DP90&gt;0.1,333.5*((Readings!DP90)^-0.07168)+(2.5*(LOG(Readings!DP90/16.325))^2-273+$E103))</f>
        <v>-0.35267086241009338</v>
      </c>
      <c r="DT120" s="6">
        <f>IF(Readings!DQ90&gt;0.1,333.5*((Readings!DQ90)^-0.07168)+(2.5*(LOG(Readings!DQ90/16.325))^2-273+$E103))</f>
        <v>-0.35267086241009338</v>
      </c>
      <c r="DU120" s="6">
        <f>IF(Readings!DR90&gt;0.1,333.5*((Readings!DR90)^-0.07168)+(2.5*(LOG(Readings!DR90/16.325))^2-273+$E103))</f>
        <v>-0.35267086241009338</v>
      </c>
      <c r="DV120" s="6">
        <f>IF(Readings!DS90&gt;0.1,333.5*((Readings!DS90)^-0.07168)+(2.5*(LOG(Readings!DS90/16.325))^2-273+$E103))</f>
        <v>-0.35267086241009338</v>
      </c>
      <c r="DW120" s="6">
        <f>IF(Readings!DT90&gt;0.1,333.5*((Readings!DT90)^-0.07168)+(2.5*(LOG(Readings!DT90/16.325))^2-273+$E103))</f>
        <v>-0.34091812913914055</v>
      </c>
      <c r="DX120" s="6">
        <f>IF(Readings!DU90&gt;0.1,333.5*((Readings!DU90)^-0.07168)+(2.5*(LOG(Readings!DU90/16.325))^2-273+$E103))</f>
        <v>-0.51638232606268275</v>
      </c>
      <c r="DY120" s="6">
        <f>IF(Readings!DV90&gt;0.1,333.5*((Readings!DV90)^-0.07168)+(2.5*(LOG(Readings!DV90/16.325))^2-273+$E103))</f>
        <v>-0.34091812913914055</v>
      </c>
      <c r="DZ120" s="6" t="b">
        <f>IF(Readings!DW90&gt;0.1,333.5*((Readings!DW90)^-0.07168)+(2.5*(LOG(Readings!DW90/16.325))^2-273+$E103))</f>
        <v>0</v>
      </c>
      <c r="EA120" s="6">
        <f>IF(Readings!DX90&gt;0.1,333.5*((Readings!DX90)^-0.07168)+(2.5*(LOG(Readings!DX90/16.325))^2-273+$E103))</f>
        <v>-0.32915746818144953</v>
      </c>
      <c r="EB120" s="6">
        <f>IF(Readings!DY90&gt;0.1,333.5*((Readings!DY90)^-0.07168)+(2.5*(LOG(Readings!DY90/16.325))^2-273+$E103))</f>
        <v>-0.32915746818144953</v>
      </c>
      <c r="EC120" s="6">
        <f>IF(Readings!DZ90&gt;0.1,333.5*((Readings!DZ90)^-0.07168)+(2.5*(LOG(Readings!DZ90/16.325))^2-273+$E103))</f>
        <v>36.598073436951665</v>
      </c>
      <c r="ED120" s="6">
        <f>IF(Readings!EA90&gt;0.1,333.5*((Readings!EA90)^-0.07168)+(2.5*(LOG(Readings!EA90/16.325))^2-273+$E103))</f>
        <v>-0.31738886944822298</v>
      </c>
      <c r="EE120" s="6">
        <f>IF(Readings!EB90&gt;0.1,333.5*((Readings!EB90)^-0.07168)+(2.5*(LOG(Readings!EB90/16.325))^2-273+$E103))</f>
        <v>-0.32915746818144953</v>
      </c>
      <c r="EF120" s="6">
        <f>IF(Readings!EC90&gt;0.1,333.5*((Readings!EC90)^-0.07168)+(2.5*(LOG(Readings!EC90/16.325))^2-273+$E103))</f>
        <v>-0.32915746818144953</v>
      </c>
      <c r="EG120" s="6">
        <f>IF(Readings!ED90&gt;0.1,333.5*((Readings!ED90)^-0.07168)+(2.5*(LOG(Readings!ED90/16.325))^2-273+$E103))</f>
        <v>-0.41131596524348879</v>
      </c>
      <c r="EH120" s="6">
        <f>IF(Readings!EE90&gt;0.1,333.5*((Readings!EE90)^-0.07168)+(2.5*(LOG(Readings!EE90/16.325))^2-273+$E103))</f>
        <v>-0.35267086241009338</v>
      </c>
      <c r="EI120" s="6">
        <f>IF(Readings!EF90&gt;0.1,333.5*((Readings!EF90)^-0.07168)+(2.5*(LOG(Readings!EF90/16.325))^2-273+$E103))</f>
        <v>-0.34091812913914055</v>
      </c>
      <c r="EJ120" s="6">
        <f>IF(Readings!EG90&gt;0.1,333.5*((Readings!EG90)^-0.07168)+(2.5*(LOG(Readings!EG90/16.325))^2-273+$E103))</f>
        <v>-0.35267086241009338</v>
      </c>
      <c r="EK120" s="6">
        <f>IF(Readings!EH90&gt;0.1,333.5*((Readings!EH90)^-0.07168)+(2.5*(LOG(Readings!EH90/16.325))^2-273+$E103))</f>
        <v>-0.36441567806394914</v>
      </c>
      <c r="EL120" s="6">
        <f>IF(Readings!EI90&gt;0.1,333.5*((Readings!EI90)^-0.07168)+(2.5*(LOG(Readings!EI90/16.325))^2-273+$E103))</f>
        <v>-0.38788159670468758</v>
      </c>
      <c r="EM120" s="6">
        <f>IF(Readings!EJ90&gt;0.1,333.5*((Readings!EJ90)^-0.07168)+(2.5*(LOG(Readings!EJ90/16.325))^2-273+$E103))</f>
        <v>-0.46976437839555274</v>
      </c>
      <c r="EN120" s="6">
        <f>IF(Readings!EK90&gt;0.1,333.5*((Readings!EK90)^-0.07168)+(2.5*(LOG(Readings!EK90/16.325))^2-273+$E103))</f>
        <v>-0.49308894870904396</v>
      </c>
      <c r="EO120" s="6">
        <f>IF(Readings!EL90&gt;0.1,333.5*((Readings!EL90)^-0.07168)+(2.5*(LOG(Readings!EL90/16.325))^2-273+$E103))</f>
        <v>-0.48143056759352021</v>
      </c>
      <c r="EP120" s="6">
        <f>IF(Readings!EM90&gt;0.1,333.5*((Readings!EM90)^-0.07168)+(2.5*(LOG(Readings!EM90/16.325))^2-273+$E103))</f>
        <v>-0.50473953158922313</v>
      </c>
      <c r="EQ120" s="6">
        <f>IF(Readings!EN90&gt;0.1,333.5*((Readings!EN90)^-0.07168)+(2.5*(LOG(Readings!EN90/16.325))^2-273+$E103))</f>
        <v>-0.50473953158922313</v>
      </c>
      <c r="ER120" s="6">
        <f>IF(Readings!EO90&gt;0.1,333.5*((Readings!EO90)^-0.07168)+(2.5*(LOG(Readings!EO90/16.325))^2-273+$E103))</f>
        <v>-0.6092454726546066</v>
      </c>
      <c r="ES120" s="6">
        <f>IF(Readings!EP90&gt;0.1,333.5*((Readings!EP90)^-0.07168)+(2.5*(LOG(Readings!EP90/16.325))^2-273+$E103))</f>
        <v>-2.1163094975429431</v>
      </c>
      <c r="ET120" s="6">
        <f>IF(Readings!EQ90&gt;0.1,333.5*((Readings!EQ90)^-0.07168)+(2.5*(LOG(Readings!EQ90/16.325))^2-273+$E103))</f>
        <v>-1.9670961983013626</v>
      </c>
      <c r="EU120" s="6">
        <f>IF(Readings!ER90&gt;0.1,333.5*((Readings!ER90)^-0.07168)+(2.5*(LOG(Readings!ER90/16.325))^2-273+$E103))</f>
        <v>-2.1163094975429431</v>
      </c>
      <c r="EV120" s="6">
        <f>IF(Readings!ES90&gt;0.1,333.5*((Readings!ES90)^-0.07168)+(2.5*(LOG(Readings!ES90/16.325))^2-273+$E103))</f>
        <v>-0.82782917995587013</v>
      </c>
      <c r="EW120" s="6"/>
      <c r="EX120" s="6">
        <f>(333.5*((17.13)^-0.07168)+(2.5*(LOG(17.13/16.325))^2-273+$E120))</f>
        <v>-0.89177865938086143</v>
      </c>
      <c r="EY120" s="6">
        <f>(333.5*((17.06)^-0.07168)+(2.5*(LOG(17.06/16.325))^2-273+$E120))</f>
        <v>-0.81209256612316949</v>
      </c>
    </row>
    <row r="121" spans="2:156" x14ac:dyDescent="0.2">
      <c r="B121" s="13">
        <v>13</v>
      </c>
      <c r="C121" s="45">
        <v>1069.5999999999999</v>
      </c>
      <c r="D121" s="17">
        <v>-9</v>
      </c>
      <c r="E121" s="13">
        <v>0.02</v>
      </c>
      <c r="F121" s="43" t="s">
        <v>126</v>
      </c>
      <c r="DM121" s="6" t="b">
        <f>IF(Readings!DJ91&gt;0.1,333.5*((Readings!DJ91)^-0.07168)+(2.5*(LOG(Readings!DJ91/16.325))^2-273+$E104))</f>
        <v>0</v>
      </c>
      <c r="DN121" s="6" t="b">
        <f>IF(Readings!DK91&gt;0.1,333.5*((Readings!DK91)^-0.07168)+(2.5*(LOG(Readings!DK91/16.325))^2-273+$E104))</f>
        <v>0</v>
      </c>
      <c r="DO121" s="6" t="b">
        <f>IF(Readings!DL91&gt;0.1,333.5*((Readings!DL91)^-0.07168)+(2.5*(LOG(Readings!DL91/16.325))^2-273+$E104))</f>
        <v>0</v>
      </c>
      <c r="DP121" s="6" t="b">
        <f>IF(Readings!DM91&gt;0.1,333.5*((Readings!DM91)^-0.07168)+(2.5*(LOG(Readings!DM91/16.325))^2-273+$E104))</f>
        <v>0</v>
      </c>
      <c r="DQ121" s="6" t="b">
        <f>IF(Readings!DN91&gt;0.1,333.5*((Readings!DN91)^-0.07168)+(2.5*(LOG(Readings!DN91/16.325))^2-273+$E104))</f>
        <v>0</v>
      </c>
      <c r="DR121" s="6" t="e">
        <f>IF(Readings!DO91&gt;0.1,333.5*((Readings!DO91)^-0.07168)+(2.5*(LOG(Readings!DO91/16.325))^2-273+$E104))</f>
        <v>#VALUE!</v>
      </c>
      <c r="DS121" s="6">
        <f>IF(Readings!DP91&gt;0.1,333.5*((Readings!DP91)^-0.07168)+(2.5*(LOG(Readings!DP91/16.325))^2-273+$E104))</f>
        <v>-0.41131596524348879</v>
      </c>
      <c r="DT121" s="6">
        <f>IF(Readings!DQ91&gt;0.1,333.5*((Readings!DQ91)^-0.07168)+(2.5*(LOG(Readings!DQ91/16.325))^2-273+$E104))</f>
        <v>-0.3996027197371177</v>
      </c>
      <c r="DU121" s="6">
        <f>IF(Readings!DR91&gt;0.1,333.5*((Readings!DR91)^-0.07168)+(2.5*(LOG(Readings!DR91/16.325))^2-273+$E104))</f>
        <v>-0.3996027197371177</v>
      </c>
      <c r="DV121" s="6">
        <f>IF(Readings!DS91&gt;0.1,333.5*((Readings!DS91)^-0.07168)+(2.5*(LOG(Readings!DS91/16.325))^2-273+$E104))</f>
        <v>-0.38788159670468758</v>
      </c>
      <c r="DW121" s="6">
        <f>IF(Readings!DT91&gt;0.1,333.5*((Readings!DT91)^-0.07168)+(2.5*(LOG(Readings!DT91/16.325))^2-273+$E104))</f>
        <v>-0.38788159670468758</v>
      </c>
      <c r="DX121" s="6">
        <f>IF(Readings!DU91&gt;0.1,333.5*((Readings!DU91)^-0.07168)+(2.5*(LOG(Readings!DU91/16.325))^2-273+$E104))</f>
        <v>-0.55126407705608926</v>
      </c>
      <c r="DY121" s="6">
        <f>IF(Readings!DV91&gt;0.1,333.5*((Readings!DV91)^-0.07168)+(2.5*(LOG(Readings!DV91/16.325))^2-273+$E104))</f>
        <v>-0.38788159670468758</v>
      </c>
      <c r="DZ121" s="6" t="b">
        <f>IF(Readings!DW91&gt;0.1,333.5*((Readings!DW91)^-0.07168)+(2.5*(LOG(Readings!DW91/16.325))^2-273+$E104))</f>
        <v>0</v>
      </c>
      <c r="EA121" s="6">
        <f>IF(Readings!DX91&gt;0.1,333.5*((Readings!DX91)^-0.07168)+(2.5*(LOG(Readings!DX91/16.325))^2-273+$E104))</f>
        <v>-0.90767222850774942</v>
      </c>
      <c r="EB121" s="6">
        <f>IF(Readings!DY91&gt;0.1,333.5*((Readings!DY91)^-0.07168)+(2.5*(LOG(Readings!DY91/16.325))^2-273+$E104))</f>
        <v>-1.077538319135158</v>
      </c>
      <c r="EC121" s="6">
        <f>IF(Readings!DZ91&gt;0.1,333.5*((Readings!DZ91)^-0.07168)+(2.5*(LOG(Readings!DZ91/16.325))^2-273+$E104))</f>
        <v>-0.35267086241009338</v>
      </c>
      <c r="ED121" s="6">
        <f>IF(Readings!EA91&gt;0.1,333.5*((Readings!EA91)^-0.07168)+(2.5*(LOG(Readings!EA91/16.325))^2-273+$E104))</f>
        <v>-0.35267086241009338</v>
      </c>
      <c r="EE121" s="6">
        <f>IF(Readings!EB91&gt;0.1,333.5*((Readings!EB91)^-0.07168)+(2.5*(LOG(Readings!EB91/16.325))^2-273+$E104))</f>
        <v>-0.35267086241009338</v>
      </c>
      <c r="EF121" s="6">
        <f>IF(Readings!EC91&gt;0.1,333.5*((Readings!EC91)^-0.07168)+(2.5*(LOG(Readings!EC91/16.325))^2-273+$E104))</f>
        <v>-0.36441567806394914</v>
      </c>
      <c r="EG121" s="6">
        <f>IF(Readings!ED91&gt;0.1,333.5*((Readings!ED91)^-0.07168)+(2.5*(LOG(Readings!ED91/16.325))^2-273+$E104))</f>
        <v>-0.4464085362732817</v>
      </c>
      <c r="EH121" s="6">
        <f>IF(Readings!EE91&gt;0.1,333.5*((Readings!EE91)^-0.07168)+(2.5*(LOG(Readings!EE91/16.325))^2-273+$E104))</f>
        <v>-0.38788159670468758</v>
      </c>
      <c r="EI121" s="6">
        <f>IF(Readings!EF91&gt;0.1,333.5*((Readings!EF91)^-0.07168)+(2.5*(LOG(Readings!EF91/16.325))^2-273+$E104))</f>
        <v>-0.35267086241009338</v>
      </c>
      <c r="EJ121" s="6">
        <f>IF(Readings!EG91&gt;0.1,333.5*((Readings!EG91)^-0.07168)+(2.5*(LOG(Readings!EG91/16.325))^2-273+$E104))</f>
        <v>-0.35267086241009338</v>
      </c>
      <c r="EK121" s="6">
        <f>IF(Readings!EH91&gt;0.1,333.5*((Readings!EH91)^-0.07168)+(2.5*(LOG(Readings!EH91/16.325))^2-273+$E104))</f>
        <v>-0.36441567806394914</v>
      </c>
      <c r="EL121" s="6">
        <f>IF(Readings!EI91&gt;0.1,333.5*((Readings!EI91)^-0.07168)+(2.5*(LOG(Readings!EI91/16.325))^2-273+$E104))</f>
        <v>-0.37615258615142011</v>
      </c>
      <c r="EM121" s="6">
        <f>IF(Readings!EJ91&gt;0.1,333.5*((Readings!EJ91)^-0.07168)+(2.5*(LOG(Readings!EJ91/16.325))^2-273+$E104))</f>
        <v>-0.43471886356326195</v>
      </c>
      <c r="EN121" s="6">
        <f>IF(Readings!EK91&gt;0.1,333.5*((Readings!EK91)^-0.07168)+(2.5*(LOG(Readings!EK91/16.325))^2-273+$E104))</f>
        <v>-0.43471886356326195</v>
      </c>
      <c r="EO121" s="6">
        <f>IF(Readings!EL91&gt;0.1,333.5*((Readings!EL91)^-0.07168)+(2.5*(LOG(Readings!EL91/16.325))^2-273+$E104))</f>
        <v>-0.42302134319965035</v>
      </c>
      <c r="EP121" s="6">
        <f>IF(Readings!EM91&gt;0.1,333.5*((Readings!EM91)^-0.07168)+(2.5*(LOG(Readings!EM91/16.325))^2-273+$E104))</f>
        <v>-0.45809037125002305</v>
      </c>
      <c r="EQ121" s="6">
        <f>IF(Readings!EN91&gt;0.1,333.5*((Readings!EN91)^-0.07168)+(2.5*(LOG(Readings!EN91/16.325))^2-273+$E104))</f>
        <v>-0.46976437839555274</v>
      </c>
      <c r="ER121" s="6">
        <f>IF(Readings!EO91&gt;0.1,333.5*((Readings!EO91)^-0.07168)+(2.5*(LOG(Readings!EO91/16.325))^2-273+$E104))</f>
        <v>-0.5280173419398011</v>
      </c>
      <c r="ES121" s="6">
        <f>IF(Readings!EP91&gt;0.1,333.5*((Readings!EP91)^-0.07168)+(2.5*(LOG(Readings!EP91/16.325))^2-273+$E104))</f>
        <v>-2.1163094975429431</v>
      </c>
      <c r="ET121" s="6">
        <f>IF(Readings!EQ91&gt;0.1,333.5*((Readings!EQ91)^-0.07168)+(2.5*(LOG(Readings!EQ91/16.325))^2-273+$E104))</f>
        <v>-1.9349532405993841</v>
      </c>
      <c r="EU121" s="6">
        <f>IF(Readings!ER91&gt;0.1,333.5*((Readings!ER91)^-0.07168)+(2.5*(LOG(Readings!ER91/16.325))^2-273+$E104))</f>
        <v>-2.0098605067116182</v>
      </c>
      <c r="EV121" s="6">
        <f>IF(Readings!ES91&gt;0.1,333.5*((Readings!ES91)^-0.07168)+(2.5*(LOG(Readings!ES91/16.325))^2-273+$E104))</f>
        <v>-0.77057300263510342</v>
      </c>
      <c r="EW121" s="6"/>
      <c r="EX121" s="6">
        <f>(333.5*((17.03)^-0.07168)+(2.5*(LOG(17.03/16.325))^2-273+$E121))</f>
        <v>-0.80782917995588832</v>
      </c>
      <c r="EY121" s="6">
        <f>(333.5*((17.01)^-0.07168)+(2.5*(LOG(17.01/16.325))^2-273+$E121))</f>
        <v>-0.78494933580111592</v>
      </c>
    </row>
    <row r="122" spans="2:156" x14ac:dyDescent="0.2">
      <c r="B122" s="13">
        <v>14</v>
      </c>
      <c r="C122" s="45">
        <v>1068.5999999999999</v>
      </c>
      <c r="D122" s="17">
        <v>-10</v>
      </c>
      <c r="E122" s="13">
        <v>-0.01</v>
      </c>
      <c r="F122" s="43" t="s">
        <v>127</v>
      </c>
      <c r="DM122" s="6" t="b">
        <f>IF(Readings!DJ92&gt;0.1,333.5*((Readings!DJ92)^-0.07168)+(2.5*(LOG(Readings!DJ92/16.325))^2-273+$E105))</f>
        <v>0</v>
      </c>
      <c r="DN122" s="6" t="b">
        <f>IF(Readings!DK92&gt;0.1,333.5*((Readings!DK92)^-0.07168)+(2.5*(LOG(Readings!DK92/16.325))^2-273+$E105))</f>
        <v>0</v>
      </c>
      <c r="DO122" s="6" t="b">
        <f>IF(Readings!DL92&gt;0.1,333.5*((Readings!DL92)^-0.07168)+(2.5*(LOG(Readings!DL92/16.325))^2-273+$E105))</f>
        <v>0</v>
      </c>
      <c r="DP122" s="6" t="b">
        <f>IF(Readings!DM92&gt;0.1,333.5*((Readings!DM92)^-0.07168)+(2.5*(LOG(Readings!DM92/16.325))^2-273+$E105))</f>
        <v>0</v>
      </c>
      <c r="DQ122" s="6" t="b">
        <f>IF(Readings!DN92&gt;0.1,333.5*((Readings!DN92)^-0.07168)+(2.5*(LOG(Readings!DN92/16.325))^2-273+$E105))</f>
        <v>0</v>
      </c>
      <c r="DR122" s="6" t="e">
        <f>IF(Readings!DO92&gt;0.1,333.5*((Readings!DO92)^-0.07168)+(2.5*(LOG(Readings!DO92/16.325))^2-273+$E105))</f>
        <v>#VALUE!</v>
      </c>
      <c r="DS122" s="6" t="b">
        <f>IF(Readings!DP92&gt;0.1,333.5*((Readings!DP92)^-0.07168)+(2.5*(LOG(Readings!DP92/16.325))^2-273+$E105))</f>
        <v>0</v>
      </c>
      <c r="DT122" s="6" t="b">
        <f>IF(Readings!DQ92&gt;0.1,333.5*((Readings!DQ92)^-0.07168)+(2.5*(LOG(Readings!DQ92/16.325))^2-273+$E105))</f>
        <v>0</v>
      </c>
      <c r="DU122" s="6" t="b">
        <f>IF(Readings!DR92&gt;0.1,333.5*((Readings!DR92)^-0.07168)+(2.5*(LOG(Readings!DR92/16.325))^2-273+$E105))</f>
        <v>0</v>
      </c>
      <c r="DV122" s="6" t="b">
        <f>IF(Readings!DS92&gt;0.1,333.5*((Readings!DS92)^-0.07168)+(2.5*(LOG(Readings!DS92/16.325))^2-273+$E105))</f>
        <v>0</v>
      </c>
      <c r="DW122" s="6" t="b">
        <f>IF(Readings!DT92&gt;0.1,333.5*((Readings!DT92)^-0.07168)+(2.5*(LOG(Readings!DT92/16.325))^2-273+$E105))</f>
        <v>0</v>
      </c>
      <c r="DX122" s="6" t="b">
        <f>IF(Readings!DU92&gt;0.1,333.5*((Readings!DU92)^-0.07168)+(2.5*(LOG(Readings!DU92/16.325))^2-273+$E105))</f>
        <v>0</v>
      </c>
      <c r="DY122" s="6" t="b">
        <f>IF(Readings!DV92&gt;0.1,333.5*((Readings!DV92)^-0.07168)+(2.5*(LOG(Readings!DV92/16.325))^2-273+$E105))</f>
        <v>0</v>
      </c>
      <c r="DZ122" s="6" t="b">
        <f>IF(Readings!DW92&gt;0.1,333.5*((Readings!DW92)^-0.07168)+(2.5*(LOG(Readings!DW92/16.325))^2-273+$E105))</f>
        <v>0</v>
      </c>
      <c r="EA122" s="6" t="b">
        <f>IF(Readings!DX92&gt;0.1,333.5*((Readings!DX92)^-0.07168)+(2.5*(LOG(Readings!DX92/16.325))^2-273+$E105))</f>
        <v>0</v>
      </c>
      <c r="EB122" s="6" t="b">
        <f>IF(Readings!DY92&gt;0.1,333.5*((Readings!DY92)^-0.07168)+(2.5*(LOG(Readings!DY92/16.325))^2-273+$E105))</f>
        <v>0</v>
      </c>
      <c r="EC122" s="6" t="b">
        <f>IF(Readings!DZ92&gt;0.1,333.5*((Readings!DZ92)^-0.07168)+(2.5*(LOG(Readings!DZ92/16.325))^2-273+$E105))</f>
        <v>0</v>
      </c>
      <c r="ED122" s="6" t="b">
        <f>IF(Readings!EA92&gt;0.1,333.5*((Readings!EA92)^-0.07168)+(2.5*(LOG(Readings!EA92/16.325))^2-273+$E105))</f>
        <v>0</v>
      </c>
      <c r="EE122" s="6" t="b">
        <f>IF(Readings!EB92&gt;0.1,333.5*((Readings!EB92)^-0.07168)+(2.5*(LOG(Readings!EB92/16.325))^2-273+$E105))</f>
        <v>0</v>
      </c>
      <c r="EF122" s="6" t="b">
        <f>IF(Readings!EC92&gt;0.1,333.5*((Readings!EC92)^-0.07168)+(2.5*(LOG(Readings!EC92/16.325))^2-273+$E105))</f>
        <v>0</v>
      </c>
      <c r="EG122" s="6" t="b">
        <f>IF(Readings!ED92&gt;0.1,333.5*((Readings!ED92)^-0.07168)+(2.5*(LOG(Readings!ED92/16.325))^2-273+$E105))</f>
        <v>0</v>
      </c>
      <c r="EH122" s="6" t="b">
        <f>IF(Readings!EE92&gt;0.1,333.5*((Readings!EE92)^-0.07168)+(2.5*(LOG(Readings!EE92/16.325))^2-273+$E105))</f>
        <v>0</v>
      </c>
      <c r="EI122" s="6" t="b">
        <f>IF(Readings!EF92&gt;0.1,333.5*((Readings!EF92)^-0.07168)+(2.5*(LOG(Readings!EF92/16.325))^2-273+$E105))</f>
        <v>0</v>
      </c>
      <c r="EJ122" s="6" t="b">
        <f>IF(Readings!EG92&gt;0.1,333.5*((Readings!EG92)^-0.07168)+(2.5*(LOG(Readings!EG92/16.325))^2-273+$E105))</f>
        <v>0</v>
      </c>
      <c r="EK122" s="6" t="b">
        <f>IF(Readings!EH92&gt;0.1,333.5*((Readings!EH92)^-0.07168)+(2.5*(LOG(Readings!EH92/16.325))^2-273+$E105))</f>
        <v>0</v>
      </c>
      <c r="EL122" s="6" t="b">
        <f>IF(Readings!EI92&gt;0.1,333.5*((Readings!EI92)^-0.07168)+(2.5*(LOG(Readings!EI92/16.325))^2-273+$E105))</f>
        <v>0</v>
      </c>
      <c r="EM122" s="6" t="b">
        <f>IF(Readings!EJ92&gt;0.1,333.5*((Readings!EJ92)^-0.07168)+(2.5*(LOG(Readings!EJ92/16.325))^2-273+$E105))</f>
        <v>0</v>
      </c>
      <c r="EN122" s="6" t="b">
        <f>IF(Readings!EK92&gt;0.1,333.5*((Readings!EK92)^-0.07168)+(2.5*(LOG(Readings!EK92/16.325))^2-273+$E105))</f>
        <v>0</v>
      </c>
      <c r="EO122" s="6" t="b">
        <f>IF(Readings!EL92&gt;0.1,333.5*((Readings!EL92)^-0.07168)+(2.5*(LOG(Readings!EL92/16.325))^2-273+$E105))</f>
        <v>0</v>
      </c>
      <c r="EP122" s="6" t="b">
        <f>IF(Readings!EM92&gt;0.1,333.5*((Readings!EM92)^-0.07168)+(2.5*(LOG(Readings!EM92/16.325))^2-273+$E105))</f>
        <v>0</v>
      </c>
      <c r="EQ122" s="6" t="b">
        <f>IF(Readings!EN92&gt;0.1,333.5*((Readings!EN92)^-0.07168)+(2.5*(LOG(Readings!EN92/16.325))^2-273+$E105))</f>
        <v>0</v>
      </c>
      <c r="ER122" s="6" t="b">
        <f>IF(Readings!EO92&gt;0.1,333.5*((Readings!EO92)^-0.07168)+(2.5*(LOG(Readings!EO92/16.325))^2-273+$E105))</f>
        <v>0</v>
      </c>
      <c r="ES122" s="6" t="b">
        <f>IF(Readings!EP92&gt;0.1,333.5*((Readings!EP92)^-0.07168)+(2.5*(LOG(Readings!EP92/16.325))^2-273+$E105))</f>
        <v>0</v>
      </c>
      <c r="ET122" s="6" t="b">
        <f>IF(Readings!EQ92&gt;0.1,333.5*((Readings!EQ92)^-0.07168)+(2.5*(LOG(Readings!EQ92/16.325))^2-273+$E105))</f>
        <v>0</v>
      </c>
      <c r="EU122" s="6" t="b">
        <f>IF(Readings!ER92&gt;0.1,333.5*((Readings!ER92)^-0.07168)+(2.5*(LOG(Readings!ER92/16.325))^2-273+$E105))</f>
        <v>0</v>
      </c>
      <c r="EV122" s="6" t="b">
        <f>IF(Readings!ES92&gt;0.1,333.5*((Readings!ES92)^-0.07168)+(2.5*(LOG(Readings!ES92/16.325))^2-273+$E105))</f>
        <v>0</v>
      </c>
      <c r="EW122" s="6"/>
      <c r="EX122" s="6"/>
      <c r="EY122" s="6"/>
    </row>
    <row r="123" spans="2:156" x14ac:dyDescent="0.2">
      <c r="B123" s="13">
        <v>15</v>
      </c>
      <c r="C123" s="45">
        <v>1067.5999999999999</v>
      </c>
      <c r="D123" s="17">
        <v>-11</v>
      </c>
      <c r="E123" s="13">
        <v>0.01</v>
      </c>
      <c r="F123" s="43" t="s">
        <v>128</v>
      </c>
      <c r="DM123" s="6" t="b">
        <f>IF(Readings!DJ93&gt;0.1,333.5*((Readings!DJ93)^-0.07168)+(2.5*(LOG(Readings!DJ93/16.325))^2-273+$E106))</f>
        <v>0</v>
      </c>
      <c r="DN123" s="6" t="b">
        <f>IF(Readings!DK93&gt;0.1,333.5*((Readings!DK93)^-0.07168)+(2.5*(LOG(Readings!DK93/16.325))^2-273+$E106))</f>
        <v>0</v>
      </c>
      <c r="DO123" s="6" t="b">
        <f>IF(Readings!DL93&gt;0.1,333.5*((Readings!DL93)^-0.07168)+(2.5*(LOG(Readings!DL93/16.325))^2-273+$E106))</f>
        <v>0</v>
      </c>
      <c r="DP123" s="6" t="b">
        <f>IF(Readings!DM93&gt;0.1,333.5*((Readings!DM93)^-0.07168)+(2.5*(LOG(Readings!DM93/16.325))^2-273+$E106))</f>
        <v>0</v>
      </c>
      <c r="DQ123" s="6" t="b">
        <f>IF(Readings!DN93&gt;0.1,333.5*((Readings!DN93)^-0.07168)+(2.5*(LOG(Readings!DN93/16.325))^2-273+$E106))</f>
        <v>0</v>
      </c>
      <c r="DR123" s="6" t="e">
        <f>IF(Readings!DO93&gt;0.1,333.5*((Readings!DO93)^-0.07168)+(2.5*(LOG(Readings!DO93/16.325))^2-273+$E106))</f>
        <v>#VALUE!</v>
      </c>
      <c r="DS123" s="6" t="b">
        <f>IF(Readings!DP93&gt;0.1,333.5*((Readings!DP93)^-0.07168)+(2.5*(LOG(Readings!DP93/16.325))^2-273+$E106))</f>
        <v>0</v>
      </c>
      <c r="DT123" s="6" t="b">
        <f>IF(Readings!DQ93&gt;0.1,333.5*((Readings!DQ93)^-0.07168)+(2.5*(LOG(Readings!DQ93/16.325))^2-273+$E106))</f>
        <v>0</v>
      </c>
      <c r="DU123" s="6" t="b">
        <f>IF(Readings!DR93&gt;0.1,333.5*((Readings!DR93)^-0.07168)+(2.5*(LOG(Readings!DR93/16.325))^2-273+$E106))</f>
        <v>0</v>
      </c>
      <c r="DV123" s="6" t="b">
        <f>IF(Readings!DS93&gt;0.1,333.5*((Readings!DS93)^-0.07168)+(2.5*(LOG(Readings!DS93/16.325))^2-273+$E106))</f>
        <v>0</v>
      </c>
      <c r="DW123" s="6" t="b">
        <f>IF(Readings!DT93&gt;0.1,333.5*((Readings!DT93)^-0.07168)+(2.5*(LOG(Readings!DT93/16.325))^2-273+$E106))</f>
        <v>0</v>
      </c>
      <c r="DX123" s="6" t="b">
        <f>IF(Readings!DU93&gt;0.1,333.5*((Readings!DU93)^-0.07168)+(2.5*(LOG(Readings!DU93/16.325))^2-273+$E106))</f>
        <v>0</v>
      </c>
      <c r="DY123" s="6" t="b">
        <f>IF(Readings!DV93&gt;0.1,333.5*((Readings!DV93)^-0.07168)+(2.5*(LOG(Readings!DV93/16.325))^2-273+$E106))</f>
        <v>0</v>
      </c>
      <c r="DZ123" s="6" t="b">
        <f>IF(Readings!DW93&gt;0.1,333.5*((Readings!DW93)^-0.07168)+(2.5*(LOG(Readings!DW93/16.325))^2-273+$E106))</f>
        <v>0</v>
      </c>
      <c r="EA123" s="6" t="b">
        <f>IF(Readings!DX93&gt;0.1,333.5*((Readings!DX93)^-0.07168)+(2.5*(LOG(Readings!DX93/16.325))^2-273+$E106))</f>
        <v>0</v>
      </c>
      <c r="EB123" s="6" t="b">
        <f>IF(Readings!DY93&gt;0.1,333.5*((Readings!DY93)^-0.07168)+(2.5*(LOG(Readings!DY93/16.325))^2-273+$E106))</f>
        <v>0</v>
      </c>
      <c r="EC123" s="6" t="b">
        <f>IF(Readings!DZ93&gt;0.1,333.5*((Readings!DZ93)^-0.07168)+(2.5*(LOG(Readings!DZ93/16.325))^2-273+$E106))</f>
        <v>0</v>
      </c>
      <c r="ED123" s="6" t="b">
        <f>IF(Readings!EA93&gt;0.1,333.5*((Readings!EA93)^-0.07168)+(2.5*(LOG(Readings!EA93/16.325))^2-273+$E106))</f>
        <v>0</v>
      </c>
      <c r="EE123" s="6" t="b">
        <f>IF(Readings!EB93&gt;0.1,333.5*((Readings!EB93)^-0.07168)+(2.5*(LOG(Readings!EB93/16.325))^2-273+$E106))</f>
        <v>0</v>
      </c>
      <c r="EF123" s="6" t="b">
        <f>IF(Readings!EC93&gt;0.1,333.5*((Readings!EC93)^-0.07168)+(2.5*(LOG(Readings!EC93/16.325))^2-273+$E106))</f>
        <v>0</v>
      </c>
      <c r="EG123" s="6" t="b">
        <f>IF(Readings!ED93&gt;0.1,333.5*((Readings!ED93)^-0.07168)+(2.5*(LOG(Readings!ED93/16.325))^2-273+$E106))</f>
        <v>0</v>
      </c>
      <c r="EH123" s="6" t="b">
        <f>IF(Readings!EE93&gt;0.1,333.5*((Readings!EE93)^-0.07168)+(2.5*(LOG(Readings!EE93/16.325))^2-273+$E106))</f>
        <v>0</v>
      </c>
      <c r="EI123" s="6" t="b">
        <f>IF(Readings!EF93&gt;0.1,333.5*((Readings!EF93)^-0.07168)+(2.5*(LOG(Readings!EF93/16.325))^2-273+$E106))</f>
        <v>0</v>
      </c>
      <c r="EJ123" s="6" t="b">
        <f>IF(Readings!EG93&gt;0.1,333.5*((Readings!EG93)^-0.07168)+(2.5*(LOG(Readings!EG93/16.325))^2-273+$E106))</f>
        <v>0</v>
      </c>
      <c r="EK123" s="6" t="b">
        <f>IF(Readings!EH93&gt;0.1,333.5*((Readings!EH93)^-0.07168)+(2.5*(LOG(Readings!EH93/16.325))^2-273+$E106))</f>
        <v>0</v>
      </c>
      <c r="EL123" s="6" t="b">
        <f>IF(Readings!EI93&gt;0.1,333.5*((Readings!EI93)^-0.07168)+(2.5*(LOG(Readings!EI93/16.325))^2-273+$E106))</f>
        <v>0</v>
      </c>
      <c r="EM123" s="6" t="b">
        <f>IF(Readings!EJ93&gt;0.1,333.5*((Readings!EJ93)^-0.07168)+(2.5*(LOG(Readings!EJ93/16.325))^2-273+$E106))</f>
        <v>0</v>
      </c>
      <c r="EN123" s="6" t="b">
        <f>IF(Readings!EK93&gt;0.1,333.5*((Readings!EK93)^-0.07168)+(2.5*(LOG(Readings!EK93/16.325))^2-273+$E106))</f>
        <v>0</v>
      </c>
      <c r="EO123" s="6" t="b">
        <f>IF(Readings!EL93&gt;0.1,333.5*((Readings!EL93)^-0.07168)+(2.5*(LOG(Readings!EL93/16.325))^2-273+$E106))</f>
        <v>0</v>
      </c>
      <c r="EP123" s="6" t="b">
        <f>IF(Readings!EM93&gt;0.1,333.5*((Readings!EM93)^-0.07168)+(2.5*(LOG(Readings!EM93/16.325))^2-273+$E106))</f>
        <v>0</v>
      </c>
      <c r="EQ123" s="6" t="b">
        <f>IF(Readings!EN93&gt;0.1,333.5*((Readings!EN93)^-0.07168)+(2.5*(LOG(Readings!EN93/16.325))^2-273+$E106))</f>
        <v>0</v>
      </c>
      <c r="ER123" s="6" t="b">
        <f>IF(Readings!EO93&gt;0.1,333.5*((Readings!EO93)^-0.07168)+(2.5*(LOG(Readings!EO93/16.325))^2-273+$E106))</f>
        <v>0</v>
      </c>
      <c r="ES123" s="6" t="b">
        <f>IF(Readings!EP93&gt;0.1,333.5*((Readings!EP93)^-0.07168)+(2.5*(LOG(Readings!EP93/16.325))^2-273+$E106))</f>
        <v>0</v>
      </c>
      <c r="ET123" s="6" t="b">
        <f>IF(Readings!EQ93&gt;0.1,333.5*((Readings!EQ93)^-0.07168)+(2.5*(LOG(Readings!EQ93/16.325))^2-273+$E106))</f>
        <v>0</v>
      </c>
      <c r="EU123" s="6" t="b">
        <f>IF(Readings!ER93&gt;0.1,333.5*((Readings!ER93)^-0.07168)+(2.5*(LOG(Readings!ER93/16.325))^2-273+$E106))</f>
        <v>0</v>
      </c>
      <c r="EV123" s="6" t="b">
        <f>IF(Readings!ES93&gt;0.1,333.5*((Readings!ES93)^-0.07168)+(2.5*(LOG(Readings!ES93/16.325))^2-273+$E106))</f>
        <v>0</v>
      </c>
      <c r="EW123" s="6"/>
      <c r="EX123" s="6"/>
      <c r="EY123" s="6"/>
    </row>
    <row r="124" spans="2:156" x14ac:dyDescent="0.2">
      <c r="B124" s="13">
        <v>16</v>
      </c>
      <c r="C124" s="45">
        <v>1066.5999999999999</v>
      </c>
      <c r="D124" s="17">
        <v>-12</v>
      </c>
      <c r="E124" s="13">
        <v>-0.01</v>
      </c>
      <c r="F124" s="43" t="s">
        <v>129</v>
      </c>
      <c r="DM124" s="6" t="b">
        <f>IF(Readings!DJ94&gt;0.1,333.5*((Readings!DJ94)^-0.07168)+(2.5*(LOG(Readings!DJ94/16.325))^2-273+$E107))</f>
        <v>0</v>
      </c>
      <c r="DN124" s="6" t="b">
        <f>IF(Readings!DK94&gt;0.1,333.5*((Readings!DK94)^-0.07168)+(2.5*(LOG(Readings!DK94/16.325))^2-273+$E107))</f>
        <v>0</v>
      </c>
      <c r="DO124" s="6" t="b">
        <f>IF(Readings!DL94&gt;0.1,333.5*((Readings!DL94)^-0.07168)+(2.5*(LOG(Readings!DL94/16.325))^2-273+$E107))</f>
        <v>0</v>
      </c>
      <c r="DP124" s="6" t="b">
        <f>IF(Readings!DM94&gt;0.1,333.5*((Readings!DM94)^-0.07168)+(2.5*(LOG(Readings!DM94/16.325))^2-273+$E107))</f>
        <v>0</v>
      </c>
      <c r="DQ124" s="6" t="b">
        <f>IF(Readings!DN94&gt;0.1,333.5*((Readings!DN94)^-0.07168)+(2.5*(LOG(Readings!DN94/16.325))^2-273+$E107))</f>
        <v>0</v>
      </c>
      <c r="DR124" s="6" t="e">
        <f>IF(Readings!DO94&gt;0.1,333.5*((Readings!DO94)^-0.07168)+(2.5*(LOG(Readings!DO94/16.325))^2-273+$E107))</f>
        <v>#VALUE!</v>
      </c>
      <c r="DS124" s="6" t="b">
        <f>IF(Readings!DP94&gt;0.1,333.5*((Readings!DP94)^-0.07168)+(2.5*(LOG(Readings!DP94/16.325))^2-273+$E107))</f>
        <v>0</v>
      </c>
      <c r="DT124" s="6" t="b">
        <f>IF(Readings!DQ94&gt;0.1,333.5*((Readings!DQ94)^-0.07168)+(2.5*(LOG(Readings!DQ94/16.325))^2-273+$E107))</f>
        <v>0</v>
      </c>
      <c r="DU124" s="6" t="b">
        <f>IF(Readings!DR94&gt;0.1,333.5*((Readings!DR94)^-0.07168)+(2.5*(LOG(Readings!DR94/16.325))^2-273+$E107))</f>
        <v>0</v>
      </c>
      <c r="DV124" s="6" t="b">
        <f>IF(Readings!DS94&gt;0.1,333.5*((Readings!DS94)^-0.07168)+(2.5*(LOG(Readings!DS94/16.325))^2-273+$E107))</f>
        <v>0</v>
      </c>
      <c r="DW124" s="6" t="b">
        <f>IF(Readings!DT94&gt;0.1,333.5*((Readings!DT94)^-0.07168)+(2.5*(LOG(Readings!DT94/16.325))^2-273+$E107))</f>
        <v>0</v>
      </c>
      <c r="DX124" s="6" t="b">
        <f>IF(Readings!DU94&gt;0.1,333.5*((Readings!DU94)^-0.07168)+(2.5*(LOG(Readings!DU94/16.325))^2-273+$E107))</f>
        <v>0</v>
      </c>
      <c r="DY124" s="6" t="b">
        <f>IF(Readings!DV94&gt;0.1,333.5*((Readings!DV94)^-0.07168)+(2.5*(LOG(Readings!DV94/16.325))^2-273+$E107))</f>
        <v>0</v>
      </c>
      <c r="DZ124" s="6" t="b">
        <f>IF(Readings!DW94&gt;0.1,333.5*((Readings!DW94)^-0.07168)+(2.5*(LOG(Readings!DW94/16.325))^2-273+$E107))</f>
        <v>0</v>
      </c>
      <c r="EA124" s="6" t="b">
        <f>IF(Readings!DX94&gt;0.1,333.5*((Readings!DX94)^-0.07168)+(2.5*(LOG(Readings!DX94/16.325))^2-273+$E107))</f>
        <v>0</v>
      </c>
      <c r="EB124" s="6" t="b">
        <f>IF(Readings!DY94&gt;0.1,333.5*((Readings!DY94)^-0.07168)+(2.5*(LOG(Readings!DY94/16.325))^2-273+$E107))</f>
        <v>0</v>
      </c>
      <c r="EC124" s="6" t="b">
        <f>IF(Readings!DZ94&gt;0.1,333.5*((Readings!DZ94)^-0.07168)+(2.5*(LOG(Readings!DZ94/16.325))^2-273+$E107))</f>
        <v>0</v>
      </c>
      <c r="ED124" s="6" t="b">
        <f>IF(Readings!EA94&gt;0.1,333.5*((Readings!EA94)^-0.07168)+(2.5*(LOG(Readings!EA94/16.325))^2-273+$E107))</f>
        <v>0</v>
      </c>
      <c r="EE124" s="6" t="b">
        <f>IF(Readings!EB94&gt;0.1,333.5*((Readings!EB94)^-0.07168)+(2.5*(LOG(Readings!EB94/16.325))^2-273+$E107))</f>
        <v>0</v>
      </c>
      <c r="EF124" s="6" t="b">
        <f>IF(Readings!EC94&gt;0.1,333.5*((Readings!EC94)^-0.07168)+(2.5*(LOG(Readings!EC94/16.325))^2-273+$E107))</f>
        <v>0</v>
      </c>
      <c r="EG124" s="6" t="b">
        <f>IF(Readings!ED94&gt;0.1,333.5*((Readings!ED94)^-0.07168)+(2.5*(LOG(Readings!ED94/16.325))^2-273+$E107))</f>
        <v>0</v>
      </c>
      <c r="EH124" s="6" t="b">
        <f>IF(Readings!EE94&gt;0.1,333.5*((Readings!EE94)^-0.07168)+(2.5*(LOG(Readings!EE94/16.325))^2-273+$E107))</f>
        <v>0</v>
      </c>
      <c r="EI124" s="6" t="b">
        <f>IF(Readings!EF94&gt;0.1,333.5*((Readings!EF94)^-0.07168)+(2.5*(LOG(Readings!EF94/16.325))^2-273+$E107))</f>
        <v>0</v>
      </c>
      <c r="EJ124" s="6" t="b">
        <f>IF(Readings!EG94&gt;0.1,333.5*((Readings!EG94)^-0.07168)+(2.5*(LOG(Readings!EG94/16.325))^2-273+$E107))</f>
        <v>0</v>
      </c>
      <c r="EK124" s="6" t="b">
        <f>IF(Readings!EH94&gt;0.1,333.5*((Readings!EH94)^-0.07168)+(2.5*(LOG(Readings!EH94/16.325))^2-273+$E107))</f>
        <v>0</v>
      </c>
      <c r="EL124" s="6" t="b">
        <f>IF(Readings!EI94&gt;0.1,333.5*((Readings!EI94)^-0.07168)+(2.5*(LOG(Readings!EI94/16.325))^2-273+$E107))</f>
        <v>0</v>
      </c>
      <c r="EM124" s="6" t="b">
        <f>IF(Readings!EJ94&gt;0.1,333.5*((Readings!EJ94)^-0.07168)+(2.5*(LOG(Readings!EJ94/16.325))^2-273+$E107))</f>
        <v>0</v>
      </c>
      <c r="EN124" s="6" t="b">
        <f>IF(Readings!EK94&gt;0.1,333.5*((Readings!EK94)^-0.07168)+(2.5*(LOG(Readings!EK94/16.325))^2-273+$E107))</f>
        <v>0</v>
      </c>
      <c r="EO124" s="6" t="b">
        <f>IF(Readings!EL94&gt;0.1,333.5*((Readings!EL94)^-0.07168)+(2.5*(LOG(Readings!EL94/16.325))^2-273+$E107))</f>
        <v>0</v>
      </c>
      <c r="EP124" s="6" t="b">
        <f>IF(Readings!EM94&gt;0.1,333.5*((Readings!EM94)^-0.07168)+(2.5*(LOG(Readings!EM94/16.325))^2-273+$E107))</f>
        <v>0</v>
      </c>
      <c r="EQ124" s="6" t="b">
        <f>IF(Readings!EN94&gt;0.1,333.5*((Readings!EN94)^-0.07168)+(2.5*(LOG(Readings!EN94/16.325))^2-273+$E107))</f>
        <v>0</v>
      </c>
      <c r="ER124" s="6" t="b">
        <f>IF(Readings!EO94&gt;0.1,333.5*((Readings!EO94)^-0.07168)+(2.5*(LOG(Readings!EO94/16.325))^2-273+$E107))</f>
        <v>0</v>
      </c>
      <c r="ES124" s="6" t="b">
        <f>IF(Readings!EP94&gt;0.1,333.5*((Readings!EP94)^-0.07168)+(2.5*(LOG(Readings!EP94/16.325))^2-273+$E107))</f>
        <v>0</v>
      </c>
      <c r="ET124" s="6" t="b">
        <f>IF(Readings!EQ94&gt;0.1,333.5*((Readings!EQ94)^-0.07168)+(2.5*(LOG(Readings!EQ94/16.325))^2-273+$E107))</f>
        <v>0</v>
      </c>
      <c r="EU124" s="6" t="b">
        <f>IF(Readings!ER94&gt;0.1,333.5*((Readings!ER94)^-0.07168)+(2.5*(LOG(Readings!ER94/16.325))^2-273+$E107))</f>
        <v>0</v>
      </c>
      <c r="EV124" s="6" t="b">
        <f>IF(Readings!ES94&gt;0.1,333.5*((Readings!ES94)^-0.07168)+(2.5*(LOG(Readings!ES94/16.325))^2-273+$E107))</f>
        <v>0</v>
      </c>
      <c r="EW124" s="6"/>
      <c r="EX124" s="6"/>
      <c r="EY124" s="6"/>
    </row>
    <row r="125" spans="2:156" x14ac:dyDescent="0.2">
      <c r="D125" s="27"/>
    </row>
    <row r="126" spans="2:156" x14ac:dyDescent="0.2">
      <c r="B126"/>
      <c r="D126"/>
    </row>
    <row r="127" spans="2:156" x14ac:dyDescent="0.2">
      <c r="B127" s="28" t="s">
        <v>68</v>
      </c>
      <c r="D127"/>
      <c r="H127" s="6" t="s">
        <v>1</v>
      </c>
      <c r="I127">
        <v>1076.0999999999999</v>
      </c>
    </row>
    <row r="128" spans="2:156" x14ac:dyDescent="0.2">
      <c r="B128" s="13" t="s">
        <v>49</v>
      </c>
      <c r="C128" s="18" t="s">
        <v>2</v>
      </c>
      <c r="D128" s="17" t="s">
        <v>3</v>
      </c>
      <c r="E128" s="16" t="s">
        <v>58</v>
      </c>
      <c r="DM128" s="5">
        <f>DM108</f>
        <v>36914</v>
      </c>
      <c r="DN128" s="5">
        <f t="shared" ref="DN128:EL128" si="145">DN108</f>
        <v>36951</v>
      </c>
      <c r="DO128" s="5">
        <f t="shared" si="145"/>
        <v>36971</v>
      </c>
      <c r="DP128" s="5">
        <f t="shared" si="145"/>
        <v>36991</v>
      </c>
      <c r="DQ128" s="5">
        <f t="shared" si="145"/>
        <v>37013</v>
      </c>
      <c r="DR128" s="5">
        <f t="shared" si="145"/>
        <v>37022</v>
      </c>
      <c r="DS128" s="5">
        <f t="shared" si="145"/>
        <v>37028</v>
      </c>
      <c r="DT128" s="5">
        <f t="shared" si="145"/>
        <v>37046</v>
      </c>
      <c r="DU128" s="5">
        <f t="shared" si="145"/>
        <v>37060</v>
      </c>
      <c r="DV128" s="5">
        <f t="shared" si="145"/>
        <v>37075</v>
      </c>
      <c r="DW128" s="5">
        <f t="shared" si="145"/>
        <v>37088</v>
      </c>
      <c r="DX128" s="5">
        <f t="shared" si="145"/>
        <v>37102</v>
      </c>
      <c r="DY128" s="5">
        <f t="shared" si="145"/>
        <v>37116</v>
      </c>
      <c r="DZ128" s="5">
        <f t="shared" si="145"/>
        <v>37134</v>
      </c>
      <c r="EA128" s="5">
        <f t="shared" si="145"/>
        <v>37143</v>
      </c>
      <c r="EB128" s="5">
        <f t="shared" si="145"/>
        <v>37157</v>
      </c>
      <c r="EC128" s="5">
        <f t="shared" si="145"/>
        <v>37181</v>
      </c>
      <c r="ED128" s="5">
        <f t="shared" si="145"/>
        <v>37196</v>
      </c>
      <c r="EE128" s="5">
        <f t="shared" si="145"/>
        <v>37210</v>
      </c>
      <c r="EF128" s="5">
        <f t="shared" si="145"/>
        <v>37224</v>
      </c>
      <c r="EG128" s="5">
        <f t="shared" si="145"/>
        <v>37271</v>
      </c>
      <c r="EH128" s="5">
        <f t="shared" si="145"/>
        <v>37463</v>
      </c>
      <c r="EI128" s="5">
        <f t="shared" si="145"/>
        <v>37750</v>
      </c>
      <c r="EJ128" s="5">
        <f t="shared" si="145"/>
        <v>37812</v>
      </c>
      <c r="EK128" s="5">
        <f t="shared" si="145"/>
        <v>37852</v>
      </c>
      <c r="EL128" s="5">
        <f t="shared" si="145"/>
        <v>37971</v>
      </c>
      <c r="EM128" s="5">
        <f t="shared" ref="EM128:ET128" si="146">EM108</f>
        <v>38138</v>
      </c>
      <c r="EN128" s="5">
        <f t="shared" si="146"/>
        <v>38170</v>
      </c>
      <c r="EO128" s="5">
        <f t="shared" si="146"/>
        <v>38213</v>
      </c>
      <c r="EP128" s="5">
        <f t="shared" si="146"/>
        <v>38238</v>
      </c>
      <c r="EQ128" s="5">
        <f t="shared" si="146"/>
        <v>38266</v>
      </c>
      <c r="ER128" s="5">
        <f t="shared" si="146"/>
        <v>38502</v>
      </c>
      <c r="ES128" s="5">
        <f t="shared" si="146"/>
        <v>38586</v>
      </c>
      <c r="ET128" s="5">
        <f t="shared" si="146"/>
        <v>38674</v>
      </c>
      <c r="EU128" s="5">
        <f>EU108</f>
        <v>39592</v>
      </c>
      <c r="EV128" s="5">
        <f>EV108</f>
        <v>39701</v>
      </c>
      <c r="EW128" s="5">
        <v>40365</v>
      </c>
      <c r="EX128" s="5">
        <v>40750</v>
      </c>
      <c r="EY128" s="5">
        <v>40786</v>
      </c>
      <c r="EZ128" s="5">
        <v>40815</v>
      </c>
    </row>
    <row r="129" spans="2:155" x14ac:dyDescent="0.2">
      <c r="B129" s="13">
        <v>1</v>
      </c>
      <c r="C129" s="45">
        <v>1075.5999999999999</v>
      </c>
      <c r="D129" s="17">
        <v>-0.5</v>
      </c>
      <c r="E129" s="13">
        <v>-0.01</v>
      </c>
      <c r="F129" s="43" t="s">
        <v>130</v>
      </c>
      <c r="DM129" s="6">
        <f>IF(Readings!DJ99&gt;0.1,333.5*((Readings!DJ99)^-0.07168)+(2.5*(LOG(Readings!DJ99/16.325))^2-273+$E112))</f>
        <v>-3.2557063176579959</v>
      </c>
      <c r="DN129" s="6">
        <f>IF(Readings!DK99&gt;0.1,333.5*((Readings!DK99)^-0.07168)+(2.5*(LOG(Readings!DK99/16.325))^2-273+$E112))</f>
        <v>-3.870495852688407</v>
      </c>
      <c r="DO129" s="6">
        <f>IF(Readings!DL99&gt;0.1,333.5*((Readings!DL99)^-0.07168)+(2.5*(LOG(Readings!DL99/16.325))^2-273+$E112))</f>
        <v>-5.3122911111275926</v>
      </c>
      <c r="DP129" s="6">
        <f>IF(Readings!DM99&gt;0.1,333.5*((Readings!DM99)^-0.07168)+(2.5*(LOG(Readings!DM99/16.325))^2-273+$E112))</f>
        <v>-3.4925304636865349</v>
      </c>
      <c r="DQ129" s="6">
        <f>IF(Readings!DN99&gt;0.1,333.5*((Readings!DN99)^-0.07168)+(2.5*(LOG(Readings!DN99/16.325))^2-273+$E112))</f>
        <v>-0.72312764225938508</v>
      </c>
      <c r="DR129" s="6">
        <f>IF(Readings!DO99&gt;0.1,333.5*((Readings!DO99)^-0.07168)+(2.5*(LOG(Readings!DO99/16.325))^2-273+$E112))</f>
        <v>-0.43302134319964125</v>
      </c>
      <c r="DS129" s="6">
        <f>IF(Readings!DP99&gt;0.1,333.5*((Readings!DP99)^-0.07168)+(2.5*(LOG(Readings!DP99/16.325))^2-273+$E112))</f>
        <v>-9.0334256601181551E-2</v>
      </c>
      <c r="DT129" s="6">
        <f>IF(Readings!DQ99&gt;0.1,333.5*((Readings!DQ99)^-0.07168)+(2.5*(LOG(Readings!DQ99/16.325))^2-273+$E112))</f>
        <v>0.62830895512905727</v>
      </c>
      <c r="DU129" s="6">
        <f>IF(Readings!DR99&gt;0.1,333.5*((Readings!DR99)^-0.07168)+(2.5*(LOG(Readings!DR99/16.325))^2-273+$E112))</f>
        <v>-0.36267086241008428</v>
      </c>
      <c r="DV129" s="6">
        <f>IF(Readings!DS99&gt;0.1,333.5*((Readings!DS99)^-0.07168)+(2.5*(LOG(Readings!DS99/16.325))^2-273+$E112))</f>
        <v>6.4118181119482642</v>
      </c>
      <c r="DW129" s="6">
        <f>IF(Readings!DT99&gt;0.1,333.5*((Readings!DT99)^-0.07168)+(2.5*(LOG(Readings!DT99/16.325))^2-273+$E112))</f>
        <v>6.4979436452306913</v>
      </c>
      <c r="DX129" s="6">
        <f>IF(Readings!DU99&gt;0.1,333.5*((Readings!DU99)^-0.07168)+(2.5*(LOG(Readings!DU99/16.325))^2-273+$E112))</f>
        <v>7.3642211115337091</v>
      </c>
      <c r="DY129" s="6">
        <f>IF(Readings!DV99&gt;0.1,333.5*((Readings!DV99)^-0.07168)+(2.5*(LOG(Readings!DV99/16.325))^2-273+$E112))</f>
        <v>8.0278665558789726</v>
      </c>
      <c r="DZ129" s="6">
        <f>IF(Readings!DW99&gt;0.1,333.5*((Readings!DW99)^-0.07168)+(2.5*(LOG(Readings!DW99/16.325))^2-273+$E112))</f>
        <v>5.4252245962671282</v>
      </c>
      <c r="EA129" s="6">
        <f>IF(Readings!DX99&gt;0.1,333.5*((Readings!DX99)^-0.07168)+(2.5*(LOG(Readings!DX99/16.325))^2-273+$E112))</f>
        <v>3.0644160600141959</v>
      </c>
      <c r="EB129" s="6">
        <f>IF(Readings!DY99&gt;0.1,333.5*((Readings!DY99)^-0.07168)+(2.5*(LOG(Readings!DY99/16.325))^2-273+$E112))</f>
        <v>3.050151827691252</v>
      </c>
      <c r="EC129" s="6">
        <f>IF(Readings!DZ99&gt;0.1,333.5*((Readings!DZ99)^-0.07168)+(2.5*(LOG(Readings!DZ99/16.325))^2-273+$E112))</f>
        <v>-0.39788159670467849</v>
      </c>
      <c r="ED129" s="6">
        <f>IF(Readings!EA99&gt;0.1,333.5*((Readings!EA99)^-0.07168)+(2.5*(LOG(Readings!EA99/16.325))^2-273+$E112))</f>
        <v>-0.19740748586832524</v>
      </c>
      <c r="EE129" s="6">
        <f>IF(Readings!EB99&gt;0.1,333.5*((Readings!EB99)^-0.07168)+(2.5*(LOG(Readings!EB99/16.325))^2-273+$E112))</f>
        <v>-1.4002383700452015</v>
      </c>
      <c r="EF129" s="6">
        <f>IF(Readings!EC99&gt;0.1,333.5*((Readings!EC99)^-0.07168)+(2.5*(LOG(Readings!EC99/16.325))^2-273+$E112))</f>
        <v>-2.8840549623679408</v>
      </c>
      <c r="EG129" s="6">
        <f>IF(Readings!ED99&gt;0.1,333.5*((Readings!ED99)^-0.07168)+(2.5*(LOG(Readings!ED99/16.325))^2-273+$E112))</f>
        <v>-1.5873737013261575</v>
      </c>
      <c r="EH129" s="6">
        <f>IF(Readings!EE99&gt;0.1,333.5*((Readings!EE99)^-0.07168)+(2.5*(LOG(Readings!EE99/16.325))^2-273+$E112))</f>
        <v>7.4913958857712259</v>
      </c>
      <c r="EI129" s="6">
        <f>IF(Readings!EF99&gt;0.1,333.5*((Readings!EF99)^-0.07168)+(2.5*(LOG(Readings!EF99/16.325))^2-273+$E112))</f>
        <v>-0.23295310278467696</v>
      </c>
      <c r="EJ129" s="6">
        <f>IF(Readings!EG99&gt;0.1,333.5*((Readings!EG99)^-0.07168)+(2.5*(LOG(Readings!EG99/16.325))^2-273+$E112))</f>
        <v>6.4118181119482642</v>
      </c>
      <c r="EK129" s="6">
        <f>IF(Readings!EH99&gt;0.1,333.5*((Readings!EH99)^-0.07168)+(2.5*(LOG(Readings!EH99/16.325))^2-273+$E112))</f>
        <v>7.9155788802238476</v>
      </c>
      <c r="EL129" s="6">
        <f>IF(Readings!EI99&gt;0.1,333.5*((Readings!EI99)^-0.07168)+(2.5*(LOG(Readings!EI99/16.325))^2-273+$E112))</f>
        <v>-0.65394182327275985</v>
      </c>
      <c r="EM129" s="6" t="b">
        <f>IF(Readings!EJ99&gt;0.1,333.5*((Readings!EJ99)^-0.07168)+(2.5*(LOG(Readings!EJ99/16.325))^2-273+$E112))</f>
        <v>0</v>
      </c>
      <c r="EN129" s="6" t="b">
        <f>IF(Readings!EK99&gt;0.1,333.5*((Readings!EK99)^-0.07168)+(2.5*(LOG(Readings!EK99/16.325))^2-273+$E112))</f>
        <v>0</v>
      </c>
      <c r="EO129" s="6" t="b">
        <f>IF(Readings!EL99&gt;0.1,333.5*((Readings!EL99)^-0.07168)+(2.5*(LOG(Readings!EL99/16.325))^2-273+$E112))</f>
        <v>0</v>
      </c>
      <c r="EP129" s="6" t="b">
        <f>IF(Readings!EM99&gt;0.1,333.5*((Readings!EM99)^-0.07168)+(2.5*(LOG(Readings!EM99/16.325))^2-273+$E112))</f>
        <v>0</v>
      </c>
      <c r="EQ129" s="6" t="b">
        <f>IF(Readings!EN99&gt;0.1,333.5*((Readings!EN99)^-0.07168)+(2.5*(LOG(Readings!EN99/16.325))^2-273+$E112))</f>
        <v>0</v>
      </c>
      <c r="ER129" s="6" t="b">
        <f>IF(Readings!EO99&gt;0.1,333.5*((Readings!EO99)^-0.07168)+(2.5*(LOG(Readings!EO99/16.325))^2-273+$E112))</f>
        <v>0</v>
      </c>
      <c r="ES129" s="6" t="b">
        <f>IF(Readings!EP99&gt;0.1,333.5*((Readings!EP99)^-0.07168)+(2.5*(LOG(Readings!EP99/16.325))^2-273+$E112))</f>
        <v>0</v>
      </c>
      <c r="ET129" s="6" t="b">
        <f>IF(Readings!EQ99&gt;0.1,333.5*((Readings!EQ99)^-0.07168)+(2.5*(LOG(Readings!EQ99/16.325))^2-273+$E112))</f>
        <v>0</v>
      </c>
      <c r="EU129" s="6" t="b">
        <f>IF(Readings!ER99&gt;0.1,333.5*((Readings!ER99)^-0.07168)+(2.5*(LOG(Readings!ER99/16.325))^2-273+$E112))</f>
        <v>0</v>
      </c>
      <c r="EV129" s="6" t="b">
        <f>IF(Readings!ES99&gt;0.1,333.5*((Readings!ES99)^-0.07168)+(2.5*(LOG(Readings!ES99/16.325))^2-273+$E112))</f>
        <v>0</v>
      </c>
      <c r="EW129" s="6" t="s">
        <v>73</v>
      </c>
      <c r="EX129" s="6" t="s">
        <v>73</v>
      </c>
      <c r="EY129" s="6" t="s">
        <v>73</v>
      </c>
    </row>
    <row r="130" spans="2:155" x14ac:dyDescent="0.2">
      <c r="B130" s="13">
        <v>2</v>
      </c>
      <c r="C130" s="45">
        <v>1074.5999999999999</v>
      </c>
      <c r="D130" s="17">
        <v>-1.5</v>
      </c>
      <c r="E130" s="13">
        <v>-0.03</v>
      </c>
      <c r="F130" s="43" t="s">
        <v>131</v>
      </c>
      <c r="DM130" s="6">
        <f>IF(Readings!DJ100&gt;0.1,333.5*((Readings!DJ100)^-0.07168)+(2.5*(LOG(Readings!DJ100/16.325))^2-273+$E113))</f>
        <v>-0.90628851933269061</v>
      </c>
      <c r="DN130" s="6">
        <f>IF(Readings!DK100&gt;0.1,333.5*((Readings!DK100)^-0.07168)+(2.5*(LOG(Readings!DK100/16.325))^2-273+$E113))</f>
        <v>-1.5435236034402351</v>
      </c>
      <c r="DO130" s="6">
        <f>IF(Readings!DL100&gt;0.1,333.5*((Readings!DL100)^-0.07168)+(2.5*(LOG(Readings!DL100/16.325))^2-273+$E113))</f>
        <v>-2.2321049077564226</v>
      </c>
      <c r="DP130" s="6">
        <f>IF(Readings!DM100&gt;0.1,333.5*((Readings!DM100)^-0.07168)+(2.5*(LOG(Readings!DM100/16.325))^2-273+$E113))</f>
        <v>-2.1687056672065523</v>
      </c>
      <c r="DQ130" s="6">
        <f>IF(Readings!DN100&gt;0.1,333.5*((Readings!DN100)^-0.07168)+(2.5*(LOG(Readings!DN100/16.325))^2-273+$E113))</f>
        <v>-1.0197912108077389</v>
      </c>
      <c r="DR130" s="6">
        <f>IF(Readings!DO100&gt;0.1,333.5*((Readings!DO100)^-0.07168)+(2.5*(LOG(Readings!DO100/16.325))^2-273+$E113))</f>
        <v>-0.81494933580108864</v>
      </c>
      <c r="DS130" s="6">
        <f>IF(Readings!DP100&gt;0.1,333.5*((Readings!DP100)^-0.07168)+(2.5*(LOG(Readings!DP100/16.325))^2-273+$E113))</f>
        <v>-0.74612856377615344</v>
      </c>
      <c r="DT130" s="6">
        <f>IF(Readings!DQ100&gt;0.1,333.5*((Readings!DQ100)^-0.07168)+(2.5*(LOG(Readings!DQ100/16.325))^2-273+$E113))</f>
        <v>-0.59607608447652183</v>
      </c>
      <c r="DU130" s="6">
        <f>IF(Readings!DR100&gt;0.1,333.5*((Readings!DR100)^-0.07168)+(2.5*(LOG(Readings!DR100/16.325))^2-273+$E113))</f>
        <v>-0.51473953158921404</v>
      </c>
      <c r="DV130" s="6">
        <f>IF(Readings!DS100&gt;0.1,333.5*((Readings!DS100)^-0.07168)+(2.5*(LOG(Readings!DS100/16.325))^2-273+$E113))</f>
        <v>-0.4564085362732726</v>
      </c>
      <c r="DW130" s="6">
        <f>IF(Readings!DT100&gt;0.1,333.5*((Readings!DT100)^-0.07168)+(2.5*(LOG(Readings!DT100/16.325))^2-273+$E113))</f>
        <v>-0.4096027197371086</v>
      </c>
      <c r="DX130" s="6">
        <f>IF(Readings!DU100&gt;0.1,333.5*((Readings!DU100)^-0.07168)+(2.5*(LOG(Readings!DU100/16.325))^2-273+$E113))</f>
        <v>-0.36267086241008428</v>
      </c>
      <c r="DY130" s="6">
        <f>IF(Readings!DV100&gt;0.1,333.5*((Readings!DV100)^-0.07168)+(2.5*(LOG(Readings!DV100/16.325))^2-273+$E113))</f>
        <v>-0.32738886944821388</v>
      </c>
      <c r="DZ130" s="6">
        <f>IF(Readings!DW100&gt;0.1,333.5*((Readings!DW100)^-0.07168)+(2.5*(LOG(Readings!DW100/16.325))^2-273+$E113))</f>
        <v>-0.29203534542739362</v>
      </c>
      <c r="EA130" s="6">
        <f>IF(Readings!DX100&gt;0.1,333.5*((Readings!DX100)^-0.07168)+(2.5*(LOG(Readings!DX100/16.325))^2-273+$E113))</f>
        <v>-0.24478556918671757</v>
      </c>
      <c r="EB130" s="6">
        <f>IF(Readings!DY100&gt;0.1,333.5*((Readings!DY100)^-0.07168)+(2.5*(LOG(Readings!DY100/16.325))^2-273+$E113))</f>
        <v>-0.24478556918671757</v>
      </c>
      <c r="EC130" s="6">
        <f>IF(Readings!DZ100&gt;0.1,333.5*((Readings!DZ100)^-0.07168)+(2.5*(LOG(Readings!DZ100/16.325))^2-273+$E113))</f>
        <v>-0.19740748586832524</v>
      </c>
      <c r="ED130" s="6">
        <f>IF(Readings!EA100&gt;0.1,333.5*((Readings!EA100)^-0.07168)+(2.5*(LOG(Readings!EA100/16.325))^2-273+$E113))</f>
        <v>-0.18554283999571908</v>
      </c>
      <c r="EE130" s="6">
        <f>IF(Readings!EB100&gt;0.1,333.5*((Readings!EB100)^-0.07168)+(2.5*(LOG(Readings!EB100/16.325))^2-273+$E113))</f>
        <v>-0.19740748586832524</v>
      </c>
      <c r="EF130" s="6">
        <f>IF(Readings!EC100&gt;0.1,333.5*((Readings!EC100)^-0.07168)+(2.5*(LOG(Readings!EC100/16.325))^2-273+$E113))</f>
        <v>-0.65394182327275985</v>
      </c>
      <c r="EG130" s="6">
        <f>IF(Readings!ED100&gt;0.1,333.5*((Readings!ED100)^-0.07168)+(2.5*(LOG(Readings!ED100/16.325))^2-273+$E113))</f>
        <v>-0.24478556918671757</v>
      </c>
      <c r="EH130" s="6">
        <f>IF(Readings!EE100&gt;0.1,333.5*((Readings!EE100)^-0.07168)+(2.5*(LOG(Readings!EE100/16.325))^2-273+$E113))</f>
        <v>-5.4496783177853558E-2</v>
      </c>
      <c r="EI130" s="6">
        <f>IF(Readings!EF100&gt;0.1,333.5*((Readings!EF100)^-0.07168)+(2.5*(LOG(Readings!EF100/16.325))^2-273+$E113))</f>
        <v>-4.2534601406828187E-2</v>
      </c>
      <c r="EJ130" s="6">
        <f>IF(Readings!EG100&gt;0.1,333.5*((Readings!EG100)^-0.07168)+(2.5*(LOG(Readings!EG100/16.325))^2-273+$E113))</f>
        <v>-7.8396600229496016E-2</v>
      </c>
      <c r="EK130" s="6">
        <f>IF(Readings!EH100&gt;0.1,333.5*((Readings!EH100)^-0.07168)+(2.5*(LOG(Readings!EH100/16.325))^2-273+$E113))</f>
        <v>-0.14990043694376709</v>
      </c>
      <c r="EL130" s="6">
        <f>IF(Readings!EI100&gt;0.1,333.5*((Readings!EI100)^-0.07168)+(2.5*(LOG(Readings!EI100/16.325))^2-273+$E113))</f>
        <v>-0.1141851176141131</v>
      </c>
      <c r="EM130" s="6">
        <f>IF(Readings!EJ100&gt;0.1,333.5*((Readings!EJ100)^-0.07168)+(2.5*(LOG(Readings!EJ100/16.325))^2-273+$E113))</f>
        <v>-3.0564223378178212E-2</v>
      </c>
      <c r="EN130" s="6">
        <f>IF(Readings!EK100&gt;0.1,333.5*((Readings!EK100)^-0.07168)+(2.5*(LOG(Readings!EK100/16.325))^2-273+$E113))</f>
        <v>-0.13800344619113503</v>
      </c>
      <c r="EO130" s="6">
        <f>IF(Readings!EL100&gt;0.1,333.5*((Readings!EL100)^-0.07168)+(2.5*(LOG(Readings!EL100/16.325))^2-273+$E113))</f>
        <v>0.25921158045554193</v>
      </c>
      <c r="EP130" s="6">
        <f>IF(Readings!EM100&gt;0.1,333.5*((Readings!EM100)^-0.07168)+(2.5*(LOG(Readings!EM100/16.325))^2-273+$E113))</f>
        <v>0.66564963772094643</v>
      </c>
      <c r="EQ130" s="6">
        <f>IF(Readings!EN100&gt;0.1,333.5*((Readings!EN100)^-0.07168)+(2.5*(LOG(Readings!EN100/16.325))^2-273+$E113))</f>
        <v>0.1258013991815119</v>
      </c>
      <c r="ER130" s="6" t="b">
        <f>IF(Readings!EO100&gt;0.1,333.5*((Readings!EO100)^-0.07168)+(2.5*(LOG(Readings!EO100/16.325))^2-273+$E113))</f>
        <v>0</v>
      </c>
      <c r="ES130" s="6">
        <f>IF(Readings!EP100&gt;0.1,333.5*((Readings!EP100)^-0.07168)+(2.5*(LOG(Readings!EP100/16.325))^2-273+$E113))</f>
        <v>1.9311736742105268</v>
      </c>
      <c r="ET130" s="6">
        <f>IF(Readings!EQ100&gt;0.1,333.5*((Readings!EQ100)^-0.07168)+(2.5*(LOG(Readings!EQ100/16.325))^2-273+$E113))</f>
        <v>-0.57287581582534131</v>
      </c>
      <c r="EU130" s="6">
        <f>IF(Readings!ER100&gt;0.1,333.5*((Readings!ER100)^-0.07168)+(2.5*(LOG(Readings!ER100/16.325))^2-273+$E113))</f>
        <v>-0.25661001642049541</v>
      </c>
      <c r="EV130" s="6">
        <f>IF(Readings!ES100&gt;0.1,333.5*((Readings!ES100)^-0.07168)+(2.5*(LOG(Readings!ES100/16.325))^2-273+$E113))</f>
        <v>2.8798659307659591</v>
      </c>
      <c r="EW130" s="6">
        <f>(333.5*((15.22)^-0.07168)+(2.5*(LOG(15.22/16.325))^2-273+$E130))</f>
        <v>1.3446744445151353</v>
      </c>
      <c r="EX130" s="6" t="s">
        <v>73</v>
      </c>
      <c r="EY130" s="6" t="s">
        <v>73</v>
      </c>
    </row>
    <row r="131" spans="2:155" x14ac:dyDescent="0.2">
      <c r="B131" s="13">
        <v>3</v>
      </c>
      <c r="C131" s="45">
        <v>1074.0999999999999</v>
      </c>
      <c r="D131" s="17">
        <v>-2</v>
      </c>
      <c r="E131" s="13">
        <v>-0.01</v>
      </c>
      <c r="F131" s="43" t="s">
        <v>132</v>
      </c>
      <c r="DM131" s="6">
        <f>IF(Readings!DJ101&gt;0.1,333.5*((Readings!DJ101)^-0.07168)+(2.5*(LOG(Readings!DJ101/16.325))^2-273+$E114))</f>
        <v>-0.29661001642051588</v>
      </c>
      <c r="DN131" s="6">
        <f>IF(Readings!DK101&gt;0.1,333.5*((Readings!DK101)^-0.07168)+(2.5*(LOG(Readings!DK101/16.325))^2-273+$E114))</f>
        <v>-0.75161576440007138</v>
      </c>
      <c r="DO131" s="6">
        <f>IF(Readings!DL101&gt;0.1,333.5*((Readings!DL101)^-0.07168)+(2.5*(LOG(Readings!DL101/16.325))^2-273+$E114))</f>
        <v>-1.6820304191322748</v>
      </c>
      <c r="DP131" s="6">
        <f>IF(Readings!DM101&gt;0.1,333.5*((Readings!DM101)^-0.07168)+(2.5*(LOG(Readings!DM101/16.325))^2-273+$E114))</f>
        <v>-1.5835236034402556</v>
      </c>
      <c r="DQ131" s="6">
        <f>IF(Readings!DN101&gt;0.1,333.5*((Readings!DN101)^-0.07168)+(2.5*(LOG(Readings!DN101/16.325))^2-273+$E114))</f>
        <v>-1.0597912108077594</v>
      </c>
      <c r="DR131" s="6">
        <f>IF(Readings!DO101&gt;0.1,333.5*((Readings!DO101)^-0.07168)+(2.5*(LOG(Readings!DO101/16.325))^2-273+$E114))</f>
        <v>-0.88925781670241122</v>
      </c>
      <c r="DS131" s="6">
        <f>IF(Readings!DP101&gt;0.1,333.5*((Readings!DP101)^-0.07168)+(2.5*(LOG(Readings!DP101/16.325))^2-273+$E114))</f>
        <v>-0.82057300263511479</v>
      </c>
      <c r="DT131" s="6">
        <f>IF(Readings!DQ101&gt;0.1,333.5*((Readings!DQ101)^-0.07168)+(2.5*(LOG(Readings!DQ101/16.325))^2-273+$E114))</f>
        <v>-0.69394182327278031</v>
      </c>
      <c r="DU131" s="6">
        <f>IF(Readings!DR101&gt;0.1,333.5*((Readings!DR101)^-0.07168)+(2.5*(LOG(Readings!DR101/16.325))^2-273+$E114))</f>
        <v>-0.62447981505891903</v>
      </c>
      <c r="DV131" s="6">
        <f>IF(Readings!DS101&gt;0.1,333.5*((Readings!DS101)^-0.07168)+(2.5*(LOG(Readings!DS101/16.325))^2-273+$E114))</f>
        <v>-0.56638232606269412</v>
      </c>
      <c r="DW131" s="6">
        <f>IF(Readings!DT101&gt;0.1,333.5*((Readings!DT101)^-0.07168)+(2.5*(LOG(Readings!DT101/16.325))^2-273+$E114))</f>
        <v>-0.53143056759353158</v>
      </c>
      <c r="DX131" s="6">
        <f>IF(Readings!DU101&gt;0.1,333.5*((Readings!DU101)^-0.07168)+(2.5*(LOG(Readings!DU101/16.325))^2-273+$E114))</f>
        <v>-0.49640853627329307</v>
      </c>
      <c r="DY131" s="6">
        <f>IF(Readings!DV101&gt;0.1,333.5*((Readings!DV101)^-0.07168)+(2.5*(LOG(Readings!DV101/16.325))^2-273+$E114))</f>
        <v>-0.46131596524350016</v>
      </c>
      <c r="DZ131" s="6">
        <f>IF(Readings!DW101&gt;0.1,333.5*((Readings!DW101)^-0.07168)+(2.5*(LOG(Readings!DW101/16.325))^2-273+$E114))</f>
        <v>-0.42615258615143148</v>
      </c>
      <c r="EA131" s="6">
        <f>IF(Readings!DX101&gt;0.1,333.5*((Readings!DX101)^-0.07168)+(2.5*(LOG(Readings!DX101/16.325))^2-273+$E114))</f>
        <v>-0.3791574681814609</v>
      </c>
      <c r="EB131" s="6">
        <f>IF(Readings!DY101&gt;0.1,333.5*((Readings!DY101)^-0.07168)+(2.5*(LOG(Readings!DY101/16.325))^2-273+$E114))</f>
        <v>-0.39091812913915192</v>
      </c>
      <c r="EC131" s="6">
        <f>IF(Readings!DZ101&gt;0.1,333.5*((Readings!DZ101)^-0.07168)+(2.5*(LOG(Readings!DZ101/16.325))^2-273+$E114))</f>
        <v>-0.35561232283225763</v>
      </c>
      <c r="ED131" s="6">
        <f>IF(Readings!EA101&gt;0.1,333.5*((Readings!EA101)^-0.07168)+(2.5*(LOG(Readings!EA101/16.325))^2-273+$E114))</f>
        <v>-0.33203534542741409</v>
      </c>
      <c r="EE131" s="6">
        <f>IF(Readings!EB101&gt;0.1,333.5*((Readings!EB101)^-0.07168)+(2.5*(LOG(Readings!EB101/16.325))^2-273+$E114))</f>
        <v>-0.34382781820710306</v>
      </c>
      <c r="EF131" s="6">
        <f>IF(Readings!EC101&gt;0.1,333.5*((Readings!EC101)^-0.07168)+(2.5*(LOG(Readings!EC101/16.325))^2-273+$E114))</f>
        <v>-0.33203534542741409</v>
      </c>
      <c r="EG131" s="6">
        <f>IF(Readings!ED101&gt;0.1,333.5*((Readings!ED101)^-0.07168)+(2.5*(LOG(Readings!ED101/16.325))^2-273+$E114))</f>
        <v>-0.34382781820710306</v>
      </c>
      <c r="EH131" s="6">
        <f>IF(Readings!EE101&gt;0.1,333.5*((Readings!EE101)^-0.07168)+(2.5*(LOG(Readings!EE101/16.325))^2-273+$E114))</f>
        <v>-0.18990043694378755</v>
      </c>
      <c r="EI131" s="6">
        <f>IF(Readings!EF101&gt;0.1,333.5*((Readings!EF101)^-0.07168)+(2.5*(LOG(Readings!EF101/16.325))^2-273+$E114))</f>
        <v>-0.15418511761413356</v>
      </c>
      <c r="EJ131" s="6">
        <f>IF(Readings!EG101&gt;0.1,333.5*((Readings!EG101)^-0.07168)+(2.5*(LOG(Readings!EG101/16.325))^2-273+$E114))</f>
        <v>-0.14226375889757037</v>
      </c>
      <c r="EK131" s="6">
        <f>IF(Readings!EH101&gt;0.1,333.5*((Readings!EH101)^-0.07168)+(2.5*(LOG(Readings!EH101/16.325))^2-273+$E114))</f>
        <v>-0.26111260695404326</v>
      </c>
      <c r="EL131" s="6">
        <f>IF(Readings!EI101&gt;0.1,333.5*((Readings!EI101)^-0.07168)+(2.5*(LOG(Readings!EI101/16.325))^2-273+$E114))</f>
        <v>-0.2374074858683457</v>
      </c>
      <c r="EM131" s="6">
        <f>IF(Readings!EJ101&gt;0.1,333.5*((Readings!EJ101)^-0.07168)+(2.5*(LOG(Readings!EJ101/16.325))^2-273+$E114))</f>
        <v>-0.13033425660120201</v>
      </c>
      <c r="EN131" s="6">
        <f>IF(Readings!EK101&gt;0.1,333.5*((Readings!EK101)^-0.07168)+(2.5*(LOG(Readings!EK101/16.325))^2-273+$E114))</f>
        <v>-0.24926407141492746</v>
      </c>
      <c r="EO131" s="6">
        <f>IF(Readings!EL101&gt;0.1,333.5*((Readings!EL101)^-0.07168)+(2.5*(LOG(Readings!EL101/16.325))^2-273+$E114))</f>
        <v>-0.2374074858683457</v>
      </c>
      <c r="EP131" s="6">
        <f>IF(Readings!EM101&gt;0.1,333.5*((Readings!EM101)^-0.07168)+(2.5*(LOG(Readings!EM101/16.325))^2-273+$E114))</f>
        <v>-0.47302134319966171</v>
      </c>
      <c r="EQ131" s="6">
        <f>IF(Readings!EN101&gt;0.1,333.5*((Readings!EN101)^-0.07168)+(2.5*(LOG(Readings!EN101/16.325))^2-273+$E114))</f>
        <v>-0.27295310278469742</v>
      </c>
      <c r="ER131" s="6">
        <f>IF(Readings!EO101&gt;0.1,333.5*((Readings!EO101)^-0.07168)+(2.5*(LOG(Readings!EO101/16.325))^2-273+$E114))</f>
        <v>-2.3772542592167838</v>
      </c>
      <c r="ES131" s="6">
        <f>IF(Readings!EP101&gt;0.1,333.5*((Readings!EP101)^-0.07168)+(2.5*(LOG(Readings!EP101/16.325))^2-273+$E114))</f>
        <v>-1.0484742719880273</v>
      </c>
      <c r="ET131" s="6">
        <f>IF(Readings!EQ101&gt;0.1,333.5*((Readings!EQ101)^-0.07168)+(2.5*(LOG(Readings!EQ101/16.325))^2-273+$E114))</f>
        <v>-0.65924547265461797</v>
      </c>
      <c r="EU131" s="6">
        <f>IF(Readings!ER101&gt;0.1,333.5*((Readings!ER101)^-0.07168)+(2.5*(LOG(Readings!ER101/16.325))^2-273+$E114))</f>
        <v>-0.30842645472716868</v>
      </c>
      <c r="EV131" s="6">
        <f>IF(Readings!ES101&gt;0.1,333.5*((Readings!ES101)^-0.07168)+(2.5*(LOG(Readings!ES101/16.325))^2-273+$E114))</f>
        <v>1.2599671088490823</v>
      </c>
      <c r="EW131" s="6">
        <f>(333.5*((15.95)^-0.07168)+(2.5*(LOG(15.95/16.325))^2-273+$E131))</f>
        <v>0.44278863289872561</v>
      </c>
      <c r="EX131" s="6">
        <f>(333.5*((16.33)^-0.07168)+(2.5*(LOG(16.33/16.325))^2-273+$E131))</f>
        <v>-1.8585638496290358E-2</v>
      </c>
      <c r="EY131" s="6">
        <f>(333.5*((13.52)^-0.07168)+(2.5*(LOG(13.52/16.325))^2-273+$E131))</f>
        <v>3.7183998355363883</v>
      </c>
    </row>
    <row r="132" spans="2:155" x14ac:dyDescent="0.2">
      <c r="B132" s="13">
        <v>4</v>
      </c>
      <c r="C132" s="45">
        <v>1073.5999999999999</v>
      </c>
      <c r="D132" s="17">
        <v>-2.5</v>
      </c>
      <c r="E132" s="13">
        <v>-0.01</v>
      </c>
      <c r="F132" s="43" t="s">
        <v>133</v>
      </c>
      <c r="DM132" s="6">
        <f>IF(Readings!DJ102&gt;0.1,333.5*((Readings!DJ102)^-0.07168)+(2.5*(LOG(Readings!DJ102/16.325))^2-273+$E115))</f>
        <v>-0.13800344619113503</v>
      </c>
      <c r="DN132" s="6">
        <f>IF(Readings!DK102&gt;0.1,333.5*((Readings!DK102)^-0.07168)+(2.5*(LOG(Readings!DK102/16.325))^2-273+$E115))</f>
        <v>-0.33915746818144044</v>
      </c>
      <c r="DO132" s="6">
        <f>IF(Readings!DL102&gt;0.1,333.5*((Readings!DL102)^-0.07168)+(2.5*(LOG(Readings!DL102/16.325))^2-273+$E115))</f>
        <v>-0.90628851933269061</v>
      </c>
      <c r="DP132" s="6">
        <f>IF(Readings!DM102&gt;0.1,333.5*((Readings!DM102)^-0.07168)+(2.5*(LOG(Readings!DM102/16.325))^2-273+$E115))</f>
        <v>-1.1550219306041072</v>
      </c>
      <c r="DQ132" s="6">
        <f>IF(Readings!DN102&gt;0.1,333.5*((Readings!DN102)^-0.07168)+(2.5*(LOG(Readings!DN102/16.325))^2-273+$E115))</f>
        <v>-0.97447912454299512</v>
      </c>
      <c r="DR132" s="6">
        <f>IF(Readings!DO102&gt;0.1,333.5*((Readings!DO102)^-0.07168)+(2.5*(LOG(Readings!DO102/16.325))^2-273+$E115))</f>
        <v>-0.84925781670239076</v>
      </c>
      <c r="DS132" s="6">
        <f>IF(Readings!DP102&gt;0.1,333.5*((Readings!DP102)^-0.07168)+(2.5*(LOG(Readings!DP102/16.325))^2-273+$E115))</f>
        <v>-0.79203933511269042</v>
      </c>
      <c r="DT132" s="6">
        <f>IF(Readings!DQ102&gt;0.1,333.5*((Readings!DQ102)^-0.07168)+(2.5*(LOG(Readings!DQ102/16.325))^2-273+$E115))</f>
        <v>-0.67703434827700448</v>
      </c>
      <c r="DU132" s="6">
        <f>IF(Readings!DR102&gt;0.1,333.5*((Readings!DR102)^-0.07168)+(2.5*(LOG(Readings!DR102/16.325))^2-273+$E115))</f>
        <v>-0.60766463378041635</v>
      </c>
      <c r="DV132" s="6">
        <f>IF(Readings!DS102&gt;0.1,333.5*((Readings!DS102)^-0.07168)+(2.5*(LOG(Readings!DS102/16.325))^2-273+$E115))</f>
        <v>-0.56126407705608017</v>
      </c>
      <c r="DW132" s="6">
        <f>IF(Readings!DT102&gt;0.1,333.5*((Readings!DT102)^-0.07168)+(2.5*(LOG(Readings!DT102/16.325))^2-273+$E115))</f>
        <v>-0.52638232606267366</v>
      </c>
      <c r="DX132" s="6">
        <f>IF(Readings!DU102&gt;0.1,333.5*((Readings!DU102)^-0.07168)+(2.5*(LOG(Readings!DU102/16.325))^2-273+$E115))</f>
        <v>-0.49143056759351111</v>
      </c>
      <c r="DY132" s="6">
        <f>IF(Readings!DV102&gt;0.1,333.5*((Readings!DV102)^-0.07168)+(2.5*(LOG(Readings!DV102/16.325))^2-273+$E115))</f>
        <v>-0.4564085362732726</v>
      </c>
      <c r="DZ132" s="6">
        <f>IF(Readings!DW102&gt;0.1,333.5*((Readings!DW102)^-0.07168)+(2.5*(LOG(Readings!DW102/16.325))^2-273+$E115))</f>
        <v>-0.43302134319964125</v>
      </c>
      <c r="EA132" s="6">
        <f>IF(Readings!DX102&gt;0.1,333.5*((Readings!DX102)^-0.07168)+(2.5*(LOG(Readings!DX102/16.325))^2-273+$E115))</f>
        <v>-0.39788159670467849</v>
      </c>
      <c r="EB132" s="6">
        <f>IF(Readings!DY102&gt;0.1,333.5*((Readings!DY102)^-0.07168)+(2.5*(LOG(Readings!DY102/16.325))^2-273+$E115))</f>
        <v>-0.39788159670467849</v>
      </c>
      <c r="EC132" s="6">
        <f>IF(Readings!DZ102&gt;0.1,333.5*((Readings!DZ102)^-0.07168)+(2.5*(LOG(Readings!DZ102/16.325))^2-273+$E115))</f>
        <v>-0.36267086241008428</v>
      </c>
      <c r="ED132" s="6">
        <f>IF(Readings!EA102&gt;0.1,333.5*((Readings!EA102)^-0.07168)+(2.5*(LOG(Readings!EA102/16.325))^2-273+$E115))</f>
        <v>-0.33915746818144044</v>
      </c>
      <c r="EE132" s="6">
        <f>IF(Readings!EB102&gt;0.1,333.5*((Readings!EB102)^-0.07168)+(2.5*(LOG(Readings!EB102/16.325))^2-273+$E115))</f>
        <v>-0.35091812913913145</v>
      </c>
      <c r="EF132" s="6">
        <f>IF(Readings!EC102&gt;0.1,333.5*((Readings!EC102)^-0.07168)+(2.5*(LOG(Readings!EC102/16.325))^2-273+$E115))</f>
        <v>-0.33915746818144044</v>
      </c>
      <c r="EG132" s="6">
        <f>IF(Readings!ED102&gt;0.1,333.5*((Readings!ED102)^-0.07168)+(2.5*(LOG(Readings!ED102/16.325))^2-273+$E115))</f>
        <v>-0.33915746818144044</v>
      </c>
      <c r="EH132" s="6">
        <f>IF(Readings!EE102&gt;0.1,333.5*((Readings!EE102)^-0.07168)+(2.5*(LOG(Readings!EE102/16.325))^2-273+$E115))</f>
        <v>-0.35091812913913145</v>
      </c>
      <c r="EI132" s="6">
        <f>IF(Readings!EF102&gt;0.1,333.5*((Readings!EF102)^-0.07168)+(2.5*(LOG(Readings!EF102/16.325))^2-273+$E115))</f>
        <v>-0.17367012345908961</v>
      </c>
      <c r="EJ132" s="6">
        <f>IF(Readings!EG102&gt;0.1,333.5*((Readings!EG102)^-0.07168)+(2.5*(LOG(Readings!EG102/16.325))^2-273+$E115))</f>
        <v>-0.1141851176141131</v>
      </c>
      <c r="EK132" s="6">
        <f>IF(Readings!EH102&gt;0.1,333.5*((Readings!EH102)^-0.07168)+(2.5*(LOG(Readings!EH102/16.325))^2-273+$E115))</f>
        <v>-0.25661001642049541</v>
      </c>
      <c r="EL132" s="6">
        <f>IF(Readings!EI102&gt;0.1,333.5*((Readings!EI102)^-0.07168)+(2.5*(LOG(Readings!EI102/16.325))^2-273+$E115))</f>
        <v>-0.24478556918671757</v>
      </c>
      <c r="EM132" s="6">
        <f>IF(Readings!EJ102&gt;0.1,333.5*((Readings!EJ102)^-0.07168)+(2.5*(LOG(Readings!EJ102/16.325))^2-273+$E115))</f>
        <v>-0.16178932590077011</v>
      </c>
      <c r="EN132" s="6">
        <f>IF(Readings!EK102&gt;0.1,333.5*((Readings!EK102)^-0.07168)+(2.5*(LOG(Readings!EK102/16.325))^2-273+$E115))</f>
        <v>-0.24478556918671757</v>
      </c>
      <c r="EO132" s="6">
        <f>IF(Readings!EL102&gt;0.1,333.5*((Readings!EL102)^-0.07168)+(2.5*(LOG(Readings!EL102/16.325))^2-273+$E115))</f>
        <v>-0.24478556918671757</v>
      </c>
      <c r="EP132" s="6">
        <f>IF(Readings!EM102&gt;0.1,333.5*((Readings!EM102)^-0.07168)+(2.5*(LOG(Readings!EM102/16.325))^2-273+$E115))</f>
        <v>-0.47976437839554364</v>
      </c>
      <c r="EQ132" s="6">
        <f>IF(Readings!EN102&gt;0.1,333.5*((Readings!EN102)^-0.07168)+(2.5*(LOG(Readings!EN102/16.325))^2-273+$E115))</f>
        <v>-0.29203534542739362</v>
      </c>
      <c r="ER132" s="6">
        <f>IF(Readings!EO102&gt;0.1,333.5*((Readings!EO102)^-0.07168)+(2.5*(LOG(Readings!EO102/16.325))^2-273+$E115))</f>
        <v>-5.2240311035261016</v>
      </c>
      <c r="ES132" s="6">
        <f>IF(Readings!EP102&gt;0.1,333.5*((Readings!EP102)^-0.07168)+(2.5*(LOG(Readings!EP102/16.325))^2-273+$E115))</f>
        <v>-1.0988038338534807</v>
      </c>
      <c r="ET132" s="6">
        <f>IF(Readings!EQ102&gt;0.1,333.5*((Readings!EQ102)^-0.07168)+(2.5*(LOG(Readings!EQ102/16.325))^2-273+$E115))</f>
        <v>-0.68856912694252514</v>
      </c>
      <c r="EU132" s="6">
        <f>IF(Readings!ER102&gt;0.1,333.5*((Readings!ER102)^-0.07168)+(2.5*(LOG(Readings!ER102/16.325))^2-273+$E115))</f>
        <v>-0.28023489432848692</v>
      </c>
      <c r="EV132" s="6">
        <f>IF(Readings!ES102&gt;0.1,333.5*((Readings!ES102)^-0.07168)+(2.5*(LOG(Readings!ES102/16.325))^2-273+$E115))</f>
        <v>8.9592692161943432E-2</v>
      </c>
      <c r="EW132" s="6">
        <f>(333.5*((16.3)^-0.07168)+(2.5*(LOG(16.3/16.325))^2-273+$E132))</f>
        <v>1.7399463529613968E-2</v>
      </c>
      <c r="EX132" s="6">
        <f>(333.5*((16.34)^-0.07168)+(2.5*(LOG(16.34/16.325))^2-273+$E132))</f>
        <v>-3.0564223378178212E-2</v>
      </c>
      <c r="EY132" s="6">
        <f>(333.5*((14.39)^-0.07168)+(2.5*(LOG(14.39/16.325))^2-273+$E132))</f>
        <v>2.4749468430548518</v>
      </c>
    </row>
    <row r="133" spans="2:155" x14ac:dyDescent="0.2">
      <c r="B133" s="13">
        <v>5</v>
      </c>
      <c r="C133" s="45">
        <v>1073.0999999999999</v>
      </c>
      <c r="D133" s="17">
        <v>-3</v>
      </c>
      <c r="E133" s="13">
        <v>0.01</v>
      </c>
      <c r="F133" s="43" t="s">
        <v>134</v>
      </c>
      <c r="DM133" s="6">
        <f>IF(Readings!DJ103&gt;0.1,333.5*((Readings!DJ103)^-0.07168)+(2.5*(LOG(Readings!DJ103/16.325))^2-273+$E116))</f>
        <v>-0.18178932590075192</v>
      </c>
      <c r="DN133" s="6">
        <f>IF(Readings!DK103&gt;0.1,333.5*((Readings!DK103)^-0.07168)+(2.5*(LOG(Readings!DK103/16.325))^2-273+$E116))</f>
        <v>-0.38267086241006609</v>
      </c>
      <c r="DO133" s="6">
        <f>IF(Readings!DL103&gt;0.1,333.5*((Readings!DL103)^-0.07168)+(2.5*(LOG(Readings!DL103/16.325))^2-273+$E116))</f>
        <v>-0.66238405776118725</v>
      </c>
      <c r="DP133" s="6">
        <f>IF(Readings!DM103&gt;0.1,333.5*((Readings!DM103)^-0.07168)+(2.5*(LOG(Readings!DM103/16.325))^2-273+$E116))</f>
        <v>-0.94904848211035642</v>
      </c>
      <c r="DQ133" s="6">
        <f>IF(Readings!DN103&gt;0.1,333.5*((Readings!DN103)^-0.07168)+(2.5*(LOG(Readings!DN103/16.325))^2-273+$E116))</f>
        <v>-0.9604172893402847</v>
      </c>
      <c r="DR133" s="6">
        <f>IF(Readings!DO103&gt;0.1,333.5*((Readings!DO103)^-0.07168)+(2.5*(LOG(Readings!DO103/16.325))^2-273+$E116))</f>
        <v>-0.88067894232449362</v>
      </c>
      <c r="DS133" s="6">
        <f>IF(Readings!DP103&gt;0.1,333.5*((Readings!DP103)^-0.07168)+(2.5*(LOG(Readings!DP103/16.325))^2-273+$E116))</f>
        <v>-0.82349810970595172</v>
      </c>
      <c r="DT133" s="6">
        <f>IF(Readings!DQ103&gt;0.1,333.5*((Readings!DQ103)^-0.07168)+(2.5*(LOG(Readings!DQ103/16.325))^2-273+$E116))</f>
        <v>-0.73161576440003273</v>
      </c>
      <c r="DU133" s="6">
        <f>IF(Readings!DR103&gt;0.1,333.5*((Readings!DR103)^-0.07168)+(2.5*(LOG(Readings!DR103/16.325))^2-273+$E116))</f>
        <v>-0.67394182327274166</v>
      </c>
      <c r="DV133" s="6">
        <f>IF(Readings!DS103&gt;0.1,333.5*((Readings!DS103)^-0.07168)+(2.5*(LOG(Readings!DS103/16.325))^2-273+$E116))</f>
        <v>-0.62766463378039816</v>
      </c>
      <c r="DW133" s="6">
        <f>IF(Readings!DT103&gt;0.1,333.5*((Readings!DT103)^-0.07168)+(2.5*(LOG(Readings!DT103/16.325))^2-273+$E116))</f>
        <v>-0.59287581582532312</v>
      </c>
      <c r="DX133" s="6">
        <f>IF(Readings!DU103&gt;0.1,333.5*((Readings!DU103)^-0.07168)+(2.5*(LOG(Readings!DU103/16.325))^2-273+$E116))</f>
        <v>-0.55801734193977381</v>
      </c>
      <c r="DY133" s="6">
        <f>IF(Readings!DV103&gt;0.1,333.5*((Readings!DV103)^-0.07168)+(2.5*(LOG(Readings!DV103/16.325))^2-273+$E116))</f>
        <v>-0.53473953158919585</v>
      </c>
      <c r="DZ133" s="6">
        <f>IF(Readings!DW103&gt;0.1,333.5*((Readings!DW103)^-0.07168)+(2.5*(LOG(Readings!DW103/16.325))^2-273+$E116))</f>
        <v>-0.51143056759349292</v>
      </c>
      <c r="EA133" s="6">
        <f>IF(Readings!DX103&gt;0.1,333.5*((Readings!DX103)^-0.07168)+(2.5*(LOG(Readings!DX103/16.325))^2-273+$E116))</f>
        <v>-0.47640853627325441</v>
      </c>
      <c r="EB133" s="6">
        <f>IF(Readings!DY103&gt;0.1,333.5*((Readings!DY103)^-0.07168)+(2.5*(LOG(Readings!DY103/16.325))^2-273+$E116))</f>
        <v>-0.47640853627325441</v>
      </c>
      <c r="EC133" s="6">
        <f>IF(Readings!DZ103&gt;0.1,333.5*((Readings!DZ103)^-0.07168)+(2.5*(LOG(Readings!DZ103/16.325))^2-273+$E116))</f>
        <v>-0.44131596524346151</v>
      </c>
      <c r="ED133" s="6">
        <f>IF(Readings!EA103&gt;0.1,333.5*((Readings!EA103)^-0.07168)+(2.5*(LOG(Readings!EA103/16.325))^2-273+$E116))</f>
        <v>-0.4178815967046603</v>
      </c>
      <c r="EE133" s="6">
        <f>IF(Readings!EB103&gt;0.1,333.5*((Readings!EB103)^-0.07168)+(2.5*(LOG(Readings!EB103/16.325))^2-273+$E116))</f>
        <v>-0.4178815967046603</v>
      </c>
      <c r="EF133" s="6">
        <f>IF(Readings!EC103&gt;0.1,333.5*((Readings!EC103)^-0.07168)+(2.5*(LOG(Readings!EC103/16.325))^2-273+$E116))</f>
        <v>-0.40615258615139282</v>
      </c>
      <c r="EG133" s="6">
        <f>IF(Readings!ED103&gt;0.1,333.5*((Readings!ED103)^-0.07168)+(2.5*(LOG(Readings!ED103/16.325))^2-273+$E116))</f>
        <v>-0.4178815967046603</v>
      </c>
      <c r="EH133" s="6">
        <f>IF(Readings!EE103&gt;0.1,333.5*((Readings!EE103)^-0.07168)+(2.5*(LOG(Readings!EE103/16.325))^2-273+$E116))</f>
        <v>-0.4178815967046603</v>
      </c>
      <c r="EI133" s="6">
        <f>IF(Readings!EF103&gt;0.1,333.5*((Readings!EF103)^-0.07168)+(2.5*(LOG(Readings!EF103/16.325))^2-273+$E116))</f>
        <v>-0.21740748586830705</v>
      </c>
      <c r="EJ133" s="6">
        <f>IF(Readings!EG103&gt;0.1,333.5*((Readings!EG103)^-0.07168)+(2.5*(LOG(Readings!EG103/16.325))^2-273+$E116))</f>
        <v>-0.21740748586830705</v>
      </c>
      <c r="EK133" s="6">
        <f>IF(Readings!EH103&gt;0.1,333.5*((Readings!EH103)^-0.07168)+(2.5*(LOG(Readings!EH103/16.325))^2-273+$E116))</f>
        <v>-0.33561232283221898</v>
      </c>
      <c r="EL133" s="6">
        <f>IF(Readings!EI103&gt;0.1,333.5*((Readings!EI103)^-0.07168)+(2.5*(LOG(Readings!EI103/16.325))^2-273+$E116))</f>
        <v>-0.31203534542737543</v>
      </c>
      <c r="EM133" s="6">
        <f>IF(Readings!EJ103&gt;0.1,333.5*((Readings!EJ103)^-0.07168)+(2.5*(LOG(Readings!EJ103/16.325))^2-273+$E116))</f>
        <v>-0.2411126069540046</v>
      </c>
      <c r="EN133" s="6">
        <f>IF(Readings!EK103&gt;0.1,333.5*((Readings!EK103)^-0.07168)+(2.5*(LOG(Readings!EK103/16.325))^2-273+$E116))</f>
        <v>-0.31203534542737543</v>
      </c>
      <c r="EO133" s="6">
        <f>IF(Readings!EL103&gt;0.1,333.5*((Readings!EL103)^-0.07168)+(2.5*(LOG(Readings!EL103/16.325))^2-273+$E116))</f>
        <v>-0.2411126069540046</v>
      </c>
      <c r="EP133" s="6">
        <f>IF(Readings!EM103&gt;0.1,333.5*((Readings!EM103)^-0.07168)+(2.5*(LOG(Readings!EM103/16.325))^2-273+$E116))</f>
        <v>-0.51143056759349292</v>
      </c>
      <c r="EQ133" s="6">
        <f>IF(Readings!EN103&gt;0.1,333.5*((Readings!EN103)^-0.07168)+(2.5*(LOG(Readings!EN103/16.325))^2-273+$E116))</f>
        <v>-0.35915746818142225</v>
      </c>
      <c r="ER133" s="6">
        <f>IF(Readings!EO103&gt;0.1,333.5*((Readings!EO103)^-0.07168)+(2.5*(LOG(Readings!EO103/16.325))^2-273+$E116))</f>
        <v>-1.9970961983013353</v>
      </c>
      <c r="ES133" s="6">
        <f>IF(Readings!EP103&gt;0.1,333.5*((Readings!EP103)^-0.07168)+(2.5*(LOG(Readings!EP103/16.325))^2-273+$E116))</f>
        <v>-1.1525565516026859</v>
      </c>
      <c r="ET133" s="6">
        <f>IF(Readings!EQ103&gt;0.1,333.5*((Readings!EQ103)^-0.07168)+(2.5*(LOG(Readings!EQ103/16.325))^2-273+$E116))</f>
        <v>-0.76612856377613525</v>
      </c>
      <c r="EU133" s="6">
        <f>IF(Readings!ER103&gt;0.1,333.5*((Readings!ER103)^-0.07168)+(2.5*(LOG(Readings!ER103/16.325))^2-273+$E116))</f>
        <v>-0.37091812913911326</v>
      </c>
      <c r="EV133" s="6">
        <f>IF(Readings!ES103&gt;0.1,333.5*((Readings!ES103)^-0.07168)+(2.5*(LOG(Readings!ES103/16.325))^2-273+$E116))</f>
        <v>-0.20554283999570089</v>
      </c>
      <c r="EW133" s="6">
        <f>(333.5*((16.41)^-0.07168)+(2.5*(LOG(16.41/16.325))^2-273+$E133))</f>
        <v>-9.4185117614131286E-2</v>
      </c>
      <c r="EX133" s="6">
        <f>(333.5*((16.36)^-0.07168)+(2.5*(LOG(16.36/16.325))^2-273+$E133))</f>
        <v>-3.4496783177871748E-2</v>
      </c>
      <c r="EY133" s="6">
        <f>(333.5*((15.84)^-0.07168)+(2.5*(LOG(15.84/16.325))^2-273+$E133))</f>
        <v>0.59864466888473089</v>
      </c>
    </row>
    <row r="134" spans="2:155" x14ac:dyDescent="0.2">
      <c r="B134" s="13">
        <v>6</v>
      </c>
      <c r="C134" s="45">
        <v>1072.5999999999999</v>
      </c>
      <c r="D134" s="17">
        <v>-3.5</v>
      </c>
      <c r="E134" s="13">
        <v>0.01</v>
      </c>
      <c r="F134" s="43" t="s">
        <v>135</v>
      </c>
      <c r="DM134" s="6">
        <f>IF(Readings!DJ104&gt;0.1,333.5*((Readings!DJ104)^-0.07168)+(2.5*(LOG(Readings!DJ104/16.325))^2-273+$E117))</f>
        <v>-0.17178932590076101</v>
      </c>
      <c r="DN134" s="6">
        <f>IF(Readings!DK104&gt;0.1,333.5*((Readings!DK104)^-0.07168)+(2.5*(LOG(Readings!DK104/16.325))^2-273+$E117))</f>
        <v>-0.39615258615140192</v>
      </c>
      <c r="DO134" s="6">
        <f>IF(Readings!DL104&gt;0.1,333.5*((Readings!DL104)^-0.07168)+(2.5*(LOG(Readings!DL104/16.325))^2-273+$E117))</f>
        <v>-0.57126407705607107</v>
      </c>
      <c r="DP134" s="6">
        <f>IF(Readings!DM104&gt;0.1,333.5*((Readings!DM104)^-0.07168)+(2.5*(LOG(Readings!DM104/16.325))^2-273+$E117))</f>
        <v>-0.77909910286973627</v>
      </c>
      <c r="DQ134" s="6">
        <f>IF(Readings!DN104&gt;0.1,333.5*((Readings!DN104)^-0.07168)+(2.5*(LOG(Readings!DN104/16.325))^2-273+$E117))</f>
        <v>-0.87067894232450271</v>
      </c>
      <c r="DR134" s="6">
        <f>IF(Readings!DO104&gt;0.1,333.5*((Readings!DO104)^-0.07168)+(2.5*(LOG(Readings!DO104/16.325))^2-273+$E117))</f>
        <v>-0.82494933580107954</v>
      </c>
      <c r="DS134" s="6">
        <f>IF(Readings!DP104&gt;0.1,333.5*((Readings!DP104)^-0.07168)+(2.5*(LOG(Readings!DP104/16.325))^2-273+$E117))</f>
        <v>-0.80203933511268133</v>
      </c>
      <c r="DT134" s="6">
        <f>IF(Readings!DQ104&gt;0.1,333.5*((Readings!DQ104)^-0.07168)+(2.5*(LOG(Readings!DQ104/16.325))^2-273+$E117))</f>
        <v>-0.72161576440004183</v>
      </c>
      <c r="DU134" s="6">
        <f>IF(Readings!DR104&gt;0.1,333.5*((Readings!DR104)^-0.07168)+(2.5*(LOG(Readings!DR104/16.325))^2-273+$E117))</f>
        <v>-0.67549191691301758</v>
      </c>
      <c r="DV134" s="6">
        <f>IF(Readings!DS104&gt;0.1,333.5*((Readings!DS104)^-0.07168)+(2.5*(LOG(Readings!DS104/16.325))^2-273+$E117))</f>
        <v>-0.62924547265458841</v>
      </c>
      <c r="DW134" s="6">
        <f>IF(Readings!DT104&gt;0.1,333.5*((Readings!DT104)^-0.07168)+(2.5*(LOG(Readings!DT104/16.325))^2-273+$E117))</f>
        <v>-0.59447981505888947</v>
      </c>
      <c r="DX134" s="6">
        <f>IF(Readings!DU104&gt;0.1,333.5*((Readings!DU104)^-0.07168)+(2.5*(LOG(Readings!DU104/16.325))^2-273+$E117))</f>
        <v>-0.55964458901286207</v>
      </c>
      <c r="DY134" s="6">
        <f>IF(Readings!DV104&gt;0.1,333.5*((Readings!DV104)^-0.07168)+(2.5*(LOG(Readings!DV104/16.325))^2-273+$E117))</f>
        <v>-0.53638232606266456</v>
      </c>
      <c r="DZ134" s="6">
        <f>IF(Readings!DW104&gt;0.1,333.5*((Readings!DW104)^-0.07168)+(2.5*(LOG(Readings!DW104/16.325))^2-273+$E117))</f>
        <v>-0.51308894870902577</v>
      </c>
      <c r="EA134" s="6">
        <f>IF(Readings!DX104&gt;0.1,333.5*((Readings!DX104)^-0.07168)+(2.5*(LOG(Readings!DX104/16.325))^2-273+$E117))</f>
        <v>-0.39615258615140192</v>
      </c>
      <c r="EB134" s="6">
        <f>IF(Readings!DY104&gt;0.1,333.5*((Readings!DY104)^-0.07168)+(2.5*(LOG(Readings!DY104/16.325))^2-273+$E117))</f>
        <v>-0.48976437839553455</v>
      </c>
      <c r="EC134" s="6">
        <f>IF(Readings!DZ104&gt;0.1,333.5*((Readings!DZ104)^-0.07168)+(2.5*(LOG(Readings!DZ104/16.325))^2-273+$E117))</f>
        <v>-0.44302134319963216</v>
      </c>
      <c r="ED134" s="6">
        <f>IF(Readings!EA104&gt;0.1,333.5*((Readings!EA104)^-0.07168)+(2.5*(LOG(Readings!EA104/16.325))^2-273+$E117))</f>
        <v>-0.41960271973709951</v>
      </c>
      <c r="EE134" s="6">
        <f>IF(Readings!EB104&gt;0.1,333.5*((Readings!EB104)^-0.07168)+(2.5*(LOG(Readings!EB104/16.325))^2-273+$E117))</f>
        <v>-0.4313159652434706</v>
      </c>
      <c r="EF134" s="6">
        <f>IF(Readings!EC104&gt;0.1,333.5*((Readings!EC104)^-0.07168)+(2.5*(LOG(Readings!EC104/16.325))^2-273+$E117))</f>
        <v>-0.41960271973709951</v>
      </c>
      <c r="EG134" s="6">
        <f>IF(Readings!ED104&gt;0.1,333.5*((Readings!ED104)^-0.07168)+(2.5*(LOG(Readings!ED104/16.325))^2-273+$E117))</f>
        <v>-0.41960271973709951</v>
      </c>
      <c r="EH134" s="6">
        <f>IF(Readings!EE104&gt;0.1,333.5*((Readings!EE104)^-0.07168)+(2.5*(LOG(Readings!EE104/16.325))^2-273+$E117))</f>
        <v>-0.31382781820707351</v>
      </c>
      <c r="EI134" s="6">
        <f>IF(Readings!EF104&gt;0.1,333.5*((Readings!EF104)^-0.07168)+(2.5*(LOG(Readings!EF104/16.325))^2-273+$E117))</f>
        <v>-0.18367012345908051</v>
      </c>
      <c r="EJ134" s="6">
        <f>IF(Readings!EG104&gt;0.1,333.5*((Readings!EG104)^-0.07168)+(2.5*(LOG(Readings!EG104/16.325))^2-273+$E117))</f>
        <v>-0.17178932590076101</v>
      </c>
      <c r="EK134" s="6">
        <f>IF(Readings!EH104&gt;0.1,333.5*((Readings!EH104)^-0.07168)+(2.5*(LOG(Readings!EH104/16.325))^2-273+$E117))</f>
        <v>-0.33738886944820479</v>
      </c>
      <c r="EL134" s="6">
        <f>IF(Readings!EI104&gt;0.1,333.5*((Readings!EI104)^-0.07168)+(2.5*(LOG(Readings!EI104/16.325))^2-273+$E117))</f>
        <v>-0.32561232283222807</v>
      </c>
      <c r="EM134" s="6">
        <f>IF(Readings!EJ104&gt;0.1,333.5*((Readings!EJ104)^-0.07168)+(2.5*(LOG(Readings!EJ104/16.325))^2-273+$E117))</f>
        <v>-0.20740748586831614</v>
      </c>
      <c r="EN134" s="6">
        <f>IF(Readings!EK104&gt;0.1,333.5*((Readings!EK104)^-0.07168)+(2.5*(LOG(Readings!EK104/16.325))^2-273+$E117))</f>
        <v>-0.32561232283222807</v>
      </c>
      <c r="EO134" s="6">
        <f>IF(Readings!EL104&gt;0.1,333.5*((Readings!EL104)^-0.07168)+(2.5*(LOG(Readings!EL104/16.325))^2-273+$E117))</f>
        <v>-0.2192640714148979</v>
      </c>
      <c r="EP134" s="6">
        <f>IF(Readings!EM104&gt;0.1,333.5*((Readings!EM104)^-0.07168)+(2.5*(LOG(Readings!EM104/16.325))^2-273+$E117))</f>
        <v>-0.51308894870902577</v>
      </c>
      <c r="EQ134" s="6">
        <f>IF(Readings!EN104&gt;0.1,333.5*((Readings!EN104)^-0.07168)+(2.5*(LOG(Readings!EN104/16.325))^2-273+$E117))</f>
        <v>-0.34915746818143134</v>
      </c>
      <c r="ER134" s="6">
        <f>IF(Readings!EO104&gt;0.1,333.5*((Readings!EO104)^-0.07168)+(2.5*(LOG(Readings!EO104/16.325))^2-273+$E117))</f>
        <v>-2.1681164018469872</v>
      </c>
      <c r="ES134" s="6">
        <f>IF(Readings!EP104&gt;0.1,333.5*((Readings!EP104)^-0.07168)+(2.5*(LOG(Readings!EP104/16.325))^2-273+$E117))</f>
        <v>-1.142556551602695</v>
      </c>
      <c r="ET134" s="6">
        <f>IF(Readings!EQ104&gt;0.1,333.5*((Readings!EQ104)^-0.07168)+(2.5*(LOG(Readings!EQ104/16.325))^2-273+$E117))</f>
        <v>-0.76761762639603148</v>
      </c>
      <c r="EU134" s="6">
        <f>IF(Readings!ER104&gt;0.1,333.5*((Readings!ER104)^-0.07168)+(2.5*(LOG(Readings!ER104/16.325))^2-273+$E117))</f>
        <v>-0.39615258615140192</v>
      </c>
      <c r="EV134" s="6">
        <f>IF(Readings!ES104&gt;0.1,333.5*((Readings!ES104)^-0.07168)+(2.5*(LOG(Readings!ES104/16.325))^2-273+$E117))</f>
        <v>-0.2192640714148979</v>
      </c>
      <c r="EW134" s="6">
        <f>(333.5*((16.38)^-0.07168)+(2.5*(LOG(16.38/16.325))^2-273+$E134))</f>
        <v>-5.8396600229514206E-2</v>
      </c>
      <c r="EX134" s="6">
        <f>(333.5*((16.37)^-0.07168)+(2.5*(LOG(16.37/16.325))^2-273+$E134))</f>
        <v>-4.645077926693375E-2</v>
      </c>
      <c r="EY134" s="6">
        <f>(333.5*((16.47)^-0.07168)+(2.5*(LOG(16.47/16.325))^2-273+$E134))</f>
        <v>-0.16554283999573727</v>
      </c>
    </row>
    <row r="135" spans="2:155" x14ac:dyDescent="0.2">
      <c r="B135" s="13">
        <v>7</v>
      </c>
      <c r="C135" s="45">
        <v>1072.0999999999999</v>
      </c>
      <c r="D135" s="17">
        <v>-4</v>
      </c>
      <c r="E135" s="13">
        <v>-0.02</v>
      </c>
      <c r="F135" s="43" t="s">
        <v>136</v>
      </c>
      <c r="DM135" s="6">
        <f>IF(Readings!DJ105&gt;0.1,333.5*((Readings!DJ105)^-0.07168)+(2.5*(LOG(Readings!DJ105/16.325))^2-273+$E118))</f>
        <v>-0.14990043694376709</v>
      </c>
      <c r="DN135" s="6">
        <f>IF(Readings!DK105&gt;0.1,333.5*((Readings!DK105)^-0.07168)+(2.5*(LOG(Readings!DK105/16.325))^2-273+$E118))</f>
        <v>-0.36267086241008428</v>
      </c>
      <c r="DO135" s="6">
        <f>IF(Readings!DL105&gt;0.1,333.5*((Readings!DL105)^-0.07168)+(2.5*(LOG(Readings!DL105/16.325))^2-273+$E118))</f>
        <v>-0.49143056759351111</v>
      </c>
      <c r="DP135" s="6">
        <f>IF(Readings!DM105&gt;0.1,333.5*((Readings!DM105)^-0.07168)+(2.5*(LOG(Readings!DM105/16.325))^2-273+$E118))</f>
        <v>-0.64238405776120544</v>
      </c>
      <c r="DQ135" s="6">
        <f>IF(Readings!DN105&gt;0.1,333.5*((Readings!DN105)^-0.07168)+(2.5*(LOG(Readings!DN105/16.325))^2-273+$E118))</f>
        <v>-0.75761762639604058</v>
      </c>
      <c r="DR135" s="6">
        <f>IF(Readings!DO105&gt;0.1,333.5*((Readings!DO105)^-0.07168)+(2.5*(LOG(Readings!DO105/16.325))^2-273+$E118))</f>
        <v>-0.74612856377615344</v>
      </c>
      <c r="DS135" s="6">
        <f>IF(Readings!DP105&gt;0.1,333.5*((Readings!DP105)^-0.07168)+(2.5*(LOG(Readings!DP105/16.325))^2-273+$E118))</f>
        <v>-0.74612856377615344</v>
      </c>
      <c r="DT135" s="6">
        <f>IF(Readings!DQ105&gt;0.1,333.5*((Readings!DQ105)^-0.07168)+(2.5*(LOG(Readings!DQ105/16.325))^2-273+$E118))</f>
        <v>-0.51473953158921404</v>
      </c>
      <c r="DU135" s="6">
        <f>IF(Readings!DR105&gt;0.1,333.5*((Readings!DR105)^-0.07168)+(2.5*(LOG(Readings!DR105/16.325))^2-273+$E118))</f>
        <v>-0.61924547265459751</v>
      </c>
      <c r="DV135" s="6">
        <f>IF(Readings!DS105&gt;0.1,333.5*((Readings!DS105)^-0.07168)+(2.5*(LOG(Readings!DS105/16.325))^2-273+$E118))</f>
        <v>-0.60766463378041635</v>
      </c>
      <c r="DW135" s="6">
        <f>IF(Readings!DT105&gt;0.1,333.5*((Readings!DT105)^-0.07168)+(2.5*(LOG(Readings!DT105/16.325))^2-273+$E118))</f>
        <v>-0.57287581582534131</v>
      </c>
      <c r="DX135" s="6">
        <f>IF(Readings!DU105&gt;0.1,333.5*((Readings!DU105)^-0.07168)+(2.5*(LOG(Readings!DU105/16.325))^2-273+$E118))</f>
        <v>-0.538017341939792</v>
      </c>
      <c r="DY135" s="6">
        <f>IF(Readings!DV105&gt;0.1,333.5*((Readings!DV105)^-0.07168)+(2.5*(LOG(Readings!DV105/16.325))^2-273+$E118))</f>
        <v>-0.52638232606267366</v>
      </c>
      <c r="DZ135" s="6">
        <f>IF(Readings!DW105&gt;0.1,333.5*((Readings!DW105)^-0.07168)+(2.5*(LOG(Readings!DW105/16.325))^2-273+$E118))</f>
        <v>-0.49143056759351111</v>
      </c>
      <c r="EA135" s="6">
        <f>IF(Readings!DX105&gt;0.1,333.5*((Readings!DX105)^-0.07168)+(2.5*(LOG(Readings!DX105/16.325))^2-273+$E118))</f>
        <v>-0.37441567806394005</v>
      </c>
      <c r="EB135" s="6">
        <f>IF(Readings!DY105&gt;0.1,333.5*((Readings!DY105)^-0.07168)+(2.5*(LOG(Readings!DY105/16.325))^2-273+$E118))</f>
        <v>-0.46809037125001396</v>
      </c>
      <c r="EC135" s="6">
        <f>IF(Readings!DZ105&gt;0.1,333.5*((Readings!DZ105)^-0.07168)+(2.5*(LOG(Readings!DZ105/16.325))^2-273+$E118))</f>
        <v>-0.43302134319964125</v>
      </c>
      <c r="ED135" s="6">
        <f>IF(Readings!EA105&gt;0.1,333.5*((Readings!EA105)^-0.07168)+(2.5*(LOG(Readings!EA105/16.325))^2-273+$E118))</f>
        <v>-0.4096027197371086</v>
      </c>
      <c r="EE135" s="6">
        <f>IF(Readings!EB105&gt;0.1,333.5*((Readings!EB105)^-0.07168)+(2.5*(LOG(Readings!EB105/16.325))^2-273+$E118))</f>
        <v>-0.4213159652434797</v>
      </c>
      <c r="EF135" s="6">
        <f>IF(Readings!EC105&gt;0.1,333.5*((Readings!EC105)^-0.07168)+(2.5*(LOG(Readings!EC105/16.325))^2-273+$E118))</f>
        <v>-0.4096027197371086</v>
      </c>
      <c r="EG135" s="6">
        <f>IF(Readings!ED105&gt;0.1,333.5*((Readings!ED105)^-0.07168)+(2.5*(LOG(Readings!ED105/16.325))^2-273+$E118))</f>
        <v>-0.4096027197371086</v>
      </c>
      <c r="EH135" s="6">
        <f>IF(Readings!EE105&gt;0.1,333.5*((Readings!EE105)^-0.07168)+(2.5*(LOG(Readings!EE105/16.325))^2-273+$E118))</f>
        <v>-0.17367012345908961</v>
      </c>
      <c r="EI135" s="6">
        <f>IF(Readings!EF105&gt;0.1,333.5*((Readings!EF105)^-0.07168)+(2.5*(LOG(Readings!EF105/16.325))^2-273+$E118))</f>
        <v>-0.22111260695402279</v>
      </c>
      <c r="EJ135" s="6">
        <f>IF(Readings!EG105&gt;0.1,333.5*((Readings!EG105)^-0.07168)+(2.5*(LOG(Readings!EG105/16.325))^2-273+$E118))</f>
        <v>-0.1141851176141131</v>
      </c>
      <c r="EK135" s="6">
        <f>IF(Readings!EH105&gt;0.1,333.5*((Readings!EH105)^-0.07168)+(2.5*(LOG(Readings!EH105/16.325))^2-273+$E118))</f>
        <v>-0.32738886944821388</v>
      </c>
      <c r="EL135" s="6">
        <f>IF(Readings!EI105&gt;0.1,333.5*((Readings!EI105)^-0.07168)+(2.5*(LOG(Readings!EI105/16.325))^2-273+$E118))</f>
        <v>-0.3038278182070826</v>
      </c>
      <c r="EM135" s="6">
        <f>IF(Readings!EJ105&gt;0.1,333.5*((Readings!EJ105)^-0.07168)+(2.5*(LOG(Readings!EJ105/16.325))^2-273+$E118))</f>
        <v>-0.32738886944821388</v>
      </c>
      <c r="EN135" s="6">
        <f>IF(Readings!EK105&gt;0.1,333.5*((Readings!EK105)^-0.07168)+(2.5*(LOG(Readings!EK105/16.325))^2-273+$E118))</f>
        <v>-0.31561232283223717</v>
      </c>
      <c r="EO135" s="6">
        <f>IF(Readings!EL105&gt;0.1,333.5*((Readings!EL105)^-0.07168)+(2.5*(LOG(Readings!EL105/16.325))^2-273+$E118))</f>
        <v>-0.23295310278467696</v>
      </c>
      <c r="EP135" s="6">
        <f>IF(Readings!EM105&gt;0.1,333.5*((Readings!EM105)^-0.07168)+(2.5*(LOG(Readings!EM105/16.325))^2-273+$E118))</f>
        <v>-0.43302134319964125</v>
      </c>
      <c r="EQ135" s="6">
        <f>IF(Readings!EN105&gt;0.1,333.5*((Readings!EN105)^-0.07168)+(2.5*(LOG(Readings!EN105/16.325))^2-273+$E118))</f>
        <v>-0.29203534542739362</v>
      </c>
      <c r="ER135" s="6">
        <f>IF(Readings!EO105&gt;0.1,333.5*((Readings!EO105)^-0.07168)+(2.5*(LOG(Readings!EO105/16.325))^2-273+$E118))</f>
        <v>-1.6856317121455504</v>
      </c>
      <c r="ES135" s="6">
        <f>IF(Readings!EP105&gt;0.1,333.5*((Readings!EP105)^-0.07168)+(2.5*(LOG(Readings!EP105/16.325))^2-273+$E118))</f>
        <v>-1.1213129411578961</v>
      </c>
      <c r="ET135" s="6">
        <f>IF(Readings!EQ105&gt;0.1,333.5*((Readings!EQ105)^-0.07168)+(2.5*(LOG(Readings!EQ105/16.325))^2-273+$E118))</f>
        <v>-0.76909910286974537</v>
      </c>
      <c r="EU135" s="6">
        <f>IF(Readings!ER105&gt;0.1,333.5*((Readings!ER105)^-0.07168)+(2.5*(LOG(Readings!ER105/16.325))^2-273+$E118))</f>
        <v>-0.38615258615141101</v>
      </c>
      <c r="EV135" s="6">
        <f>IF(Readings!ES105&gt;0.1,333.5*((Readings!ES105)^-0.07168)+(2.5*(LOG(Readings!ES105/16.325))^2-273+$E118))</f>
        <v>-0.22111260695402279</v>
      </c>
      <c r="EW135" s="6">
        <f>(333.5*((16.42)^-0.07168)+(2.5*(LOG(16.42/16.325))^2-273+$E135))</f>
        <v>-0.13609834322664938</v>
      </c>
      <c r="EX135" s="6">
        <f>(333.5*((16.38)^-0.07168)+(2.5*(LOG(16.38/16.325))^2-273+$E135))</f>
        <v>-8.8396600229486921E-2</v>
      </c>
      <c r="EY135" s="6">
        <f>(333.5*((16.48)^-0.07168)+(2.5*(LOG(16.48/16.325))^2-273+$E135))</f>
        <v>-0.20740748586831614</v>
      </c>
    </row>
    <row r="136" spans="2:155" x14ac:dyDescent="0.2">
      <c r="B136" s="13">
        <v>8</v>
      </c>
      <c r="C136" s="45">
        <v>1071.5999999999999</v>
      </c>
      <c r="D136" s="17">
        <v>-4.5</v>
      </c>
      <c r="E136" s="13">
        <v>-0.01</v>
      </c>
      <c r="F136" s="43" t="s">
        <v>137</v>
      </c>
      <c r="DM136" s="6">
        <f>IF(Readings!DJ106&gt;0.1,333.5*((Readings!DJ106)^-0.07168)+(2.5*(LOG(Readings!DJ106/16.325))^2-273+$E119))</f>
        <v>-0.20926407141490699</v>
      </c>
      <c r="DN136" s="6">
        <f>IF(Readings!DK106&gt;0.1,333.5*((Readings!DK106)^-0.07168)+(2.5*(LOG(Readings!DK106/16.325))^2-273+$E119))</f>
        <v>-0.39788159670467849</v>
      </c>
      <c r="DO136" s="6">
        <f>IF(Readings!DL106&gt;0.1,333.5*((Readings!DL106)^-0.07168)+(2.5*(LOG(Readings!DL106/16.325))^2-273+$E119))</f>
        <v>-0.47976437839554364</v>
      </c>
      <c r="DP136" s="6">
        <f>IF(Readings!DM106&gt;0.1,333.5*((Readings!DM106)^-0.07168)+(2.5*(LOG(Readings!DM106/16.325))^2-273+$E119))</f>
        <v>-0.60766463378041635</v>
      </c>
      <c r="DQ136" s="6">
        <f>IF(Readings!DN106&gt;0.1,333.5*((Readings!DN106)^-0.07168)+(2.5*(LOG(Readings!DN106/16.325))^2-273+$E119))</f>
        <v>-0.72312764225938508</v>
      </c>
      <c r="DR136" s="6">
        <f>IF(Readings!DO106&gt;0.1,333.5*((Readings!DO106)^-0.07168)+(2.5*(LOG(Readings!DO106/16.325))^2-273+$E119))</f>
        <v>-0.73463190555474966</v>
      </c>
      <c r="DS136" s="6">
        <f>IF(Readings!DP106&gt;0.1,333.5*((Readings!DP106)^-0.07168)+(2.5*(LOG(Readings!DP106/16.325))^2-273+$E119))</f>
        <v>-0.72312764225938508</v>
      </c>
      <c r="DT136" s="6">
        <f>IF(Readings!DQ106&gt;0.1,333.5*((Readings!DQ106)^-0.07168)+(2.5*(LOG(Readings!DQ106/16.325))^2-273+$E119))</f>
        <v>-0.54964458901287117</v>
      </c>
      <c r="DU136" s="6">
        <f>IF(Readings!DR106&gt;0.1,333.5*((Readings!DR106)^-0.07168)+(2.5*(LOG(Readings!DR106/16.325))^2-273+$E119))</f>
        <v>-0.63081861076540235</v>
      </c>
      <c r="DV136" s="6">
        <f>IF(Readings!DS106&gt;0.1,333.5*((Readings!DS106)^-0.07168)+(2.5*(LOG(Readings!DS106/16.325))^2-273+$E119))</f>
        <v>-0.63081861076540235</v>
      </c>
      <c r="DW136" s="6">
        <f>IF(Readings!DT106&gt;0.1,333.5*((Readings!DT106)^-0.07168)+(2.5*(LOG(Readings!DT106/16.325))^2-273+$E119))</f>
        <v>-0.60766463378041635</v>
      </c>
      <c r="DX136" s="6">
        <f>IF(Readings!DU106&gt;0.1,333.5*((Readings!DU106)^-0.07168)+(2.5*(LOG(Readings!DU106/16.325))^2-273+$E119))</f>
        <v>-0.57287581582534131</v>
      </c>
      <c r="DY136" s="6">
        <f>IF(Readings!DV106&gt;0.1,333.5*((Readings!DV106)^-0.07168)+(2.5*(LOG(Readings!DV106/16.325))^2-273+$E119))</f>
        <v>-0.54964458901287117</v>
      </c>
      <c r="DZ136" s="6">
        <f>IF(Readings!DW106&gt;0.1,333.5*((Readings!DW106)^-0.07168)+(2.5*(LOG(Readings!DW106/16.325))^2-273+$E119))</f>
        <v>-0.538017341939792</v>
      </c>
      <c r="EA136" s="6">
        <f>IF(Readings!DX106&gt;0.1,333.5*((Readings!DX106)^-0.07168)+(2.5*(LOG(Readings!DX106/16.325))^2-273+$E119))</f>
        <v>-0.49143056759351111</v>
      </c>
      <c r="EB136" s="6">
        <f>IF(Readings!DY106&gt;0.1,333.5*((Readings!DY106)^-0.07168)+(2.5*(LOG(Readings!DY106/16.325))^2-273+$E119))</f>
        <v>-0.50308894870903487</v>
      </c>
      <c r="EC136" s="6">
        <f>IF(Readings!DZ106&gt;0.1,333.5*((Readings!DZ106)^-0.07168)+(2.5*(LOG(Readings!DZ106/16.325))^2-273+$E119))</f>
        <v>-0.46809037125001396</v>
      </c>
      <c r="ED136" s="6">
        <f>IF(Readings!EA106&gt;0.1,333.5*((Readings!EA106)^-0.07168)+(2.5*(LOG(Readings!EA106/16.325))^2-273+$E119))</f>
        <v>-0.4096027197371086</v>
      </c>
      <c r="EE136" s="6">
        <f>IF(Readings!EB106&gt;0.1,333.5*((Readings!EB106)^-0.07168)+(2.5*(LOG(Readings!EB106/16.325))^2-273+$E119))</f>
        <v>-0.4564085362732726</v>
      </c>
      <c r="EF136" s="6">
        <f>IF(Readings!EC106&gt;0.1,333.5*((Readings!EC106)^-0.07168)+(2.5*(LOG(Readings!EC106/16.325))^2-273+$E119))</f>
        <v>-0.46809037125001396</v>
      </c>
      <c r="EG136" s="6">
        <f>IF(Readings!ED106&gt;0.1,333.5*((Readings!ED106)^-0.07168)+(2.5*(LOG(Readings!ED106/16.325))^2-273+$E119))</f>
        <v>-0.44471886356325285</v>
      </c>
      <c r="EH136" s="6">
        <f>IF(Readings!EE106&gt;0.1,333.5*((Readings!EE106)^-0.07168)+(2.5*(LOG(Readings!EE106/16.325))^2-273+$E119))</f>
        <v>0.39364633360082735</v>
      </c>
      <c r="EI136" s="6">
        <f>IF(Readings!EF106&gt;0.1,333.5*((Readings!EF106)^-0.07168)+(2.5*(LOG(Readings!EF106/16.325))^2-273+$E119))</f>
        <v>-0.17367012345908961</v>
      </c>
      <c r="EJ136" s="6">
        <f>IF(Readings!EG106&gt;0.1,333.5*((Readings!EG106)^-0.07168)+(2.5*(LOG(Readings!EG106/16.325))^2-273+$E119))</f>
        <v>7.7539765446886122E-2</v>
      </c>
      <c r="EK136" s="6">
        <f>IF(Readings!EH106&gt;0.1,333.5*((Readings!EH106)^-0.07168)+(2.5*(LOG(Readings!EH106/16.325))^2-273+$E119))</f>
        <v>-0.37441567806394005</v>
      </c>
      <c r="EL136" s="6">
        <f>IF(Readings!EI106&gt;0.1,333.5*((Readings!EI106)^-0.07168)+(2.5*(LOG(Readings!EI106/16.325))^2-273+$E119))</f>
        <v>-0.35091812913913145</v>
      </c>
      <c r="EM136" s="6">
        <f>IF(Readings!EJ106&gt;0.1,333.5*((Readings!EJ106)^-0.07168)+(2.5*(LOG(Readings!EJ106/16.325))^2-273+$E119))</f>
        <v>-0.37441567806394005</v>
      </c>
      <c r="EN136" s="6">
        <f>IF(Readings!EK106&gt;0.1,333.5*((Readings!EK106)^-0.07168)+(2.5*(LOG(Readings!EK106/16.325))^2-273+$E119))</f>
        <v>-0.35091812913913145</v>
      </c>
      <c r="EO136" s="6">
        <f>IF(Readings!EL106&gt;0.1,333.5*((Readings!EL106)^-0.07168)+(2.5*(LOG(Readings!EL106/16.325))^2-273+$E119))</f>
        <v>-0.35091812913913145</v>
      </c>
      <c r="EP136" s="6">
        <f>IF(Readings!EM106&gt;0.1,333.5*((Readings!EM106)^-0.07168)+(2.5*(LOG(Readings!EM106/16.325))^2-273+$E119))</f>
        <v>-0.46809037125001396</v>
      </c>
      <c r="EQ136" s="6">
        <f>IF(Readings!EN106&gt;0.1,333.5*((Readings!EN106)^-0.07168)+(2.5*(LOG(Readings!EN106/16.325))^2-273+$E119))</f>
        <v>-0.35091812913913145</v>
      </c>
      <c r="ER136" s="6">
        <f>IF(Readings!EO106&gt;0.1,333.5*((Readings!EO106)^-0.07168)+(2.5*(LOG(Readings!EO106/16.325))^2-273+$E119))</f>
        <v>-1.6529410578883699</v>
      </c>
      <c r="ES136" s="6">
        <f>IF(Readings!EP106&gt;0.1,333.5*((Readings!EP106)^-0.07168)+(2.5*(LOG(Readings!EP106/16.325))^2-273+$E119))</f>
        <v>-0.73463190555474966</v>
      </c>
      <c r="ET136" s="6">
        <f>IF(Readings!EQ106&gt;0.1,333.5*((Readings!EQ106)^-0.07168)+(2.5*(LOG(Readings!EQ106/16.325))^2-273+$E119))</f>
        <v>-0.82639302276703575</v>
      </c>
      <c r="EU136" s="6">
        <f>IF(Readings!ER106&gt;0.1,333.5*((Readings!ER106)^-0.07168)+(2.5*(LOG(Readings!ER106/16.325))^2-273+$E119))</f>
        <v>-0.43302134319964125</v>
      </c>
      <c r="EV136" s="6">
        <f>IF(Readings!ES106&gt;0.1,333.5*((Readings!ES106)^-0.07168)+(2.5*(LOG(Readings!ES106/16.325))^2-273+$E119))</f>
        <v>-0.25661001642049541</v>
      </c>
      <c r="EW136" s="6">
        <f>(333.5*((16.22)^-0.07168)+(2.5*(LOG(16.22/16.325))^2-273+$E136))</f>
        <v>0.1137234981984534</v>
      </c>
      <c r="EX136" s="6">
        <f>(333.5*((16.42)^-0.07168)+(2.5*(LOG(16.42/16.325))^2-273+$E136))</f>
        <v>-0.12609834322665847</v>
      </c>
      <c r="EY136" s="6">
        <f>(333.5*((16.51)^-0.07168)+(2.5*(LOG(16.51/16.325))^2-273+$E136))</f>
        <v>-0.23295310278467696</v>
      </c>
    </row>
    <row r="137" spans="2:155" x14ac:dyDescent="0.2">
      <c r="B137" s="13">
        <v>9</v>
      </c>
      <c r="C137" s="45">
        <v>1071.0999999999999</v>
      </c>
      <c r="D137" s="17">
        <v>-5</v>
      </c>
      <c r="E137" s="13">
        <v>-0.02</v>
      </c>
      <c r="F137" s="43" t="s">
        <v>138</v>
      </c>
      <c r="DM137" s="6">
        <f>IF(Readings!DJ107&gt;0.1,333.5*((Readings!DJ107)^-0.07168)+(2.5*(LOG(Readings!DJ107/16.325))^2-273+$E120))</f>
        <v>-0.14926407141490472</v>
      </c>
      <c r="DN137" s="6">
        <f>IF(Readings!DK107&gt;0.1,333.5*((Readings!DK107)^-0.07168)+(2.5*(LOG(Readings!DK107/16.325))^2-273+$E120))</f>
        <v>-0.32615258615140874</v>
      </c>
      <c r="DO137" s="6">
        <f>IF(Readings!DL107&gt;0.1,333.5*((Readings!DL107)^-0.07168)+(2.5*(LOG(Readings!DL107/16.325))^2-273+$E120))</f>
        <v>-0.39640853627327033</v>
      </c>
      <c r="DP137" s="6">
        <f>IF(Readings!DM107&gt;0.1,333.5*((Readings!DM107)^-0.07168)+(2.5*(LOG(Readings!DM107/16.325))^2-273+$E120))</f>
        <v>-0.50126407705607789</v>
      </c>
      <c r="DQ137" s="6">
        <f>IF(Readings!DN107&gt;0.1,333.5*((Readings!DN107)^-0.07168)+(2.5*(LOG(Readings!DN107/16.325))^2-273+$E120))</f>
        <v>-0.6054919169130244</v>
      </c>
      <c r="DR137" s="6">
        <f>IF(Readings!DO107&gt;0.1,333.5*((Readings!DO107)^-0.07168)+(2.5*(LOG(Readings!DO107/16.325))^2-273+$E120))</f>
        <v>-0.61703434827700221</v>
      </c>
      <c r="DS137" s="6">
        <f>IF(Readings!DP107&gt;0.1,333.5*((Readings!DP107)^-0.07168)+(2.5*(LOG(Readings!DP107/16.325))^2-273+$E120))</f>
        <v>-0.62856912694252287</v>
      </c>
      <c r="DT137" s="6">
        <f>IF(Readings!DQ107&gt;0.1,333.5*((Readings!DQ107)^-0.07168)+(2.5*(LOG(Readings!DQ107/16.325))^2-273+$E120))</f>
        <v>-0.6054919169130244</v>
      </c>
      <c r="DU137" s="6">
        <f>IF(Readings!DR107&gt;0.1,333.5*((Readings!DR107)^-0.07168)+(2.5*(LOG(Readings!DR107/16.325))^2-273+$E120))</f>
        <v>-0.58238405776120317</v>
      </c>
      <c r="DV137" s="6">
        <f>IF(Readings!DS107&gt;0.1,333.5*((Readings!DS107)^-0.07168)+(2.5*(LOG(Readings!DS107/16.325))^2-273+$E120))</f>
        <v>-0.55924547265459523</v>
      </c>
      <c r="DW137" s="6">
        <f>IF(Readings!DT107&gt;0.1,333.5*((Readings!DT107)^-0.07168)+(2.5*(LOG(Readings!DT107/16.325))^2-273+$E120))</f>
        <v>-0.52447981505889629</v>
      </c>
      <c r="DX137" s="6">
        <f>IF(Readings!DU107&gt;0.1,333.5*((Readings!DU107)^-0.07168)+(2.5*(LOG(Readings!DU107/16.325))^2-273+$E120))</f>
        <v>-0.51287581582533903</v>
      </c>
      <c r="DY137" s="6">
        <f>IF(Readings!DV107&gt;0.1,333.5*((Readings!DV107)^-0.07168)+(2.5*(LOG(Readings!DV107/16.325))^2-273+$E120))</f>
        <v>-0.50126407705607789</v>
      </c>
      <c r="DZ137" s="6">
        <f>IF(Readings!DW107&gt;0.1,333.5*((Readings!DW107)^-0.07168)+(2.5*(LOG(Readings!DW107/16.325))^2-273+$E120))</f>
        <v>-0.46638232606267138</v>
      </c>
      <c r="EA137" s="6">
        <f>IF(Readings!DX107&gt;0.1,333.5*((Readings!DX107)^-0.07168)+(2.5*(LOG(Readings!DX107/16.325))^2-273+$E120))</f>
        <v>-0.44308894870903259</v>
      </c>
      <c r="EB137" s="6">
        <f>IF(Readings!DY107&gt;0.1,333.5*((Readings!DY107)^-0.07168)+(2.5*(LOG(Readings!DY107/16.325))^2-273+$E120))</f>
        <v>-0.44308894870903259</v>
      </c>
      <c r="EC137" s="6">
        <f>IF(Readings!DZ107&gt;0.1,333.5*((Readings!DZ107)^-0.07168)+(2.5*(LOG(Readings!DZ107/16.325))^2-273+$E120))</f>
        <v>-0.40809037125001169</v>
      </c>
      <c r="ED137" s="6">
        <f>IF(Readings!EA107&gt;0.1,333.5*((Readings!EA107)^-0.07168)+(2.5*(LOG(Readings!EA107/16.325))^2-273+$E120))</f>
        <v>-0.36131596524347742</v>
      </c>
      <c r="EE137" s="6">
        <f>IF(Readings!EB107&gt;0.1,333.5*((Readings!EB107)^-0.07168)+(2.5*(LOG(Readings!EB107/16.325))^2-273+$E120))</f>
        <v>-0.39640853627327033</v>
      </c>
      <c r="EF137" s="6">
        <f>IF(Readings!EC107&gt;0.1,333.5*((Readings!EC107)^-0.07168)+(2.5*(LOG(Readings!EC107/16.325))^2-273+$E120))</f>
        <v>-0.41976437839554137</v>
      </c>
      <c r="EG137" s="6">
        <f>IF(Readings!ED107&gt;0.1,333.5*((Readings!ED107)^-0.07168)+(2.5*(LOG(Readings!ED107/16.325))^2-273+$E120))</f>
        <v>-0.39640853627327033</v>
      </c>
      <c r="EH137" s="6">
        <f>IF(Readings!EE107&gt;0.1,333.5*((Readings!EE107)^-0.07168)+(2.5*(LOG(Readings!EE107/16.325))^2-273+$E120))</f>
        <v>8.9410982186279853E-2</v>
      </c>
      <c r="EI137" s="6">
        <f>IF(Readings!EF107&gt;0.1,333.5*((Readings!EF107)^-0.07168)+(2.5*(LOG(Readings!EF107/16.325))^2-273+$E120))</f>
        <v>-0.20842645472714594</v>
      </c>
      <c r="EJ137" s="6">
        <f>IF(Readings!EG107&gt;0.1,333.5*((Readings!EG107)^-0.07168)+(2.5*(LOG(Readings!EG107/16.325))^2-273+$E120))</f>
        <v>-0.22023489432848464</v>
      </c>
      <c r="EK137" s="6">
        <f>IF(Readings!EH107&gt;0.1,333.5*((Readings!EH107)^-0.07168)+(2.5*(LOG(Readings!EH107/16.325))^2-273+$E120))</f>
        <v>-0.31441567806393778</v>
      </c>
      <c r="EL137" s="6">
        <f>IF(Readings!EI107&gt;0.1,333.5*((Readings!EI107)^-0.07168)+(2.5*(LOG(Readings!EI107/16.325))^2-273+$E120))</f>
        <v>-0.30267086241008201</v>
      </c>
      <c r="EM137" s="6">
        <f>IF(Readings!EJ107&gt;0.1,333.5*((Readings!EJ107)^-0.07168)+(2.5*(LOG(Readings!EJ107/16.325))^2-273+$E120))</f>
        <v>-0.32615258615140874</v>
      </c>
      <c r="EN137" s="6">
        <f>IF(Readings!EK107&gt;0.1,333.5*((Readings!EK107)^-0.07168)+(2.5*(LOG(Readings!EK107/16.325))^2-273+$E120))</f>
        <v>-0.30267086241008201</v>
      </c>
      <c r="EO137" s="6">
        <f>IF(Readings!EL107&gt;0.1,333.5*((Readings!EL107)^-0.07168)+(2.5*(LOG(Readings!EL107/16.325))^2-273+$E120))</f>
        <v>-0.23203534542739135</v>
      </c>
      <c r="EP137" s="6">
        <f>IF(Readings!EM107&gt;0.1,333.5*((Readings!EM107)^-0.07168)+(2.5*(LOG(Readings!EM107/16.325))^2-273+$E120))</f>
        <v>-0.46638232606267138</v>
      </c>
      <c r="EQ137" s="6">
        <f>IF(Readings!EN107&gt;0.1,333.5*((Readings!EN107)^-0.07168)+(2.5*(LOG(Readings!EN107/16.325))^2-273+$E120))</f>
        <v>-0.30267086241008201</v>
      </c>
      <c r="ER137" s="6">
        <f>IF(Readings!EO107&gt;0.1,333.5*((Readings!EO107)^-0.07168)+(2.5*(LOG(Readings!EO107/16.325))^2-273+$E120))</f>
        <v>-1.603844814192712</v>
      </c>
      <c r="ES137" s="6">
        <f>IF(Readings!EP107&gt;0.1,333.5*((Readings!EP107)^-0.07168)+(2.5*(LOG(Readings!EP107/16.325))^2-273+$E120))</f>
        <v>-0.66312764225938281</v>
      </c>
      <c r="ET137" s="6">
        <f>IF(Readings!EQ107&gt;0.1,333.5*((Readings!EQ107)^-0.07168)+(2.5*(LOG(Readings!EQ107/16.325))^2-273+$E120))</f>
        <v>-0.76639302276703347</v>
      </c>
      <c r="EU137" s="6">
        <f>IF(Readings!ER107&gt;0.1,333.5*((Readings!ER107)^-0.07168)+(2.5*(LOG(Readings!ER107/16.325))^2-273+$E120))</f>
        <v>-0.38471886356325058</v>
      </c>
      <c r="EV137" s="6">
        <f>IF(Readings!ES107&gt;0.1,333.5*((Readings!ES107)^-0.07168)+(2.5*(LOG(Readings!ES107/16.325))^2-273+$E120))</f>
        <v>-0.22023489432848464</v>
      </c>
      <c r="EW137" s="6">
        <f>(333.5*((16.48)^-0.07168)+(2.5*(LOG(16.48/16.325))^2-273+$E137))</f>
        <v>-0.20740748586831614</v>
      </c>
      <c r="EX137" s="6">
        <f>(333.5*((16.47)^-0.07168)+(2.5*(LOG(16.47/16.325))^2-273+$E137))</f>
        <v>-0.19554283999570998</v>
      </c>
      <c r="EY137" s="6">
        <f>(333.5*((16.52)^-0.07168)+(2.5*(LOG(16.52/16.325))^2-273+$E137))</f>
        <v>-0.25478556918670847</v>
      </c>
    </row>
    <row r="138" spans="2:155" x14ac:dyDescent="0.2">
      <c r="B138" s="13">
        <v>10</v>
      </c>
      <c r="C138" s="45">
        <v>1070.5999999999999</v>
      </c>
      <c r="D138" s="17">
        <v>-5.5</v>
      </c>
      <c r="E138" s="13">
        <v>-0.15</v>
      </c>
      <c r="F138" s="43" t="s">
        <v>139</v>
      </c>
      <c r="DM138" s="6">
        <f>IF(Readings!DJ108&gt;0.1,333.5*((Readings!DJ108)^-0.07168)+(2.5*(LOG(Readings!DJ108/16.325))^2-273+$E121))</f>
        <v>-8.4185117614140381E-2</v>
      </c>
      <c r="DN138" s="6">
        <f>IF(Readings!DK108&gt;0.1,333.5*((Readings!DK108)^-0.07168)+(2.5*(LOG(Readings!DK108/16.325))^2-273+$E121))</f>
        <v>-0.2266100164205227</v>
      </c>
      <c r="DO138" s="6">
        <f>IF(Readings!DL108&gt;0.1,333.5*((Readings!DL108)^-0.07168)+(2.5*(LOG(Readings!DL108/16.325))^2-273+$E121))</f>
        <v>-0.28561232283226445</v>
      </c>
      <c r="DP138" s="6">
        <f>IF(Readings!DM108&gt;0.1,333.5*((Readings!DM108)^-0.07168)+(2.5*(LOG(Readings!DM108/16.325))^2-273+$E121))</f>
        <v>-0.3561525861514383</v>
      </c>
      <c r="DQ138" s="6">
        <f>IF(Readings!DN108&gt;0.1,333.5*((Readings!DN108)^-0.07168)+(2.5*(LOG(Readings!DN108/16.325))^2-273+$E121))</f>
        <v>-0.43809037125004124</v>
      </c>
      <c r="DR138" s="6">
        <f>IF(Readings!DO108&gt;0.1,333.5*((Readings!DO108)^-0.07168)+(2.5*(LOG(Readings!DO108/16.325))^2-273+$E121))</f>
        <v>-0.4614305675935384</v>
      </c>
      <c r="DS138" s="6">
        <f>IF(Readings!DP108&gt;0.1,333.5*((Readings!DP108)^-0.07168)+(2.5*(LOG(Readings!DP108/16.325))^2-273+$E121))</f>
        <v>-0.48473953158924132</v>
      </c>
      <c r="DT138" s="6">
        <f>IF(Readings!DQ108&gt;0.1,333.5*((Readings!DQ108)^-0.07168)+(2.5*(LOG(Readings!DQ108/16.325))^2-273+$E121))</f>
        <v>-0.48473953158924132</v>
      </c>
      <c r="DU138" s="6">
        <f>IF(Readings!DR108&gt;0.1,333.5*((Readings!DR108)^-0.07168)+(2.5*(LOG(Readings!DR108/16.325))^2-273+$E121))</f>
        <v>-0.47308894870906215</v>
      </c>
      <c r="DV138" s="6">
        <f>IF(Readings!DS108&gt;0.1,333.5*((Readings!DS108)^-0.07168)+(2.5*(LOG(Readings!DS108/16.325))^2-273+$E121))</f>
        <v>-0.44976437839557093</v>
      </c>
      <c r="DW138" s="6">
        <f>IF(Readings!DT108&gt;0.1,333.5*((Readings!DT108)^-0.07168)+(2.5*(LOG(Readings!DT108/16.325))^2-273+$E121))</f>
        <v>-0.54287581582536859</v>
      </c>
      <c r="DX138" s="6">
        <f>IF(Readings!DU108&gt;0.1,333.5*((Readings!DU108)^-0.07168)+(2.5*(LOG(Readings!DU108/16.325))^2-273+$E121))</f>
        <v>-0.41471886356328014</v>
      </c>
      <c r="DY138" s="6">
        <f>IF(Readings!DV108&gt;0.1,333.5*((Readings!DV108)^-0.07168)+(2.5*(LOG(Readings!DV108/16.325))^2-273+$E121))</f>
        <v>-0.39131596524350698</v>
      </c>
      <c r="DZ138" s="6">
        <f>IF(Readings!DW108&gt;0.1,333.5*((Readings!DW108)^-0.07168)+(2.5*(LOG(Readings!DW108/16.325))^2-273+$E121))</f>
        <v>-0.36788159670470577</v>
      </c>
      <c r="EA138" s="6">
        <f>IF(Readings!DX108&gt;0.1,333.5*((Readings!DX108)^-0.07168)+(2.5*(LOG(Readings!DX108/16.325))^2-273+$E121))</f>
        <v>-0.34441567806396733</v>
      </c>
      <c r="EB138" s="6">
        <f>IF(Readings!DY108&gt;0.1,333.5*((Readings!DY108)^-0.07168)+(2.5*(LOG(Readings!DY108/16.325))^2-273+$E121))</f>
        <v>-0.34441567806396733</v>
      </c>
      <c r="EC138" s="6">
        <f>IF(Readings!DZ108&gt;0.1,333.5*((Readings!DZ108)^-0.07168)+(2.5*(LOG(Readings!DZ108/16.325))^2-273+$E121))</f>
        <v>-0.32091812913915874</v>
      </c>
      <c r="ED138" s="6">
        <f>IF(Readings!EA108&gt;0.1,333.5*((Readings!EA108)^-0.07168)+(2.5*(LOG(Readings!EA108/16.325))^2-273+$E121))</f>
        <v>-0.29738886944824117</v>
      </c>
      <c r="EE138" s="6">
        <f>IF(Readings!EB108&gt;0.1,333.5*((Readings!EB108)^-0.07168)+(2.5*(LOG(Readings!EB108/16.325))^2-273+$E121))</f>
        <v>-0.30915746818146772</v>
      </c>
      <c r="EF138" s="6">
        <f>IF(Readings!EC108&gt;0.1,333.5*((Readings!EC108)^-0.07168)+(2.5*(LOG(Readings!EC108/16.325))^2-273+$E121))</f>
        <v>-0.32091812913915874</v>
      </c>
      <c r="EG138" s="6">
        <f>IF(Readings!ED108&gt;0.1,333.5*((Readings!ED108)^-0.07168)+(2.5*(LOG(Readings!ED108/16.325))^2-273+$E121))</f>
        <v>-0.29738886944824117</v>
      </c>
      <c r="EH138" s="6">
        <f>IF(Readings!EE108&gt;0.1,333.5*((Readings!EE108)^-0.07168)+(2.5*(LOG(Readings!EE108/16.325))^2-273+$E121))</f>
        <v>-0.29738886944824117</v>
      </c>
      <c r="EI138" s="6">
        <f>IF(Readings!EF108&gt;0.1,333.5*((Readings!EF108)^-0.07168)+(2.5*(LOG(Readings!EF108/16.325))^2-273+$E121))</f>
        <v>-0.17926407141493428</v>
      </c>
      <c r="EJ138" s="6">
        <f>IF(Readings!EG108&gt;0.1,333.5*((Readings!EG108)^-0.07168)+(2.5*(LOG(Readings!EG108/16.325))^2-273+$E121))</f>
        <v>-0.14367012345911689</v>
      </c>
      <c r="EK138" s="6">
        <f>IF(Readings!EH108&gt;0.1,333.5*((Readings!EH108)^-0.07168)+(2.5*(LOG(Readings!EH108/16.325))^2-273+$E121))</f>
        <v>-0.2266100164205227</v>
      </c>
      <c r="EL138" s="6">
        <f>IF(Readings!EI108&gt;0.1,333.5*((Readings!EI108)^-0.07168)+(2.5*(LOG(Readings!EI108/16.325))^2-273+$E121))</f>
        <v>-0.21478556918674485</v>
      </c>
      <c r="EM138" s="6">
        <f>IF(Readings!EJ108&gt;0.1,333.5*((Readings!EJ108)^-0.07168)+(2.5*(LOG(Readings!EJ108/16.325))^2-273+$E121))</f>
        <v>-0.2384264547271755</v>
      </c>
      <c r="EN138" s="6">
        <f>IF(Readings!EK108&gt;0.1,333.5*((Readings!EK108)^-0.07168)+(2.5*(LOG(Readings!EK108/16.325))^2-273+$E121))</f>
        <v>-0.21478556918674485</v>
      </c>
      <c r="EO138" s="6">
        <f>IF(Readings!EL108&gt;0.1,333.5*((Readings!EL108)^-0.07168)+(2.5*(LOG(Readings!EL108/16.325))^2-273+$E121))</f>
        <v>-0.16740748586835252</v>
      </c>
      <c r="EP138" s="6">
        <f>IF(Readings!EM108&gt;0.1,333.5*((Readings!EM108)^-0.07168)+(2.5*(LOG(Readings!EM108/16.325))^2-273+$E121))</f>
        <v>-0.4614305675935384</v>
      </c>
      <c r="EQ138" s="6">
        <f>IF(Readings!EN108&gt;0.1,333.5*((Readings!EN108)^-0.07168)+(2.5*(LOG(Readings!EN108/16.325))^2-273+$E121))</f>
        <v>-0.2266100164205227</v>
      </c>
      <c r="ER138" s="6">
        <f>IF(Readings!EO108&gt;0.1,333.5*((Readings!EO108)^-0.07168)+(2.5*(LOG(Readings!EO108/16.325))^2-273+$E121))</f>
        <v>-1.5135236034402624</v>
      </c>
      <c r="ES138" s="6">
        <f>IF(Readings!EP108&gt;0.1,333.5*((Readings!EP108)^-0.07168)+(2.5*(LOG(Readings!EP108/16.325))^2-273+$E121))</f>
        <v>-0.56607608447654911</v>
      </c>
      <c r="ET138" s="6">
        <f>IF(Readings!EQ108&gt;0.1,333.5*((Readings!EQ108)^-0.07168)+(2.5*(LOG(Readings!EQ108/16.325))^2-273+$E121))</f>
        <v>-0.68161576440007821</v>
      </c>
      <c r="EU138" s="6">
        <f>IF(Readings!ER108&gt;0.1,333.5*((Readings!ER108)^-0.07168)+(2.5*(LOG(Readings!ER108/16.325))^2-273+$E121))</f>
        <v>-0.29738886944824117</v>
      </c>
      <c r="EV138" s="6">
        <f>IF(Readings!ES108&gt;0.1,333.5*((Readings!ES108)^-0.07168)+(2.5*(LOG(Readings!ES108/16.325))^2-273+$E121))</f>
        <v>-0.14367012345911689</v>
      </c>
      <c r="EW138" s="6">
        <f>(333.5*((16.37)^-0.07168)+(2.5*(LOG(16.37/16.325))^2-273+$E138))</f>
        <v>-0.20645077926690192</v>
      </c>
      <c r="EX138" s="6">
        <f>(333.5*((16.34)^-0.07168)+(2.5*(LOG(16.34/16.325))^2-273+$E138))</f>
        <v>-0.17056422337816457</v>
      </c>
      <c r="EY138" s="6">
        <f>(333.5*((16.43)^-0.07168)+(2.5*(LOG(16.43/16.325))^2-273+$E138))</f>
        <v>-0.27800344619112138</v>
      </c>
    </row>
    <row r="139" spans="2:155" x14ac:dyDescent="0.2">
      <c r="B139" s="13">
        <v>11</v>
      </c>
      <c r="C139" s="45">
        <v>1070.0999999999999</v>
      </c>
      <c r="D139" s="17">
        <v>-6</v>
      </c>
      <c r="E139" s="13">
        <v>-0.01</v>
      </c>
      <c r="F139" s="43" t="s">
        <v>140</v>
      </c>
      <c r="DM139" s="6" t="b">
        <f>IF(Readings!DJ109&gt;0.1,333.5*((Readings!DJ109)^-0.07168)+(2.5*(LOG(Readings!DJ109/16.325))^2-273+$E122))</f>
        <v>0</v>
      </c>
      <c r="DN139" s="6" t="b">
        <f>IF(Readings!DK109&gt;0.1,333.5*((Readings!DK109)^-0.07168)+(2.5*(LOG(Readings!DK109/16.325))^2-273+$E122))</f>
        <v>0</v>
      </c>
      <c r="DO139" s="6" t="b">
        <f>IF(Readings!DL109&gt;0.1,333.5*((Readings!DL109)^-0.07168)+(2.5*(LOG(Readings!DL109/16.325))^2-273+$E122))</f>
        <v>0</v>
      </c>
      <c r="DP139" s="6" t="b">
        <f>IF(Readings!DM109&gt;0.1,333.5*((Readings!DM109)^-0.07168)+(2.5*(LOG(Readings!DM109/16.325))^2-273+$E122))</f>
        <v>0</v>
      </c>
      <c r="DQ139" s="6" t="b">
        <f>IF(Readings!DN109&gt;0.1,333.5*((Readings!DN109)^-0.07168)+(2.5*(LOG(Readings!DN109/16.325))^2-273+$E122))</f>
        <v>0</v>
      </c>
      <c r="DR139" s="6">
        <f>IF(Readings!DO109&gt;0.1,333.5*((Readings!DO109)^-0.07168)+(2.5*(LOG(Readings!DO109/16.325))^2-273+$E122))</f>
        <v>-0.63081861076540235</v>
      </c>
      <c r="DS139" s="6">
        <f>IF(Readings!DP109&gt;0.1,333.5*((Readings!DP109)^-0.07168)+(2.5*(LOG(Readings!DP109/16.325))^2-273+$E122))</f>
        <v>-0.58447981505889857</v>
      </c>
      <c r="DT139" s="6">
        <f>IF(Readings!DQ109&gt;0.1,333.5*((Readings!DQ109)^-0.07168)+(2.5*(LOG(Readings!DQ109/16.325))^2-273+$E122))</f>
        <v>-0.61924547265459751</v>
      </c>
      <c r="DU139" s="6">
        <f>IF(Readings!DR109&gt;0.1,333.5*((Readings!DR109)^-0.07168)+(2.5*(LOG(Readings!DR109/16.325))^2-273+$E122))</f>
        <v>-0.61924547265459751</v>
      </c>
      <c r="DV139" s="6">
        <f>IF(Readings!DS109&gt;0.1,333.5*((Readings!DS109)^-0.07168)+(2.5*(LOG(Readings!DS109/16.325))^2-273+$E122))</f>
        <v>-0.61924547265459751</v>
      </c>
      <c r="DW139" s="6" t="b">
        <f>IF(Readings!DT109&gt;0.1,333.5*((Readings!DT109)^-0.07168)+(2.5*(LOG(Readings!DT109/16.325))^2-273+$E122))</f>
        <v>0</v>
      </c>
      <c r="DX139" s="6">
        <f>IF(Readings!DU109&gt;0.1,333.5*((Readings!DU109)^-0.07168)+(2.5*(LOG(Readings!DU109/16.325))^2-273+$E122))</f>
        <v>-0.58447981505889857</v>
      </c>
      <c r="DY139" s="6">
        <f>IF(Readings!DV109&gt;0.1,333.5*((Readings!DV109)^-0.07168)+(2.5*(LOG(Readings!DV109/16.325))^2-273+$E122))</f>
        <v>-0.57287581582534131</v>
      </c>
      <c r="DZ139" s="6" t="b">
        <f>IF(Readings!DW109&gt;0.1,333.5*((Readings!DW109)^-0.07168)+(2.5*(LOG(Readings!DW109/16.325))^2-273+$E122))</f>
        <v>0</v>
      </c>
      <c r="EA139" s="6">
        <f>IF(Readings!DX109&gt;0.1,333.5*((Readings!DX109)^-0.07168)+(2.5*(LOG(Readings!DX109/16.325))^2-273+$E122))</f>
        <v>-0.52638232606267366</v>
      </c>
      <c r="EB139" s="6">
        <f>IF(Readings!DY109&gt;0.1,333.5*((Readings!DY109)^-0.07168)+(2.5*(LOG(Readings!DY109/16.325))^2-273+$E122))</f>
        <v>-0.52638232606267366</v>
      </c>
      <c r="EC139" s="6">
        <f>IF(Readings!DZ109&gt;0.1,333.5*((Readings!DZ109)^-0.07168)+(2.5*(LOG(Readings!DZ109/16.325))^2-273+$E122))</f>
        <v>-0.50308894870903487</v>
      </c>
      <c r="ED139" s="6">
        <f>IF(Readings!EA109&gt;0.1,333.5*((Readings!EA109)^-0.07168)+(2.5*(LOG(Readings!EA109/16.325))^2-273+$E122))</f>
        <v>-0.47976437839554364</v>
      </c>
      <c r="EE139" s="6">
        <f>IF(Readings!EB109&gt;0.1,333.5*((Readings!EB109)^-0.07168)+(2.5*(LOG(Readings!EB109/16.325))^2-273+$E122))</f>
        <v>-0.49143056759351111</v>
      </c>
      <c r="EF139" s="6">
        <f>IF(Readings!EC109&gt;0.1,333.5*((Readings!EC109)^-0.07168)+(2.5*(LOG(Readings!EC109/16.325))^2-273+$E122))</f>
        <v>-0.49143056759351111</v>
      </c>
      <c r="EG139" s="6">
        <f>IF(Readings!ED109&gt;0.1,333.5*((Readings!ED109)^-0.07168)+(2.5*(LOG(Readings!ED109/16.325))^2-273+$E122))</f>
        <v>-0.49143056759351111</v>
      </c>
      <c r="EH139" s="6">
        <f>IF(Readings!EE109&gt;0.1,333.5*((Readings!EE109)^-0.07168)+(2.5*(LOG(Readings!EE109/16.325))^2-273+$E122))</f>
        <v>-0.46809037125001396</v>
      </c>
      <c r="EI139" s="6">
        <f>IF(Readings!EF109&gt;0.1,333.5*((Readings!EF109)^-0.07168)+(2.5*(LOG(Readings!EF109/16.325))^2-273+$E122))</f>
        <v>-0.33915746818144044</v>
      </c>
      <c r="EJ139" s="6">
        <f>IF(Readings!EG109&gt;0.1,333.5*((Readings!EG109)^-0.07168)+(2.5*(LOG(Readings!EG109/16.325))^2-273+$E122))</f>
        <v>-0.32738886944821388</v>
      </c>
      <c r="EK139" s="6">
        <f>IF(Readings!EH109&gt;0.1,333.5*((Readings!EH109)^-0.07168)+(2.5*(LOG(Readings!EH109/16.325))^2-273+$E122))</f>
        <v>-0.4096027197371086</v>
      </c>
      <c r="EL139" s="6">
        <f>IF(Readings!EI109&gt;0.1,333.5*((Readings!EI109)^-0.07168)+(2.5*(LOG(Readings!EI109/16.325))^2-273+$E122))</f>
        <v>-0.39788159670467849</v>
      </c>
      <c r="EM139" s="6">
        <f>IF(Readings!EJ109&gt;0.1,333.5*((Readings!EJ109)^-0.07168)+(2.5*(LOG(Readings!EJ109/16.325))^2-273+$E122))</f>
        <v>-0.4213159652434797</v>
      </c>
      <c r="EN139" s="6">
        <f>IF(Readings!EK109&gt;0.1,333.5*((Readings!EK109)^-0.07168)+(2.5*(LOG(Readings!EK109/16.325))^2-273+$E122))</f>
        <v>-0.4096027197371086</v>
      </c>
      <c r="EO139" s="6">
        <f>IF(Readings!EL109&gt;0.1,333.5*((Readings!EL109)^-0.07168)+(2.5*(LOG(Readings!EL109/16.325))^2-273+$E122))</f>
        <v>-0.4096027197371086</v>
      </c>
      <c r="EP139" s="6">
        <f>IF(Readings!EM109&gt;0.1,333.5*((Readings!EM109)^-0.07168)+(2.5*(LOG(Readings!EM109/16.325))^2-273+$E122))</f>
        <v>-0.64238405776120544</v>
      </c>
      <c r="EQ139" s="6">
        <f>IF(Readings!EN109&gt;0.1,333.5*((Readings!EN109)^-0.07168)+(2.5*(LOG(Readings!EN109/16.325))^2-273+$E122))</f>
        <v>-0.44471886356325285</v>
      </c>
      <c r="ER139" s="6">
        <f>IF(Readings!EO109&gt;0.1,333.5*((Readings!EO109)^-0.07168)+(2.5*(LOG(Readings!EO109/16.325))^2-273+$E122))</f>
        <v>-1.6965148701081034</v>
      </c>
      <c r="ES139" s="6">
        <f>IF(Readings!EP109&gt;0.1,333.5*((Readings!EP109)^-0.07168)+(2.5*(LOG(Readings!EP109/16.325))^2-273+$E122))</f>
        <v>-0.73463190555474966</v>
      </c>
      <c r="ET139" s="6">
        <f>IF(Readings!EQ109&gt;0.1,333.5*((Readings!EQ109)^-0.07168)+(2.5*(LOG(Readings!EQ109/16.325))^2-273+$E122))</f>
        <v>-0.87209256612317176</v>
      </c>
      <c r="EU139" s="6">
        <f>IF(Readings!ER109&gt;0.1,333.5*((Readings!ER109)^-0.07168)+(2.5*(LOG(Readings!ER109/16.325))^2-273+$E122))</f>
        <v>-0.49143056759351111</v>
      </c>
      <c r="EV139" s="6">
        <f>IF(Readings!ES109&gt;0.1,333.5*((Readings!ES109)^-0.07168)+(2.5*(LOG(Readings!ES109/16.325))^2-273+$E122))</f>
        <v>-0.35091812913913145</v>
      </c>
      <c r="EW139" s="6">
        <f>(333.5*((16.55)^-0.07168)+(2.5*(LOG(16.55/16.325))^2-273+$E139))</f>
        <v>-0.28023489432848692</v>
      </c>
      <c r="EX139" s="6">
        <f>(333.5*((16.5)^-0.07168)+(2.5*(LOG(16.5/16.325))^2-273+$E139))</f>
        <v>-0.22111260695402279</v>
      </c>
      <c r="EY139" s="6">
        <f>(333.5*((16.57)^-0.07168)+(2.5*(LOG(16.57/16.325))^2-273+$E139))</f>
        <v>-0.3038278182070826</v>
      </c>
    </row>
    <row r="140" spans="2:155" x14ac:dyDescent="0.2">
      <c r="B140" s="13">
        <v>12</v>
      </c>
      <c r="C140" s="45">
        <v>1069.5999999999999</v>
      </c>
      <c r="D140" s="17">
        <v>-6.5</v>
      </c>
      <c r="E140" s="13">
        <v>-0.14000000000000001</v>
      </c>
      <c r="F140" s="43" t="s">
        <v>141</v>
      </c>
      <c r="DM140" s="6" t="b">
        <f>IF(Readings!DJ110&gt;0.1,333.5*((Readings!DJ110)^-0.07168)+(2.5*(LOG(Readings!DJ110/16.325))^2-273+$E123))</f>
        <v>0</v>
      </c>
      <c r="DN140" s="6" t="b">
        <f>IF(Readings!DK110&gt;0.1,333.5*((Readings!DK110)^-0.07168)+(2.5*(LOG(Readings!DK110/16.325))^2-273+$E123))</f>
        <v>0</v>
      </c>
      <c r="DO140" s="6" t="b">
        <f>IF(Readings!DL110&gt;0.1,333.5*((Readings!DL110)^-0.07168)+(2.5*(LOG(Readings!DL110/16.325))^2-273+$E123))</f>
        <v>0</v>
      </c>
      <c r="DP140" s="6" t="b">
        <f>IF(Readings!DM110&gt;0.1,333.5*((Readings!DM110)^-0.07168)+(2.5*(LOG(Readings!DM110/16.325))^2-273+$E123))</f>
        <v>0</v>
      </c>
      <c r="DQ140" s="6" t="b">
        <f>IF(Readings!DN110&gt;0.1,333.5*((Readings!DN110)^-0.07168)+(2.5*(LOG(Readings!DN110/16.325))^2-273+$E123))</f>
        <v>0</v>
      </c>
      <c r="DR140" s="6">
        <f>IF(Readings!DO110&gt;0.1,333.5*((Readings!DO110)^-0.07168)+(2.5*(LOG(Readings!DO110/16.325))^2-273+$E123))</f>
        <v>-0.50638232606269185</v>
      </c>
      <c r="DS140" s="6">
        <f>IF(Readings!DP110&gt;0.1,333.5*((Readings!DP110)^-0.07168)+(2.5*(LOG(Readings!DP110/16.325))^2-273+$E123))</f>
        <v>-0.51801734193981019</v>
      </c>
      <c r="DT140" s="6">
        <f>IF(Readings!DQ110&gt;0.1,333.5*((Readings!DQ110)^-0.07168)+(2.5*(LOG(Readings!DQ110/16.325))^2-273+$E123))</f>
        <v>-0.5528758158253595</v>
      </c>
      <c r="DU140" s="6">
        <f>IF(Readings!DR110&gt;0.1,333.5*((Readings!DR110)^-0.07168)+(2.5*(LOG(Readings!DR110/16.325))^2-273+$E123))</f>
        <v>-0.5528758158253595</v>
      </c>
      <c r="DV140" s="6">
        <f>IF(Readings!DS110&gt;0.1,333.5*((Readings!DS110)^-0.07168)+(2.5*(LOG(Readings!DS110/16.325))^2-273+$E123))</f>
        <v>-0.56447981505891676</v>
      </c>
      <c r="DW140" s="6" t="b">
        <f>IF(Readings!DT110&gt;0.1,333.5*((Readings!DT110)^-0.07168)+(2.5*(LOG(Readings!DT110/16.325))^2-273+$E123))</f>
        <v>0</v>
      </c>
      <c r="DX140" s="6">
        <f>IF(Readings!DU110&gt;0.1,333.5*((Readings!DU110)^-0.07168)+(2.5*(LOG(Readings!DU110/16.325))^2-273+$E123))</f>
        <v>-0.5528758158253595</v>
      </c>
      <c r="DY140" s="6">
        <f>IF(Readings!DV110&gt;0.1,333.5*((Readings!DV110)^-0.07168)+(2.5*(LOG(Readings!DV110/16.325))^2-273+$E123))</f>
        <v>-0.5528758158253595</v>
      </c>
      <c r="DZ140" s="6" t="b">
        <f>IF(Readings!DW110&gt;0.1,333.5*((Readings!DW110)^-0.07168)+(2.5*(LOG(Readings!DW110/16.325))^2-273+$E123))</f>
        <v>0</v>
      </c>
      <c r="EA140" s="6">
        <f>IF(Readings!DX110&gt;0.1,333.5*((Readings!DX110)^-0.07168)+(2.5*(LOG(Readings!DX110/16.325))^2-273+$E123))</f>
        <v>-0.4714305675935293</v>
      </c>
      <c r="EB140" s="6">
        <f>IF(Readings!DY110&gt;0.1,333.5*((Readings!DY110)^-0.07168)+(2.5*(LOG(Readings!DY110/16.325))^2-273+$E123))</f>
        <v>-0.52964458901288936</v>
      </c>
      <c r="EC140" s="6">
        <f>IF(Readings!DZ110&gt;0.1,333.5*((Readings!DZ110)^-0.07168)+(2.5*(LOG(Readings!DZ110/16.325))^2-273+$E123))</f>
        <v>-0.50638232606269185</v>
      </c>
      <c r="ED140" s="6">
        <f>IF(Readings!EA110&gt;0.1,333.5*((Readings!EA110)^-0.07168)+(2.5*(LOG(Readings!EA110/16.325))^2-273+$E123))</f>
        <v>-0.49473953158923223</v>
      </c>
      <c r="EE140" s="6">
        <f>IF(Readings!EB110&gt;0.1,333.5*((Readings!EB110)^-0.07168)+(2.5*(LOG(Readings!EB110/16.325))^2-273+$E123))</f>
        <v>-0.50638232606269185</v>
      </c>
      <c r="EF140" s="6">
        <f>IF(Readings!EC110&gt;0.1,333.5*((Readings!EC110)^-0.07168)+(2.5*(LOG(Readings!EC110/16.325))^2-273+$E123))</f>
        <v>-0.50638232606269185</v>
      </c>
      <c r="EG140" s="6">
        <f>IF(Readings!ED110&gt;0.1,333.5*((Readings!ED110)^-0.07168)+(2.5*(LOG(Readings!ED110/16.325))^2-273+$E123))</f>
        <v>-0.50638232606269185</v>
      </c>
      <c r="EH140" s="6">
        <f>IF(Readings!EE110&gt;0.1,333.5*((Readings!EE110)^-0.07168)+(2.5*(LOG(Readings!EE110/16.325))^2-273+$E123))</f>
        <v>-0.49473953158923223</v>
      </c>
      <c r="EI140" s="6">
        <f>IF(Readings!EF110&gt;0.1,333.5*((Readings!EF110)^-0.07168)+(2.5*(LOG(Readings!EF110/16.325))^2-273+$E123))</f>
        <v>-0.31915746818145863</v>
      </c>
      <c r="EJ140" s="6">
        <f>IF(Readings!EG110&gt;0.1,333.5*((Readings!EG110)^-0.07168)+(2.5*(LOG(Readings!EG110/16.325))^2-273+$E123))</f>
        <v>-0.38960271973712679</v>
      </c>
      <c r="EK140" s="6">
        <f>IF(Readings!EH110&gt;0.1,333.5*((Readings!EH110)^-0.07168)+(2.5*(LOG(Readings!EH110/16.325))^2-273+$E123))</f>
        <v>-0.44809037125003215</v>
      </c>
      <c r="EL140" s="6">
        <f>IF(Readings!EI110&gt;0.1,333.5*((Readings!EI110)^-0.07168)+(2.5*(LOG(Readings!EI110/16.325))^2-273+$E123))</f>
        <v>-0.43640853627329079</v>
      </c>
      <c r="EM140" s="6">
        <f>IF(Readings!EJ110&gt;0.1,333.5*((Readings!EJ110)^-0.07168)+(2.5*(LOG(Readings!EJ110/16.325))^2-273+$E123))</f>
        <v>-0.3661525861514292</v>
      </c>
      <c r="EN140" s="6">
        <f>IF(Readings!EK110&gt;0.1,333.5*((Readings!EK110)^-0.07168)+(2.5*(LOG(Readings!EK110/16.325))^2-273+$E123))</f>
        <v>-0.44809037125003215</v>
      </c>
      <c r="EO140" s="6">
        <f>IF(Readings!EL110&gt;0.1,333.5*((Readings!EL110)^-0.07168)+(2.5*(LOG(Readings!EL110/16.325))^2-273+$E123))</f>
        <v>-0.44809037125003215</v>
      </c>
      <c r="EP140" s="6">
        <f>IF(Readings!EM110&gt;0.1,333.5*((Readings!EM110)^-0.07168)+(2.5*(LOG(Readings!EM110/16.325))^2-273+$E123))</f>
        <v>-0.69161576440006911</v>
      </c>
      <c r="EQ140" s="6">
        <f>IF(Readings!EN110&gt;0.1,333.5*((Readings!EN110)^-0.07168)+(2.5*(LOG(Readings!EN110/16.325))^2-273+$E123))</f>
        <v>-0.48308894870905306</v>
      </c>
      <c r="ER140" s="6">
        <f>IF(Readings!EO110&gt;0.1,333.5*((Readings!EO110)^-0.07168)+(2.5*(LOG(Readings!EO110/16.325))^2-273+$E123))</f>
        <v>-1.7308280747826075</v>
      </c>
      <c r="ES140" s="6">
        <f>IF(Readings!EP110&gt;0.1,333.5*((Readings!EP110)^-0.07168)+(2.5*(LOG(Readings!EP110/16.325))^2-273+$E123))</f>
        <v>-0.76057300263511252</v>
      </c>
      <c r="ET140" s="6">
        <f>IF(Readings!EQ110&gt;0.1,333.5*((Readings!EQ110)^-0.07168)+(2.5*(LOG(Readings!EQ110/16.325))^2-273+$E123))</f>
        <v>-0.8862885193327088</v>
      </c>
      <c r="EU140" s="6">
        <f>IF(Readings!ER110&gt;0.1,333.5*((Readings!ER110)^-0.07168)+(2.5*(LOG(Readings!ER110/16.325))^2-273+$E123))</f>
        <v>-0.54126407705609836</v>
      </c>
      <c r="EV140" s="6">
        <f>IF(Readings!ES110&gt;0.1,333.5*((Readings!ES110)^-0.07168)+(2.5*(LOG(Readings!ES110/16.325))^2-273+$E123))</f>
        <v>-0.40131596524349789</v>
      </c>
      <c r="EW140" s="6"/>
      <c r="EX140" s="6">
        <f>(333.5*((16.53)^-0.07168)+(2.5*(LOG(16.53/16.325))^2-273+$E140))</f>
        <v>-0.38661001642049087</v>
      </c>
      <c r="EY140" s="6">
        <f>(333.5*((16.64)^-0.07168)+(2.5*(LOG(16.64/16.325))^2-273+$E140))</f>
        <v>-0.51615258615140647</v>
      </c>
    </row>
    <row r="141" spans="2:155" x14ac:dyDescent="0.2">
      <c r="B141" s="13">
        <v>13</v>
      </c>
      <c r="C141" s="45">
        <v>1069.0999999999999</v>
      </c>
      <c r="D141" s="17">
        <v>-7</v>
      </c>
      <c r="E141" s="13">
        <v>-0.02</v>
      </c>
      <c r="F141" s="43" t="s">
        <v>142</v>
      </c>
      <c r="DM141" s="6" t="b">
        <f>IF(Readings!DJ111&gt;0.1,333.5*((Readings!DJ111)^-0.07168)+(2.5*(LOG(Readings!DJ111/16.325))^2-273+$E124))</f>
        <v>0</v>
      </c>
      <c r="DN141" s="6" t="b">
        <f>IF(Readings!DK111&gt;0.1,333.5*((Readings!DK111)^-0.07168)+(2.5*(LOG(Readings!DK111/16.325))^2-273+$E124))</f>
        <v>0</v>
      </c>
      <c r="DO141" s="6" t="b">
        <f>IF(Readings!DL111&gt;0.1,333.5*((Readings!DL111)^-0.07168)+(2.5*(LOG(Readings!DL111/16.325))^2-273+$E124))</f>
        <v>0</v>
      </c>
      <c r="DP141" s="6" t="b">
        <f>IF(Readings!DM111&gt;0.1,333.5*((Readings!DM111)^-0.07168)+(2.5*(LOG(Readings!DM111/16.325))^2-273+$E124))</f>
        <v>0</v>
      </c>
      <c r="DQ141" s="6" t="b">
        <f>IF(Readings!DN111&gt;0.1,333.5*((Readings!DN111)^-0.07168)+(2.5*(LOG(Readings!DN111/16.325))^2-273+$E124))</f>
        <v>0</v>
      </c>
      <c r="DR141" s="6" t="e">
        <f>IF(Readings!DO111&gt;0.1,333.5*((Readings!DO111)^-0.07168)+(2.5*(LOG(Readings!DO111/16.325))^2-273+$E124))</f>
        <v>#VALUE!</v>
      </c>
      <c r="DS141" s="6">
        <f>IF(Readings!DP111&gt;0.1,333.5*((Readings!DP111)^-0.07168)+(2.5*(LOG(Readings!DP111/16.325))^2-273+$E124))</f>
        <v>-0.52638232606267366</v>
      </c>
      <c r="DT141" s="6">
        <f>IF(Readings!DQ111&gt;0.1,333.5*((Readings!DQ111)^-0.07168)+(2.5*(LOG(Readings!DQ111/16.325))^2-273+$E124))</f>
        <v>-0.538017341939792</v>
      </c>
      <c r="DU141" s="6">
        <f>IF(Readings!DR111&gt;0.1,333.5*((Readings!DR111)^-0.07168)+(2.5*(LOG(Readings!DR111/16.325))^2-273+$E124))</f>
        <v>-0.54964458901287117</v>
      </c>
      <c r="DV141" s="6">
        <f>IF(Readings!DS111&gt;0.1,333.5*((Readings!DS111)^-0.07168)+(2.5*(LOG(Readings!DS111/16.325))^2-273+$E124))</f>
        <v>-0.56126407705608017</v>
      </c>
      <c r="DW141" s="6" t="b">
        <f>IF(Readings!DT111&gt;0.1,333.5*((Readings!DT111)^-0.07168)+(2.5*(LOG(Readings!DT111/16.325))^2-273+$E124))</f>
        <v>0</v>
      </c>
      <c r="DX141" s="6">
        <f>IF(Readings!DU111&gt;0.1,333.5*((Readings!DU111)^-0.07168)+(2.5*(LOG(Readings!DU111/16.325))^2-273+$E124))</f>
        <v>-0.57287581582534131</v>
      </c>
      <c r="DY141" s="6">
        <f>IF(Readings!DV111&gt;0.1,333.5*((Readings!DV111)^-0.07168)+(2.5*(LOG(Readings!DV111/16.325))^2-273+$E124))</f>
        <v>-0.56126407705608017</v>
      </c>
      <c r="DZ141" s="6" t="b">
        <f>IF(Readings!DW111&gt;0.1,333.5*((Readings!DW111)^-0.07168)+(2.5*(LOG(Readings!DW111/16.325))^2-273+$E124))</f>
        <v>0</v>
      </c>
      <c r="EA141" s="6">
        <f>IF(Readings!DX111&gt;0.1,333.5*((Readings!DX111)^-0.07168)+(2.5*(LOG(Readings!DX111/16.325))^2-273+$E124))</f>
        <v>-0.51473953158921404</v>
      </c>
      <c r="EB141" s="6">
        <f>IF(Readings!DY111&gt;0.1,333.5*((Readings!DY111)^-0.07168)+(2.5*(LOG(Readings!DY111/16.325))^2-273+$E124))</f>
        <v>-0.70009626246940115</v>
      </c>
      <c r="EC141" s="6">
        <f>IF(Readings!DZ111&gt;0.1,333.5*((Readings!DZ111)^-0.07168)+(2.5*(LOG(Readings!DZ111/16.325))^2-273+$E124))</f>
        <v>-0.538017341939792</v>
      </c>
      <c r="ED141" s="6">
        <f>IF(Readings!EA111&gt;0.1,333.5*((Readings!EA111)^-0.07168)+(2.5*(LOG(Readings!EA111/16.325))^2-273+$E124))</f>
        <v>-0.51473953158921404</v>
      </c>
      <c r="EE141" s="6">
        <f>IF(Readings!EB111&gt;0.1,333.5*((Readings!EB111)^-0.07168)+(2.5*(LOG(Readings!EB111/16.325))^2-273+$E124))</f>
        <v>-0.538017341939792</v>
      </c>
      <c r="EF141" s="6">
        <f>IF(Readings!EC111&gt;0.1,333.5*((Readings!EC111)^-0.07168)+(2.5*(LOG(Readings!EC111/16.325))^2-273+$E124))</f>
        <v>-0.538017341939792</v>
      </c>
      <c r="EG141" s="6">
        <f>IF(Readings!ED111&gt;0.1,333.5*((Readings!ED111)^-0.07168)+(2.5*(LOG(Readings!ED111/16.325))^2-273+$E124))</f>
        <v>-0.54964458901287117</v>
      </c>
      <c r="EH141" s="6">
        <f>IF(Readings!EE111&gt;0.1,333.5*((Readings!EE111)^-0.07168)+(2.5*(LOG(Readings!EE111/16.325))^2-273+$E124))</f>
        <v>-0.32738886944821388</v>
      </c>
      <c r="EI141" s="6">
        <f>IF(Readings!EF111&gt;0.1,333.5*((Readings!EF111)^-0.07168)+(2.5*(LOG(Readings!EF111/16.325))^2-273+$E124))</f>
        <v>-0.35091812913913145</v>
      </c>
      <c r="EJ141" s="6">
        <f>IF(Readings!EG111&gt;0.1,333.5*((Readings!EG111)^-0.07168)+(2.5*(LOG(Readings!EG111/16.325))^2-273+$E124))</f>
        <v>-0.39788159670467849</v>
      </c>
      <c r="EK141" s="6">
        <f>IF(Readings!EH111&gt;0.1,333.5*((Readings!EH111)^-0.07168)+(2.5*(LOG(Readings!EH111/16.325))^2-273+$E124))</f>
        <v>-0.49143056759351111</v>
      </c>
      <c r="EL141" s="6">
        <f>IF(Readings!EI111&gt;0.1,333.5*((Readings!EI111)^-0.07168)+(2.5*(LOG(Readings!EI111/16.325))^2-273+$E124))</f>
        <v>-0.46809037125001396</v>
      </c>
      <c r="EM141" s="6">
        <f>IF(Readings!EJ111&gt;0.1,333.5*((Readings!EJ111)^-0.07168)+(2.5*(LOG(Readings!EJ111/16.325))^2-273+$E124))</f>
        <v>-0.50308894870903487</v>
      </c>
      <c r="EN141" s="6">
        <f>IF(Readings!EK111&gt;0.1,333.5*((Readings!EK111)^-0.07168)+(2.5*(LOG(Readings!EK111/16.325))^2-273+$E124))</f>
        <v>-0.49143056759351111</v>
      </c>
      <c r="EO141" s="6">
        <f>IF(Readings!EL111&gt;0.1,333.5*((Readings!EL111)^-0.07168)+(2.5*(LOG(Readings!EL111/16.325))^2-273+$E124))</f>
        <v>-0.49143056759351111</v>
      </c>
      <c r="EP141" s="6">
        <f>IF(Readings!EM111&gt;0.1,333.5*((Readings!EM111)^-0.07168)+(2.5*(LOG(Readings!EM111/16.325))^2-273+$E124))</f>
        <v>-0.65394182327275985</v>
      </c>
      <c r="EQ141" s="6">
        <f>IF(Readings!EN111&gt;0.1,333.5*((Readings!EN111)^-0.07168)+(2.5*(LOG(Readings!EN111/16.325))^2-273+$E124))</f>
        <v>-0.52638232606267366</v>
      </c>
      <c r="ER141" s="6">
        <f>IF(Readings!EO111&gt;0.1,333.5*((Readings!EO111)^-0.07168)+(2.5*(LOG(Readings!EO111/16.325))^2-273+$E124))</f>
        <v>-1.7833342205777285</v>
      </c>
      <c r="ES141" s="6">
        <f>IF(Readings!EP111&gt;0.1,333.5*((Readings!EP111)^-0.07168)+(2.5*(LOG(Readings!EP111/16.325))^2-273+$E124))</f>
        <v>-0.79203933511269042</v>
      </c>
      <c r="ET141" s="6">
        <f>IF(Readings!EQ111&gt;0.1,333.5*((Readings!EQ111)^-0.07168)+(2.5*(LOG(Readings!EQ111/16.325))^2-273+$E124))</f>
        <v>-0.92904848211037461</v>
      </c>
      <c r="EU141" s="6">
        <f>IF(Readings!ER111&gt;0.1,333.5*((Readings!ER111)^-0.07168)+(2.5*(LOG(Readings!ER111/16.325))^2-273+$E124))</f>
        <v>-0.58447981505889857</v>
      </c>
      <c r="EV141" s="6">
        <f>IF(Readings!ES111&gt;0.1,333.5*((Readings!ES111)^-0.07168)+(2.5*(LOG(Readings!ES111/16.325))^2-273+$E124))</f>
        <v>-0.44471886356325285</v>
      </c>
      <c r="EW141" s="6"/>
      <c r="EX141" s="6">
        <f>(333.5*((16.59)^-0.07168)+(2.5*(LOG(16.59/16.325))^2-273+$E141))</f>
        <v>-0.33738886944820479</v>
      </c>
      <c r="EY141" s="6">
        <f>(333.5*((16.65)^-0.07168)+(2.5*(LOG(16.65/16.325))^2-273+$E141))</f>
        <v>-0.40788159670466939</v>
      </c>
    </row>
    <row r="142" spans="2:155" x14ac:dyDescent="0.2">
      <c r="B142" s="13">
        <v>14</v>
      </c>
      <c r="C142" s="45">
        <v>1068.0999999999999</v>
      </c>
      <c r="D142" s="17">
        <v>-8</v>
      </c>
      <c r="E142" s="13">
        <v>-0.02</v>
      </c>
      <c r="F142" s="43" t="s">
        <v>143</v>
      </c>
      <c r="BU142">
        <v>60</v>
      </c>
      <c r="DM142" s="6" t="b">
        <f>IF(Readings!DJ112&gt;0.1,333.5*((Readings!DJ112)^-0.07168)+(2.5*(LOG(Readings!DJ112/16.325))^2-273+$E125))</f>
        <v>0</v>
      </c>
      <c r="DN142" s="6" t="b">
        <f>IF(Readings!DK112&gt;0.1,333.5*((Readings!DK112)^-0.07168)+(2.5*(LOG(Readings!DK112/16.325))^2-273+$E125))</f>
        <v>0</v>
      </c>
      <c r="DO142" s="6" t="b">
        <f>IF(Readings!DL112&gt;0.1,333.5*((Readings!DL112)^-0.07168)+(2.5*(LOG(Readings!DL112/16.325))^2-273+$E125))</f>
        <v>0</v>
      </c>
      <c r="DP142" s="6" t="b">
        <f>IF(Readings!DM112&gt;0.1,333.5*((Readings!DM112)^-0.07168)+(2.5*(LOG(Readings!DM112/16.325))^2-273+$E125))</f>
        <v>0</v>
      </c>
      <c r="DQ142" s="6" t="b">
        <f>IF(Readings!DN112&gt;0.1,333.5*((Readings!DN112)^-0.07168)+(2.5*(LOG(Readings!DN112/16.325))^2-273+$E125))</f>
        <v>0</v>
      </c>
      <c r="DR142" s="6" t="e">
        <f>IF(Readings!DO112&gt;0.1,333.5*((Readings!DO112)^-0.07168)+(2.5*(LOG(Readings!DO112/16.325))^2-273+$E125))</f>
        <v>#VALUE!</v>
      </c>
      <c r="DS142" s="6" t="b">
        <f>IF(Readings!DP112&gt;0.1,333.5*((Readings!DP112)^-0.07168)+(2.5*(LOG(Readings!DP112/16.325))^2-273+$E125))</f>
        <v>0</v>
      </c>
      <c r="DT142" s="6" t="b">
        <f>IF(Readings!DQ112&gt;0.1,333.5*((Readings!DQ112)^-0.07168)+(2.5*(LOG(Readings!DQ112/16.325))^2-273+$E125))</f>
        <v>0</v>
      </c>
      <c r="DU142" s="6" t="b">
        <f>IF(Readings!DR112&gt;0.1,333.5*((Readings!DR112)^-0.07168)+(2.5*(LOG(Readings!DR112/16.325))^2-273+$E125))</f>
        <v>0</v>
      </c>
      <c r="DV142" s="6" t="b">
        <f>IF(Readings!DS112&gt;0.1,333.5*((Readings!DS112)^-0.07168)+(2.5*(LOG(Readings!DS112/16.325))^2-273+$E125))</f>
        <v>0</v>
      </c>
      <c r="DW142" s="6" t="b">
        <f>IF(Readings!DT112&gt;0.1,333.5*((Readings!DT112)^-0.07168)+(2.5*(LOG(Readings!DT112/16.325))^2-273+$E125))</f>
        <v>0</v>
      </c>
      <c r="DX142" s="6" t="b">
        <f>IF(Readings!DU112&gt;0.1,333.5*((Readings!DU112)^-0.07168)+(2.5*(LOG(Readings!DU112/16.325))^2-273+$E125))</f>
        <v>0</v>
      </c>
      <c r="DY142" s="6" t="b">
        <f>IF(Readings!DV112&gt;0.1,333.5*((Readings!DV112)^-0.07168)+(2.5*(LOG(Readings!DV112/16.325))^2-273+$E125))</f>
        <v>0</v>
      </c>
      <c r="DZ142" s="6" t="b">
        <f>IF(Readings!DW112&gt;0.1,333.5*((Readings!DW112)^-0.07168)+(2.5*(LOG(Readings!DW112/16.325))^2-273+$E125))</f>
        <v>0</v>
      </c>
      <c r="EA142" s="6" t="b">
        <f>IF(Readings!DX112&gt;0.1,333.5*((Readings!DX112)^-0.07168)+(2.5*(LOG(Readings!DX112/16.325))^2-273+$E125))</f>
        <v>0</v>
      </c>
      <c r="EB142" s="6" t="b">
        <f>IF(Readings!DY112&gt;0.1,333.5*((Readings!DY112)^-0.07168)+(2.5*(LOG(Readings!DY112/16.325))^2-273+$E125))</f>
        <v>0</v>
      </c>
      <c r="EC142" s="6" t="b">
        <f>IF(Readings!DZ112&gt;0.1,333.5*((Readings!DZ112)^-0.07168)+(2.5*(LOG(Readings!DZ112/16.325))^2-273+$E125))</f>
        <v>0</v>
      </c>
      <c r="ED142" s="6" t="b">
        <f>IF(Readings!EA112&gt;0.1,333.5*((Readings!EA112)^-0.07168)+(2.5*(LOG(Readings!EA112/16.325))^2-273+$E125))</f>
        <v>0</v>
      </c>
      <c r="EE142" s="6" t="b">
        <f>IF(Readings!EB112&gt;0.1,333.5*((Readings!EB112)^-0.07168)+(2.5*(LOG(Readings!EB112/16.325))^2-273+$E125))</f>
        <v>0</v>
      </c>
      <c r="EF142" s="6" t="b">
        <f>IF(Readings!EC112&gt;0.1,333.5*((Readings!EC112)^-0.07168)+(2.5*(LOG(Readings!EC112/16.325))^2-273+$E125))</f>
        <v>0</v>
      </c>
      <c r="EG142" s="6" t="b">
        <f>IF(Readings!ED112&gt;0.1,333.5*((Readings!ED112)^-0.07168)+(2.5*(LOG(Readings!ED112/16.325))^2-273+$E125))</f>
        <v>0</v>
      </c>
      <c r="EH142" s="6" t="b">
        <f>IF(Readings!EE112&gt;0.1,333.5*((Readings!EE112)^-0.07168)+(2.5*(LOG(Readings!EE112/16.325))^2-273+$E125))</f>
        <v>0</v>
      </c>
      <c r="EI142" s="6" t="b">
        <f>IF(Readings!EF112&gt;0.1,333.5*((Readings!EF112)^-0.07168)+(2.5*(LOG(Readings!EF112/16.325))^2-273+$E125))</f>
        <v>0</v>
      </c>
      <c r="EJ142" s="6" t="b">
        <f>IF(Readings!EG112&gt;0.1,333.5*((Readings!EG112)^-0.07168)+(2.5*(LOG(Readings!EG112/16.325))^2-273+$E125))</f>
        <v>0</v>
      </c>
      <c r="EK142" s="6" t="b">
        <f>IF(Readings!EH112&gt;0.1,333.5*((Readings!EH112)^-0.07168)+(2.5*(LOG(Readings!EH112/16.325))^2-273+$E125))</f>
        <v>0</v>
      </c>
      <c r="EL142" s="6" t="b">
        <f>IF(Readings!EI112&gt;0.1,333.5*((Readings!EI112)^-0.07168)+(2.5*(LOG(Readings!EI112/16.325))^2-273+$E125))</f>
        <v>0</v>
      </c>
      <c r="EM142" s="6" t="b">
        <f>IF(Readings!EJ112&gt;0.1,333.5*((Readings!EJ112)^-0.07168)+(2.5*(LOG(Readings!EJ112/16.325))^2-273+$E125))</f>
        <v>0</v>
      </c>
      <c r="EN142" s="6" t="b">
        <f>IF(Readings!EK112&gt;0.1,333.5*((Readings!EK112)^-0.07168)+(2.5*(LOG(Readings!EK112/16.325))^2-273+$E125))</f>
        <v>0</v>
      </c>
      <c r="EO142" s="6" t="b">
        <f>IF(Readings!EL112&gt;0.1,333.5*((Readings!EL112)^-0.07168)+(2.5*(LOG(Readings!EL112/16.325))^2-273+$E125))</f>
        <v>0</v>
      </c>
      <c r="EP142" s="6" t="b">
        <f>IF(Readings!EM112&gt;0.1,333.5*((Readings!EM112)^-0.07168)+(2.5*(LOG(Readings!EM112/16.325))^2-273+$E125))</f>
        <v>0</v>
      </c>
      <c r="EQ142" s="6" t="b">
        <f>IF(Readings!EN112&gt;0.1,333.5*((Readings!EN112)^-0.07168)+(2.5*(LOG(Readings!EN112/16.325))^2-273+$E125))</f>
        <v>0</v>
      </c>
      <c r="ER142" s="6" t="b">
        <f>IF(Readings!EO112&gt;0.1,333.5*((Readings!EO112)^-0.07168)+(2.5*(LOG(Readings!EO112/16.325))^2-273+$E125))</f>
        <v>0</v>
      </c>
      <c r="ES142" s="6" t="b">
        <f>IF(Readings!EP112&gt;0.1,333.5*((Readings!EP112)^-0.07168)+(2.5*(LOG(Readings!EP112/16.325))^2-273+$E125))</f>
        <v>0</v>
      </c>
      <c r="ET142" s="6" t="b">
        <f>IF(Readings!EQ112&gt;0.1,333.5*((Readings!EQ112)^-0.07168)+(2.5*(LOG(Readings!EQ112/16.325))^2-273+$E125))</f>
        <v>0</v>
      </c>
      <c r="EU142" s="6" t="b">
        <f>IF(Readings!ER112&gt;0.1,333.5*((Readings!ER112)^-0.07168)+(2.5*(LOG(Readings!ER112/16.325))^2-273+$E125))</f>
        <v>0</v>
      </c>
      <c r="EV142" s="6" t="b">
        <f>IF(Readings!ES112&gt;0.1,333.5*((Readings!ES112)^-0.07168)+(2.5*(LOG(Readings!ES112/16.325))^2-273+$E125))</f>
        <v>0</v>
      </c>
      <c r="EW142" s="6"/>
      <c r="EX142" s="6"/>
      <c r="EY142" s="6"/>
    </row>
    <row r="143" spans="2:155" x14ac:dyDescent="0.2">
      <c r="B143" s="13">
        <v>15</v>
      </c>
      <c r="C143" s="45">
        <v>1067.0999999999999</v>
      </c>
      <c r="D143" s="17">
        <v>-9</v>
      </c>
      <c r="E143" s="13">
        <v>-0.01</v>
      </c>
      <c r="F143" s="43" t="s">
        <v>144</v>
      </c>
      <c r="DM143" s="6" t="b">
        <f>IF(Readings!DJ113&gt;0.1,333.5*((Readings!DJ113)^-0.07168)+(2.5*(LOG(Readings!DJ113/16.325))^2-273+$E126))</f>
        <v>0</v>
      </c>
      <c r="DN143" s="6" t="b">
        <f>IF(Readings!DK113&gt;0.1,333.5*((Readings!DK113)^-0.07168)+(2.5*(LOG(Readings!DK113/16.325))^2-273+$E126))</f>
        <v>0</v>
      </c>
      <c r="DO143" s="6" t="b">
        <f>IF(Readings!DL113&gt;0.1,333.5*((Readings!DL113)^-0.07168)+(2.5*(LOG(Readings!DL113/16.325))^2-273+$E126))</f>
        <v>0</v>
      </c>
      <c r="DP143" s="6" t="b">
        <f>IF(Readings!DM113&gt;0.1,333.5*((Readings!DM113)^-0.07168)+(2.5*(LOG(Readings!DM113/16.325))^2-273+$E126))</f>
        <v>0</v>
      </c>
      <c r="DQ143" s="6" t="b">
        <f>IF(Readings!DN113&gt;0.1,333.5*((Readings!DN113)^-0.07168)+(2.5*(LOG(Readings!DN113/16.325))^2-273+$E126))</f>
        <v>0</v>
      </c>
      <c r="DR143" s="6" t="e">
        <f>IF(Readings!DO113&gt;0.1,333.5*((Readings!DO113)^-0.07168)+(2.5*(LOG(Readings!DO113/16.325))^2-273+$E126))</f>
        <v>#VALUE!</v>
      </c>
      <c r="DS143" s="6" t="b">
        <f>IF(Readings!DP113&gt;0.1,333.5*((Readings!DP113)^-0.07168)+(2.5*(LOG(Readings!DP113/16.325))^2-273+$E126))</f>
        <v>0</v>
      </c>
      <c r="DT143" s="6" t="b">
        <f>IF(Readings!DQ113&gt;0.1,333.5*((Readings!DQ113)^-0.07168)+(2.5*(LOG(Readings!DQ113/16.325))^2-273+$E126))</f>
        <v>0</v>
      </c>
      <c r="DU143" s="6" t="b">
        <f>IF(Readings!DR113&gt;0.1,333.5*((Readings!DR113)^-0.07168)+(2.5*(LOG(Readings!DR113/16.325))^2-273+$E126))</f>
        <v>0</v>
      </c>
      <c r="DV143" s="6" t="b">
        <f>IF(Readings!DS113&gt;0.1,333.5*((Readings!DS113)^-0.07168)+(2.5*(LOG(Readings!DS113/16.325))^2-273+$E126))</f>
        <v>0</v>
      </c>
      <c r="DW143" s="6" t="b">
        <f>IF(Readings!DT113&gt;0.1,333.5*((Readings!DT113)^-0.07168)+(2.5*(LOG(Readings!DT113/16.325))^2-273+$E126))</f>
        <v>0</v>
      </c>
      <c r="DX143" s="6" t="b">
        <f>IF(Readings!DU113&gt;0.1,333.5*((Readings!DU113)^-0.07168)+(2.5*(LOG(Readings!DU113/16.325))^2-273+$E126))</f>
        <v>0</v>
      </c>
      <c r="DY143" s="6" t="b">
        <f>IF(Readings!DV113&gt;0.1,333.5*((Readings!DV113)^-0.07168)+(2.5*(LOG(Readings!DV113/16.325))^2-273+$E126))</f>
        <v>0</v>
      </c>
      <c r="DZ143" s="6" t="b">
        <f>IF(Readings!DW113&gt;0.1,333.5*((Readings!DW113)^-0.07168)+(2.5*(LOG(Readings!DW113/16.325))^2-273+$E126))</f>
        <v>0</v>
      </c>
      <c r="EA143" s="6" t="b">
        <f>IF(Readings!DX113&gt;0.1,333.5*((Readings!DX113)^-0.07168)+(2.5*(LOG(Readings!DX113/16.325))^2-273+$E126))</f>
        <v>0</v>
      </c>
      <c r="EB143" s="6" t="b">
        <f>IF(Readings!DY113&gt;0.1,333.5*((Readings!DY113)^-0.07168)+(2.5*(LOG(Readings!DY113/16.325))^2-273+$E126))</f>
        <v>0</v>
      </c>
      <c r="EC143" s="6" t="b">
        <f>IF(Readings!DZ113&gt;0.1,333.5*((Readings!DZ113)^-0.07168)+(2.5*(LOG(Readings!DZ113/16.325))^2-273+$E126))</f>
        <v>0</v>
      </c>
      <c r="ED143" s="6" t="b">
        <f>IF(Readings!EA113&gt;0.1,333.5*((Readings!EA113)^-0.07168)+(2.5*(LOG(Readings!EA113/16.325))^2-273+$E126))</f>
        <v>0</v>
      </c>
      <c r="EE143" s="6" t="b">
        <f>IF(Readings!EB113&gt;0.1,333.5*((Readings!EB113)^-0.07168)+(2.5*(LOG(Readings!EB113/16.325))^2-273+$E126))</f>
        <v>0</v>
      </c>
      <c r="EF143" s="6" t="b">
        <f>IF(Readings!EC113&gt;0.1,333.5*((Readings!EC113)^-0.07168)+(2.5*(LOG(Readings!EC113/16.325))^2-273+$E126))</f>
        <v>0</v>
      </c>
      <c r="EG143" s="6" t="b">
        <f>IF(Readings!ED113&gt;0.1,333.5*((Readings!ED113)^-0.07168)+(2.5*(LOG(Readings!ED113/16.325))^2-273+$E126))</f>
        <v>0</v>
      </c>
      <c r="EH143" s="6" t="b">
        <f>IF(Readings!EE113&gt;0.1,333.5*((Readings!EE113)^-0.07168)+(2.5*(LOG(Readings!EE113/16.325))^2-273+$E126))</f>
        <v>0</v>
      </c>
      <c r="EI143" s="6" t="b">
        <f>IF(Readings!EF113&gt;0.1,333.5*((Readings!EF113)^-0.07168)+(2.5*(LOG(Readings!EF113/16.325))^2-273+$E126))</f>
        <v>0</v>
      </c>
      <c r="EJ143" s="6" t="b">
        <f>IF(Readings!EG113&gt;0.1,333.5*((Readings!EG113)^-0.07168)+(2.5*(LOG(Readings!EG113/16.325))^2-273+$E126))</f>
        <v>0</v>
      </c>
      <c r="EK143" s="6" t="b">
        <f>IF(Readings!EH113&gt;0.1,333.5*((Readings!EH113)^-0.07168)+(2.5*(LOG(Readings!EH113/16.325))^2-273+$E126))</f>
        <v>0</v>
      </c>
      <c r="EL143" s="6" t="b">
        <f>IF(Readings!EI113&gt;0.1,333.5*((Readings!EI113)^-0.07168)+(2.5*(LOG(Readings!EI113/16.325))^2-273+$E126))</f>
        <v>0</v>
      </c>
      <c r="EM143" s="6" t="b">
        <f>IF(Readings!EJ113&gt;0.1,333.5*((Readings!EJ113)^-0.07168)+(2.5*(LOG(Readings!EJ113/16.325))^2-273+$E126))</f>
        <v>0</v>
      </c>
      <c r="EN143" s="6" t="b">
        <f>IF(Readings!EK113&gt;0.1,333.5*((Readings!EK113)^-0.07168)+(2.5*(LOG(Readings!EK113/16.325))^2-273+$E126))</f>
        <v>0</v>
      </c>
      <c r="EO143" s="6" t="b">
        <f>IF(Readings!EL113&gt;0.1,333.5*((Readings!EL113)^-0.07168)+(2.5*(LOG(Readings!EL113/16.325))^2-273+$E126))</f>
        <v>0</v>
      </c>
      <c r="EP143" s="6" t="b">
        <f>IF(Readings!EM113&gt;0.1,333.5*((Readings!EM113)^-0.07168)+(2.5*(LOG(Readings!EM113/16.325))^2-273+$E126))</f>
        <v>0</v>
      </c>
      <c r="EQ143" s="6" t="b">
        <f>IF(Readings!EN113&gt;0.1,333.5*((Readings!EN113)^-0.07168)+(2.5*(LOG(Readings!EN113/16.325))^2-273+$E126))</f>
        <v>0</v>
      </c>
      <c r="ER143" s="6" t="b">
        <f>IF(Readings!EO113&gt;0.1,333.5*((Readings!EO113)^-0.07168)+(2.5*(LOG(Readings!EO113/16.325))^2-273+$E126))</f>
        <v>0</v>
      </c>
      <c r="ES143" s="6" t="b">
        <f>IF(Readings!EP113&gt;0.1,333.5*((Readings!EP113)^-0.07168)+(2.5*(LOG(Readings!EP113/16.325))^2-273+$E126))</f>
        <v>0</v>
      </c>
      <c r="ET143" s="6" t="b">
        <f>IF(Readings!EQ113&gt;0.1,333.5*((Readings!EQ113)^-0.07168)+(2.5*(LOG(Readings!EQ113/16.325))^2-273+$E126))</f>
        <v>0</v>
      </c>
      <c r="EU143" s="6" t="b">
        <f>IF(Readings!ER113&gt;0.1,333.5*((Readings!ER113)^-0.07168)+(2.5*(LOG(Readings!ER113/16.325))^2-273+$E126))</f>
        <v>0</v>
      </c>
      <c r="EV143" s="6" t="b">
        <f>IF(Readings!ES113&gt;0.1,333.5*((Readings!ES113)^-0.07168)+(2.5*(LOG(Readings!ES113/16.325))^2-273+$E126))</f>
        <v>0</v>
      </c>
      <c r="EW143" s="6"/>
      <c r="EX143" s="6"/>
      <c r="EY143" s="6"/>
    </row>
    <row r="144" spans="2:155" x14ac:dyDescent="0.2">
      <c r="B144" s="13">
        <v>16</v>
      </c>
      <c r="C144" s="45">
        <v>1066.0999999999999</v>
      </c>
      <c r="D144" s="17">
        <v>-10</v>
      </c>
      <c r="E144" s="13">
        <v>-0.01</v>
      </c>
      <c r="F144" s="43" t="s">
        <v>227</v>
      </c>
      <c r="DM144" s="6" t="b">
        <f>IF(Readings!DJ114&gt;0.1,333.5*((Readings!DJ114)^-0.07168)+(2.5*(LOG(Readings!DJ114/16.325))^2-273+$E127))</f>
        <v>0</v>
      </c>
      <c r="DN144" s="6" t="b">
        <f>IF(Readings!DK114&gt;0.1,333.5*((Readings!DK114)^-0.07168)+(2.5*(LOG(Readings!DK114/16.325))^2-273+$E127))</f>
        <v>0</v>
      </c>
      <c r="DO144" s="6" t="b">
        <f>IF(Readings!DL114&gt;0.1,333.5*((Readings!DL114)^-0.07168)+(2.5*(LOG(Readings!DL114/16.325))^2-273+$E127))</f>
        <v>0</v>
      </c>
      <c r="DP144" s="6" t="b">
        <f>IF(Readings!DM114&gt;0.1,333.5*((Readings!DM114)^-0.07168)+(2.5*(LOG(Readings!DM114/16.325))^2-273+$E127))</f>
        <v>0</v>
      </c>
      <c r="DQ144" s="6" t="b">
        <f>IF(Readings!DN114&gt;0.1,333.5*((Readings!DN114)^-0.07168)+(2.5*(LOG(Readings!DN114/16.325))^2-273+$E127))</f>
        <v>0</v>
      </c>
      <c r="DR144" s="6" t="e">
        <f>IF(Readings!DO114&gt;0.1,333.5*((Readings!DO114)^-0.07168)+(2.5*(LOG(Readings!DO114/16.325))^2-273+$E127))</f>
        <v>#VALUE!</v>
      </c>
      <c r="DS144" s="6" t="b">
        <f>IF(Readings!DP114&gt;0.1,333.5*((Readings!DP114)^-0.07168)+(2.5*(LOG(Readings!DP114/16.325))^2-273+$E127))</f>
        <v>0</v>
      </c>
      <c r="DT144" s="6" t="b">
        <f>IF(Readings!DQ114&gt;0.1,333.5*((Readings!DQ114)^-0.07168)+(2.5*(LOG(Readings!DQ114/16.325))^2-273+$E127))</f>
        <v>0</v>
      </c>
      <c r="DU144" s="6" t="b">
        <f>IF(Readings!DR114&gt;0.1,333.5*((Readings!DR114)^-0.07168)+(2.5*(LOG(Readings!DR114/16.325))^2-273+$E127))</f>
        <v>0</v>
      </c>
      <c r="DV144" s="6" t="b">
        <f>IF(Readings!DS114&gt;0.1,333.5*((Readings!DS114)^-0.07168)+(2.5*(LOG(Readings!DS114/16.325))^2-273+$E127))</f>
        <v>0</v>
      </c>
      <c r="DW144" s="6" t="b">
        <f>IF(Readings!DT114&gt;0.1,333.5*((Readings!DT114)^-0.07168)+(2.5*(LOG(Readings!DT114/16.325))^2-273+$E127))</f>
        <v>0</v>
      </c>
      <c r="DX144" s="6" t="b">
        <f>IF(Readings!DU114&gt;0.1,333.5*((Readings!DU114)^-0.07168)+(2.5*(LOG(Readings!DU114/16.325))^2-273+$E127))</f>
        <v>0</v>
      </c>
      <c r="DY144" s="6" t="b">
        <f>IF(Readings!DV114&gt;0.1,333.5*((Readings!DV114)^-0.07168)+(2.5*(LOG(Readings!DV114/16.325))^2-273+$E127))</f>
        <v>0</v>
      </c>
      <c r="DZ144" s="6" t="b">
        <f>IF(Readings!DW114&gt;0.1,333.5*((Readings!DW114)^-0.07168)+(2.5*(LOG(Readings!DW114/16.325))^2-273+$E127))</f>
        <v>0</v>
      </c>
      <c r="EA144" s="6" t="b">
        <f>IF(Readings!DX114&gt;0.1,333.5*((Readings!DX114)^-0.07168)+(2.5*(LOG(Readings!DX114/16.325))^2-273+$E127))</f>
        <v>0</v>
      </c>
      <c r="EB144" s="6" t="b">
        <f>IF(Readings!DY114&gt;0.1,333.5*((Readings!DY114)^-0.07168)+(2.5*(LOG(Readings!DY114/16.325))^2-273+$E127))</f>
        <v>0</v>
      </c>
      <c r="EC144" s="6" t="b">
        <f>IF(Readings!DZ114&gt;0.1,333.5*((Readings!DZ114)^-0.07168)+(2.5*(LOG(Readings!DZ114/16.325))^2-273+$E127))</f>
        <v>0</v>
      </c>
      <c r="ED144" s="6" t="b">
        <f>IF(Readings!EA114&gt;0.1,333.5*((Readings!EA114)^-0.07168)+(2.5*(LOG(Readings!EA114/16.325))^2-273+$E127))</f>
        <v>0</v>
      </c>
      <c r="EE144" s="6" t="b">
        <f>IF(Readings!EB114&gt;0.1,333.5*((Readings!EB114)^-0.07168)+(2.5*(LOG(Readings!EB114/16.325))^2-273+$E127))</f>
        <v>0</v>
      </c>
      <c r="EF144" s="6" t="b">
        <f>IF(Readings!EC114&gt;0.1,333.5*((Readings!EC114)^-0.07168)+(2.5*(LOG(Readings!EC114/16.325))^2-273+$E127))</f>
        <v>0</v>
      </c>
      <c r="EG144" s="6" t="b">
        <f>IF(Readings!ED114&gt;0.1,333.5*((Readings!ED114)^-0.07168)+(2.5*(LOG(Readings!ED114/16.325))^2-273+$E127))</f>
        <v>0</v>
      </c>
      <c r="EH144" s="6" t="b">
        <f>IF(Readings!EE114&gt;0.1,333.5*((Readings!EE114)^-0.07168)+(2.5*(LOG(Readings!EE114/16.325))^2-273+$E127))</f>
        <v>0</v>
      </c>
      <c r="EI144" s="6" t="b">
        <f>IF(Readings!EF114&gt;0.1,333.5*((Readings!EF114)^-0.07168)+(2.5*(LOG(Readings!EF114/16.325))^2-273+$E127))</f>
        <v>0</v>
      </c>
      <c r="EJ144" s="6" t="b">
        <f>IF(Readings!EG114&gt;0.1,333.5*((Readings!EG114)^-0.07168)+(2.5*(LOG(Readings!EG114/16.325))^2-273+$E127))</f>
        <v>0</v>
      </c>
      <c r="EK144" s="6" t="b">
        <f>IF(Readings!EH114&gt;0.1,333.5*((Readings!EH114)^-0.07168)+(2.5*(LOG(Readings!EH114/16.325))^2-273+$E127))</f>
        <v>0</v>
      </c>
      <c r="EL144" s="6" t="b">
        <f>IF(Readings!EI114&gt;0.1,333.5*((Readings!EI114)^-0.07168)+(2.5*(LOG(Readings!EI114/16.325))^2-273+$E127))</f>
        <v>0</v>
      </c>
      <c r="EM144" s="6" t="b">
        <f>IF(Readings!EJ114&gt;0.1,333.5*((Readings!EJ114)^-0.07168)+(2.5*(LOG(Readings!EJ114/16.325))^2-273+$E127))</f>
        <v>0</v>
      </c>
      <c r="EN144" s="6" t="b">
        <f>IF(Readings!EK114&gt;0.1,333.5*((Readings!EK114)^-0.07168)+(2.5*(LOG(Readings!EK114/16.325))^2-273+$E127))</f>
        <v>0</v>
      </c>
      <c r="EO144" s="6" t="b">
        <f>IF(Readings!EL114&gt;0.1,333.5*((Readings!EL114)^-0.07168)+(2.5*(LOG(Readings!EL114/16.325))^2-273+$E127))</f>
        <v>0</v>
      </c>
      <c r="EP144" s="6" t="b">
        <f>IF(Readings!EM114&gt;0.1,333.5*((Readings!EM114)^-0.07168)+(2.5*(LOG(Readings!EM114/16.325))^2-273+$E127))</f>
        <v>0</v>
      </c>
      <c r="EQ144" s="6" t="b">
        <f>IF(Readings!EN114&gt;0.1,333.5*((Readings!EN114)^-0.07168)+(2.5*(LOG(Readings!EN114/16.325))^2-273+$E127))</f>
        <v>0</v>
      </c>
      <c r="ER144" s="6" t="b">
        <f>IF(Readings!EO114&gt;0.1,333.5*((Readings!EO114)^-0.07168)+(2.5*(LOG(Readings!EO114/16.325))^2-273+$E127))</f>
        <v>0</v>
      </c>
      <c r="ES144" s="6" t="b">
        <f>IF(Readings!EP114&gt;0.1,333.5*((Readings!EP114)^-0.07168)+(2.5*(LOG(Readings!EP114/16.325))^2-273+$E127))</f>
        <v>0</v>
      </c>
      <c r="ET144" s="6" t="b">
        <f>IF(Readings!EQ114&gt;0.1,333.5*((Readings!EQ114)^-0.07168)+(2.5*(LOG(Readings!EQ114/16.325))^2-273+$E127))</f>
        <v>0</v>
      </c>
      <c r="EU144" s="6" t="b">
        <f>IF(Readings!ER114&gt;0.1,333.5*((Readings!ER114)^-0.07168)+(2.5*(LOG(Readings!ER114/16.325))^2-273+$E127))</f>
        <v>0</v>
      </c>
      <c r="EV144" s="6" t="b">
        <f>IF(Readings!ES114&gt;0.1,333.5*((Readings!ES114)^-0.07168)+(2.5*(LOG(Readings!ES114/16.325))^2-273+$E127))</f>
        <v>0</v>
      </c>
      <c r="EW144" s="6"/>
      <c r="EX144" s="6"/>
      <c r="EY144" s="6"/>
    </row>
    <row r="145" spans="2:156" x14ac:dyDescent="0.2">
      <c r="B145"/>
    </row>
    <row r="146" spans="2:156" x14ac:dyDescent="0.2">
      <c r="B146"/>
      <c r="D146"/>
    </row>
    <row r="147" spans="2:156" x14ac:dyDescent="0.2">
      <c r="B147" s="28" t="s">
        <v>69</v>
      </c>
      <c r="D147"/>
    </row>
    <row r="148" spans="2:156" x14ac:dyDescent="0.2">
      <c r="B148" s="13" t="s">
        <v>49</v>
      </c>
      <c r="C148" s="18" t="s">
        <v>2</v>
      </c>
      <c r="D148" s="17" t="s">
        <v>3</v>
      </c>
      <c r="E148" s="16" t="s">
        <v>58</v>
      </c>
      <c r="H148" s="6" t="s">
        <v>1</v>
      </c>
      <c r="I148">
        <v>1075.5999999999999</v>
      </c>
      <c r="DM148" s="5">
        <f>DM128</f>
        <v>36914</v>
      </c>
      <c r="DN148" s="5">
        <f t="shared" ref="DN148:EL148" si="147">DN128</f>
        <v>36951</v>
      </c>
      <c r="DO148" s="5">
        <f t="shared" si="147"/>
        <v>36971</v>
      </c>
      <c r="DP148" s="5">
        <f t="shared" si="147"/>
        <v>36991</v>
      </c>
      <c r="DQ148" s="5">
        <f t="shared" si="147"/>
        <v>37013</v>
      </c>
      <c r="DR148" s="5">
        <f t="shared" si="147"/>
        <v>37022</v>
      </c>
      <c r="DS148" s="5">
        <f t="shared" si="147"/>
        <v>37028</v>
      </c>
      <c r="DT148" s="5">
        <f t="shared" si="147"/>
        <v>37046</v>
      </c>
      <c r="DU148" s="5">
        <f t="shared" si="147"/>
        <v>37060</v>
      </c>
      <c r="DV148" s="5">
        <f t="shared" si="147"/>
        <v>37075</v>
      </c>
      <c r="DW148" s="5">
        <f t="shared" si="147"/>
        <v>37088</v>
      </c>
      <c r="DX148" s="5">
        <f t="shared" si="147"/>
        <v>37102</v>
      </c>
      <c r="DY148" s="5">
        <f t="shared" si="147"/>
        <v>37116</v>
      </c>
      <c r="DZ148" s="5">
        <f t="shared" si="147"/>
        <v>37134</v>
      </c>
      <c r="EA148" s="5">
        <f t="shared" si="147"/>
        <v>37143</v>
      </c>
      <c r="EB148" s="5">
        <f t="shared" si="147"/>
        <v>37157</v>
      </c>
      <c r="EC148" s="5">
        <f t="shared" si="147"/>
        <v>37181</v>
      </c>
      <c r="ED148" s="5">
        <f t="shared" si="147"/>
        <v>37196</v>
      </c>
      <c r="EE148" s="5">
        <f t="shared" si="147"/>
        <v>37210</v>
      </c>
      <c r="EF148" s="5">
        <f t="shared" si="147"/>
        <v>37224</v>
      </c>
      <c r="EG148" s="5">
        <f t="shared" si="147"/>
        <v>37271</v>
      </c>
      <c r="EH148" s="5">
        <f t="shared" si="147"/>
        <v>37463</v>
      </c>
      <c r="EI148" s="5">
        <f t="shared" si="147"/>
        <v>37750</v>
      </c>
      <c r="EJ148" s="5">
        <f t="shared" si="147"/>
        <v>37812</v>
      </c>
      <c r="EK148" s="5">
        <f t="shared" si="147"/>
        <v>37852</v>
      </c>
      <c r="EL148" s="5">
        <f t="shared" si="147"/>
        <v>37971</v>
      </c>
      <c r="EM148" s="5">
        <f t="shared" ref="EM148:ET148" si="148">EM128</f>
        <v>38138</v>
      </c>
      <c r="EN148" s="5">
        <f t="shared" si="148"/>
        <v>38170</v>
      </c>
      <c r="EO148" s="5">
        <f t="shared" si="148"/>
        <v>38213</v>
      </c>
      <c r="EP148" s="5">
        <f t="shared" si="148"/>
        <v>38238</v>
      </c>
      <c r="EQ148" s="5">
        <f t="shared" si="148"/>
        <v>38266</v>
      </c>
      <c r="ER148" s="5">
        <f t="shared" si="148"/>
        <v>38502</v>
      </c>
      <c r="ES148" s="5">
        <f t="shared" si="148"/>
        <v>38586</v>
      </c>
      <c r="ET148" s="5">
        <f t="shared" si="148"/>
        <v>38674</v>
      </c>
      <c r="EU148" s="5">
        <f>EU128</f>
        <v>39592</v>
      </c>
      <c r="EV148" s="5">
        <f>EV128</f>
        <v>39701</v>
      </c>
      <c r="EW148" s="5">
        <v>40365</v>
      </c>
      <c r="EX148" s="5">
        <v>40750</v>
      </c>
      <c r="EY148" s="5">
        <v>40786</v>
      </c>
      <c r="EZ148" s="5">
        <v>40815</v>
      </c>
    </row>
    <row r="149" spans="2:156" x14ac:dyDescent="0.2">
      <c r="B149" s="13">
        <v>1</v>
      </c>
      <c r="C149" s="45">
        <v>1075.0999999999999</v>
      </c>
      <c r="D149" s="17">
        <v>-0.5</v>
      </c>
      <c r="E149" s="13">
        <v>-7.0000000000000007E-2</v>
      </c>
      <c r="F149" s="43" t="s">
        <v>145</v>
      </c>
      <c r="DM149" s="6">
        <f>IF(Readings!DJ119&gt;0.1,333.5*((Readings!DJ119)^-0.07168)+(2.5*(LOG(Readings!DJ119/16.325))^2-273+$E132))</f>
        <v>-3.8800779064164885</v>
      </c>
      <c r="DN149" s="6">
        <f>IF(Readings!DK119&gt;0.1,333.5*((Readings!DK119)^-0.07168)+(2.5*(LOG(Readings!DK119/16.325))^2-273+$E132))</f>
        <v>-4.5008450313681578</v>
      </c>
      <c r="DO149" s="6">
        <f>IF(Readings!DL119&gt;0.1,333.5*((Readings!DL119)^-0.07168)+(2.5*(LOG(Readings!DL119/16.325))^2-273+$E132))</f>
        <v>-5.1353069469251409</v>
      </c>
      <c r="DP149" s="6">
        <f>IF(Readings!DM119&gt;0.1,333.5*((Readings!DM119)^-0.07168)+(2.5*(LOG(Readings!DM119/16.325))^2-273+$E132))</f>
        <v>-3.4237952085085794</v>
      </c>
      <c r="DQ149" s="6">
        <f>IF(Readings!DN119&gt;0.1,333.5*((Readings!DN119)^-0.07168)+(2.5*(LOG(Readings!DN119/16.325))^2-273+$E132))</f>
        <v>-0.65394182327275985</v>
      </c>
      <c r="DR149" s="6">
        <f>IF(Readings!DO119&gt;0.1,333.5*((Readings!DO119)^-0.07168)+(2.5*(LOG(Readings!DO119/16.325))^2-273+$E132))</f>
        <v>5.2793397359064898</v>
      </c>
      <c r="DS149" s="6">
        <f>IF(Readings!DP119&gt;0.1,333.5*((Readings!DP119)^-0.07168)+(2.5*(LOG(Readings!DP119/16.325))^2-273+$E132))</f>
        <v>6.7412843452952984</v>
      </c>
      <c r="DT149" s="6">
        <f>IF(Readings!DQ119&gt;0.1,333.5*((Readings!DQ119)^-0.07168)+(2.5*(LOG(Readings!DQ119/16.325))^2-273+$E132))</f>
        <v>13.163530809550025</v>
      </c>
      <c r="DU149" s="6">
        <f>IF(Readings!DR119&gt;0.1,333.5*((Readings!DR119)^-0.07168)+(2.5*(LOG(Readings!DR119/16.325))^2-273+$E132))</f>
        <v>30.756025231373883</v>
      </c>
      <c r="DV149" s="6">
        <f>IF(Readings!DS119&gt;0.1,333.5*((Readings!DS119)^-0.07168)+(2.5*(LOG(Readings!DS119/16.325))^2-273+$E132))</f>
        <v>16.831688701041173</v>
      </c>
      <c r="DW149" s="6">
        <f>IF(Readings!DT119&gt;0.1,333.5*((Readings!DT119)^-0.07168)+(2.5*(LOG(Readings!DT119/16.325))^2-273+$E132))</f>
        <v>20.439593593028405</v>
      </c>
      <c r="DX149" s="6">
        <f>IF(Readings!DU119&gt;0.1,333.5*((Readings!DU119)^-0.07168)+(2.5*(LOG(Readings!DU119/16.325))^2-273+$E132))</f>
        <v>4.6916747883871039</v>
      </c>
      <c r="DY149" s="6">
        <f>IF(Readings!DV119&gt;0.1,333.5*((Readings!DV119)^-0.07168)+(2.5*(LOG(Readings!DV119/16.325))^2-273+$E132))</f>
        <v>24.722993215836254</v>
      </c>
      <c r="DZ149" s="6">
        <f>IF(Readings!DW119&gt;0.1,333.5*((Readings!DW119)^-0.07168)+(2.5*(LOG(Readings!DW119/16.325))^2-273+$E132))</f>
        <v>16.126184431090564</v>
      </c>
      <c r="EA149" s="6">
        <f>IF(Readings!DX119&gt;0.1,333.5*((Readings!DX119)^-0.07168)+(2.5*(LOG(Readings!DX119/16.325))^2-273+$E132))</f>
        <v>10.666785882083957</v>
      </c>
      <c r="EB149" s="6">
        <f>IF(Readings!DY119&gt;0.1,333.5*((Readings!DY119)^-0.07168)+(2.5*(LOG(Readings!DY119/16.325))^2-273+$E132))</f>
        <v>13.064913176287689</v>
      </c>
      <c r="EC149" s="6">
        <f>IF(Readings!DZ119&gt;0.1,333.5*((Readings!DZ119)^-0.07168)+(2.5*(LOG(Readings!DZ119/16.325))^2-273+$E132))</f>
        <v>-3.2557063176579959</v>
      </c>
      <c r="ED149" s="6">
        <f>IF(Readings!EA119&gt;0.1,333.5*((Readings!EA119)^-0.07168)+(2.5*(LOG(Readings!EA119/16.325))^2-273+$E132))</f>
        <v>-0.87209256612317176</v>
      </c>
      <c r="EE149" s="6">
        <f>IF(Readings!EB119&gt;0.1,333.5*((Readings!EB119)^-0.07168)+(2.5*(LOG(Readings!EB119/16.325))^2-273+$E132))</f>
        <v>-6.2537738819816013</v>
      </c>
      <c r="EF149" s="6">
        <f>IF(Readings!EC119&gt;0.1,333.5*((Readings!EC119)^-0.07168)+(2.5*(LOG(Readings!EC119/16.325))^2-273+$E132))</f>
        <v>-13.155395563391664</v>
      </c>
      <c r="EG149" s="6">
        <f>IF(Readings!ED119&gt;0.1,333.5*((Readings!ED119)^-0.07168)+(2.5*(LOG(Readings!ED119/16.325))^2-273+$E132))</f>
        <v>-5.6607797075919279</v>
      </c>
      <c r="EH149" s="6">
        <f>IF(Readings!EE119&gt;0.1,333.5*((Readings!EE119)^-0.07168)+(2.5*(LOG(Readings!EE119/16.325))^2-273+$E132))</f>
        <v>23.510466426977644</v>
      </c>
      <c r="EI149" s="6" t="b">
        <f>IF(Readings!EF119&gt;0.1,333.5*((Readings!EF119)^-0.07168)+(2.5*(LOG(Readings!EF119/16.325))^2-273+$E132))</f>
        <v>0</v>
      </c>
      <c r="EJ149" s="6">
        <f>IF(Readings!EG119&gt;0.1,333.5*((Readings!EG119)^-0.07168)+(2.5*(LOG(Readings!EG119/16.325))^2-273+$E132))</f>
        <v>12.942359126237761</v>
      </c>
      <c r="EK149" s="6">
        <f>IF(Readings!EH119&gt;0.1,333.5*((Readings!EH119)^-0.07168)+(2.5*(LOG(Readings!EH119/16.325))^2-273+$E132))</f>
        <v>7.5644655742534042</v>
      </c>
      <c r="EL149" s="6">
        <f>IF(Readings!EI119&gt;0.1,333.5*((Readings!EI119)^-0.07168)+(2.5*(LOG(Readings!EI119/16.325))^2-273+$E132))</f>
        <v>-3.2755674892533762</v>
      </c>
      <c r="EM149" s="6">
        <f>IF(Readings!EJ119&gt;0.1,333.5*((Readings!EJ119)^-0.07168)+(2.5*(LOG(Readings!EJ119/16.325))^2-273+$E132))</f>
        <v>3.4393474032555673</v>
      </c>
      <c r="EN149" s="6">
        <f>IF(Readings!EK119&gt;0.1,333.5*((Readings!EK119)^-0.07168)+(2.5*(LOG(Readings!EK119/16.325))^2-273+$E132))</f>
        <v>8.8729316011209676</v>
      </c>
      <c r="EO149" s="6">
        <f>IF(Readings!EL119&gt;0.1,333.5*((Readings!EL119)^-0.07168)+(2.5*(LOG(Readings!EL119/16.325))^2-273+$E132))</f>
        <v>6.9701885377252211</v>
      </c>
      <c r="EP149" s="6">
        <f>IF(Readings!EM119&gt;0.1,333.5*((Readings!EM119)^-0.07168)+(2.5*(LOG(Readings!EM119/16.325))^2-273+$E132))</f>
        <v>2.2827233328366674</v>
      </c>
      <c r="EQ149" s="6">
        <f>IF(Readings!EN119&gt;0.1,333.5*((Readings!EN119)^-0.07168)+(2.5*(LOG(Readings!EN119/16.325))^2-273+$E132))</f>
        <v>0.30797762085705926</v>
      </c>
      <c r="ER149" s="6">
        <f>IF(Readings!EO119&gt;0.1,333.5*((Readings!EO119)^-0.07168)+(2.5*(LOG(Readings!EO119/16.325))^2-273+$E132))</f>
        <v>1.6522409151957049</v>
      </c>
      <c r="ES149" s="6">
        <f>IF(Readings!EP119&gt;0.1,333.5*((Readings!EP119)^-0.07168)+(2.5*(LOG(Readings!EP119/16.325))^2-273+$E132))</f>
        <v>5.4415069080358194</v>
      </c>
      <c r="ET149" s="6">
        <f>IF(Readings!EQ119&gt;0.1,333.5*((Readings!EQ119)^-0.07168)+(2.5*(LOG(Readings!EQ119/16.325))^2-273+$E132))</f>
        <v>-1.1886655274859663</v>
      </c>
      <c r="EU149" s="6">
        <f>IF(Readings!ER119&gt;0.1,333.5*((Readings!ER119)^-0.07168)+(2.5*(LOG(Readings!ER119/16.325))^2-273+$E132))</f>
        <v>-0.14990043694376709</v>
      </c>
      <c r="EV149" s="6">
        <f>IF(Readings!ES119&gt;0.1,333.5*((Readings!ES119)^-0.07168)+(2.5*(LOG(Readings!ES119/16.325))^2-273+$E132))</f>
        <v>3.0929788161063243</v>
      </c>
      <c r="EW149" s="6">
        <f>(333.5*((12.76)^-0.07168)+(2.5*(LOG(12.76/16.325))^2-273+$E149))</f>
        <v>4.8201788975445652</v>
      </c>
      <c r="EX149" s="6">
        <f>(333.5*((12.59)^-0.07168)+(2.5*(LOG(12.59/16.325))^2-273+$E149))</f>
        <v>5.0906455201568406</v>
      </c>
      <c r="EY149" s="6">
        <f>(333.5*((13.52)^-0.07168)+(2.5*(LOG(13.52/16.325))^2-273+$E149))</f>
        <v>3.658399835536386</v>
      </c>
    </row>
    <row r="150" spans="2:156" x14ac:dyDescent="0.2">
      <c r="B150" s="13">
        <v>2</v>
      </c>
      <c r="C150" s="45">
        <v>1074.0999999999999</v>
      </c>
      <c r="D150" s="17">
        <v>-1.5</v>
      </c>
      <c r="E150" s="13">
        <v>0.02</v>
      </c>
      <c r="F150" s="43" t="s">
        <v>146</v>
      </c>
      <c r="DM150" s="6">
        <f>IF(Readings!DJ120&gt;0.1,333.5*((Readings!DJ120)^-0.07168)+(2.5*(LOG(Readings!DJ120/16.325))^2-273+$E133))</f>
        <v>-1.935674215989593</v>
      </c>
      <c r="DN150" s="6">
        <f>IF(Readings!DK120&gt;0.1,333.5*((Readings!DK120)^-0.07168)+(2.5*(LOG(Readings!DK120/16.325))^2-273+$E133))</f>
        <v>-1.9998605067116273</v>
      </c>
      <c r="DO150" s="6">
        <f>IF(Readings!DL120&gt;0.1,333.5*((Readings!DL120)^-0.07168)+(2.5*(LOG(Readings!DL120/16.325))^2-273+$E133))</f>
        <v>-2.8335646858300834</v>
      </c>
      <c r="DP150" s="6">
        <f>IF(Readings!DM120&gt;0.1,333.5*((Readings!DM120)^-0.07168)+(2.5*(LOG(Readings!DM120/16.325))^2-273+$E133))</f>
        <v>-1.935674215989593</v>
      </c>
      <c r="DQ150" s="6">
        <f>IF(Readings!DN120&gt;0.1,333.5*((Readings!DN120)^-0.07168)+(2.5*(LOG(Readings!DN120/16.325))^2-273+$E133))</f>
        <v>-0.64549191691304486</v>
      </c>
      <c r="DR150" s="6">
        <f>IF(Readings!DO120&gt;0.1,333.5*((Readings!DO120)^-0.07168)+(2.5*(LOG(Readings!DO120/16.325))^2-273+$E133))</f>
        <v>-0.42471886356327104</v>
      </c>
      <c r="DS150" s="6">
        <f>IF(Readings!DP120&gt;0.1,333.5*((Readings!DP120)^-0.07168)+(2.5*(LOG(Readings!DP120/16.325))^2-273+$E133))</f>
        <v>-0.12990043694378528</v>
      </c>
      <c r="DT150" s="6">
        <f>IF(Readings!DQ120&gt;0.1,333.5*((Readings!DQ120)^-0.07168)+(2.5*(LOG(Readings!DQ120/16.325))^2-273+$E133))</f>
        <v>-0.11800344619115322</v>
      </c>
      <c r="DU150" s="6">
        <f>IF(Readings!DR120&gt;0.1,333.5*((Readings!DR120)^-0.07168)+(2.5*(LOG(Readings!DR120/16.325))^2-273+$E133))</f>
        <v>3.0416575682894518</v>
      </c>
      <c r="DV150" s="6">
        <f>IF(Readings!DS120&gt;0.1,333.5*((Readings!DS120)^-0.07168)+(2.5*(LOG(Readings!DS120/16.325))^2-273+$E133))</f>
        <v>13.557985107176137</v>
      </c>
      <c r="DW150" s="6">
        <f>IF(Readings!DT120&gt;0.1,333.5*((Readings!DT120)^-0.07168)+(2.5*(LOG(Readings!DT120/16.325))^2-273+$E133))</f>
        <v>16.702568090257842</v>
      </c>
      <c r="DX150" s="6">
        <f>IF(Readings!DU120&gt;0.1,333.5*((Readings!DU120)^-0.07168)+(2.5*(LOG(Readings!DU120/16.325))^2-273+$E133))</f>
        <v>9.7539765446867932E-2</v>
      </c>
      <c r="DY150" s="6">
        <f>IF(Readings!DV120&gt;0.1,333.5*((Readings!DV120)^-0.07168)+(2.5*(LOG(Readings!DV120/16.325))^2-273+$E133))</f>
        <v>6.4146417984371169</v>
      </c>
      <c r="DZ150" s="6">
        <f>IF(Readings!DW120&gt;0.1,333.5*((Readings!DW120)^-0.07168)+(2.5*(LOG(Readings!DW120/16.325))^2-273+$E133))</f>
        <v>5.6087107569694581</v>
      </c>
      <c r="EA150" s="6">
        <f>IF(Readings!DX120&gt;0.1,333.5*((Readings!DX120)^-0.07168)+(2.5*(LOG(Readings!DX120/16.325))^2-273+$E133))</f>
        <v>1.9779695798599732</v>
      </c>
      <c r="EB150" s="6">
        <f>IF(Readings!DY120&gt;0.1,333.5*((Readings!DY120)^-0.07168)+(2.5*(LOG(Readings!DY120/16.325))^2-273+$E133))</f>
        <v>1.8977032938487355</v>
      </c>
      <c r="EC150" s="6">
        <f>IF(Readings!DZ120&gt;0.1,333.5*((Readings!DZ120)^-0.07168)+(2.5*(LOG(Readings!DZ120/16.325))^2-273+$E133))</f>
        <v>-0.21295310278469515</v>
      </c>
      <c r="ED150" s="6">
        <f>IF(Readings!EA120&gt;0.1,333.5*((Readings!EA120)^-0.07168)+(2.5*(LOG(Readings!EA120/16.325))^2-273+$E133))</f>
        <v>-0.33091812913914964</v>
      </c>
      <c r="EE150" s="6">
        <f>IF(Readings!EB120&gt;0.1,333.5*((Readings!EB120)^-0.07168)+(2.5*(LOG(Readings!EB120/16.325))^2-273+$E133))</f>
        <v>-0.92041728934032108</v>
      </c>
      <c r="EF150" s="6">
        <f>IF(Readings!EC120&gt;0.1,333.5*((Readings!EC120)^-0.07168)+(2.5*(LOG(Readings!EC120/16.325))^2-273+$E133))</f>
        <v>-2.1063094975429522</v>
      </c>
      <c r="EG150" s="6">
        <f>IF(Readings!ED120&gt;0.1,333.5*((Readings!ED120)^-0.07168)+(2.5*(LOG(Readings!ED120/16.325))^2-273+$E133))</f>
        <v>-2.4217649470805327</v>
      </c>
      <c r="EH150" s="6">
        <f>IF(Readings!EE120&gt;0.1,333.5*((Readings!EE120)^-0.07168)+(2.5*(LOG(Readings!EE120/16.325))^2-273+$E133))</f>
        <v>5.6251408739436783</v>
      </c>
      <c r="EI150" s="6">
        <f>IF(Readings!EF120&gt;0.1,333.5*((Readings!EF120)^-0.07168)+(2.5*(LOG(Readings!EF120/16.325))^2-273+$E133))</f>
        <v>-0.37788159670469668</v>
      </c>
      <c r="EJ150" s="6">
        <f>IF(Readings!EG120&gt;0.1,333.5*((Readings!EG120)^-0.07168)+(2.5*(LOG(Readings!EG120/16.325))^2-273+$E133))</f>
        <v>0.97459697949966539</v>
      </c>
      <c r="EK150" s="6">
        <f>IF(Readings!EH120&gt;0.1,333.5*((Readings!EH120)^-0.07168)+(2.5*(LOG(Readings!EH120/16.325))^2-273+$E133))</f>
        <v>1.6196064232327103</v>
      </c>
      <c r="EL150" s="6">
        <f>IF(Readings!EI120&gt;0.1,333.5*((Readings!EI120)^-0.07168)+(2.5*(LOG(Readings!EI120/16.325))^2-273+$E133))</f>
        <v>-0.10609834322667666</v>
      </c>
      <c r="EM150" s="6">
        <f>IF(Readings!EJ120&gt;0.1,333.5*((Readings!EJ120)^-0.07168)+(2.5*(LOG(Readings!EJ120/16.325))^2-273+$E133))</f>
        <v>-5.8396600229514206E-2</v>
      </c>
      <c r="EN150" s="6">
        <f>IF(Readings!EK120&gt;0.1,333.5*((Readings!EK120)^-0.07168)+(2.5*(LOG(Readings!EK120/16.325))^2-273+$E133))</f>
        <v>1.4143615036914525E-3</v>
      </c>
      <c r="EO150" s="6">
        <f>IF(Readings!EL120&gt;0.1,333.5*((Readings!EL120)^-0.07168)+(2.5*(LOG(Readings!EL120/16.325))^2-273+$E133))</f>
        <v>1.4626380247590305</v>
      </c>
      <c r="EP150" s="6">
        <f>IF(Readings!EM120&gt;0.1,333.5*((Readings!EM120)^-0.07168)+(2.5*(LOG(Readings!EM120/16.325))^2-273+$E133))</f>
        <v>0.6110475659956478</v>
      </c>
      <c r="EQ150" s="6">
        <f>IF(Readings!EN120&gt;0.1,333.5*((Readings!EN120)^-0.07168)+(2.5*(LOG(Readings!EN120/16.325))^2-273+$E133))</f>
        <v>-1.0564223378196402E-2</v>
      </c>
      <c r="ER150" s="6">
        <f>IF(Readings!EO120&gt;0.1,333.5*((Readings!EO120)^-0.07168)+(2.5*(LOG(Readings!EO120/16.325))^2-273+$E133))</f>
        <v>-0.38960271973712679</v>
      </c>
      <c r="ES150" s="6">
        <f>IF(Readings!EP120&gt;0.1,333.5*((Readings!EP120)^-0.07168)+(2.5*(LOG(Readings!EP120/16.325))^2-273+$E133))</f>
        <v>1.0253372236009568</v>
      </c>
      <c r="ET150" s="6">
        <f>IF(Readings!EQ120&gt;0.1,333.5*((Readings!EQ120)^-0.07168)+(2.5*(LOG(Readings!EQ120/16.325))^2-273+$E133))</f>
        <v>-1.2357574971670715</v>
      </c>
      <c r="EU150" s="6">
        <f>IF(Readings!ER120&gt;0.1,333.5*((Readings!ER120)^-0.07168)+(2.5*(LOG(Readings!ER120/16.325))^2-273+$E133))</f>
        <v>-0.38960271973712679</v>
      </c>
      <c r="EV150" s="6">
        <f>IF(Readings!ES120&gt;0.1,333.5*((Readings!ES120)^-0.07168)+(2.5*(LOG(Readings!ES120/16.325))^2-273+$E133))</f>
        <v>0.21844446220893587</v>
      </c>
      <c r="EW150" s="6">
        <f>(333.5*((14.92)^-0.07168)+(2.5*(LOG(14.92/16.325))^2-273+$E150))</f>
        <v>1.7879827184395367</v>
      </c>
      <c r="EX150" s="6">
        <f>(333.5*((14.44)^-0.07168)+(2.5*(LOG(14.44/16.325))^2-273+$E150))</f>
        <v>2.4360563367026202</v>
      </c>
      <c r="EY150" s="6">
        <f>(333.5*((15.19)^-0.07168)+(2.5*(LOG(15.19/16.325))^2-273+$E150))</f>
        <v>1.4336131514195927</v>
      </c>
    </row>
    <row r="151" spans="2:156" x14ac:dyDescent="0.2">
      <c r="B151" s="13">
        <v>3</v>
      </c>
      <c r="C151" s="45">
        <v>1073.5999999999999</v>
      </c>
      <c r="D151" s="17">
        <v>-2</v>
      </c>
      <c r="E151" s="13">
        <v>-0.01</v>
      </c>
      <c r="F151" s="43" t="s">
        <v>147</v>
      </c>
      <c r="DM151" s="6">
        <f>IF(Readings!DJ121&gt;0.1,333.5*((Readings!DJ121)^-0.07168)+(2.5*(LOG(Readings!DJ121/16.325))^2-273+$E134))</f>
        <v>-0.73761762639605877</v>
      </c>
      <c r="DN151" s="6">
        <f>IF(Readings!DK121&gt;0.1,333.5*((Readings!DK121)^-0.07168)+(2.5*(LOG(Readings!DK121/16.325))^2-273+$E134))</f>
        <v>-1.123792878455049</v>
      </c>
      <c r="DO151" s="6">
        <f>IF(Readings!DL121&gt;0.1,333.5*((Readings!DL121)^-0.07168)+(2.5*(LOG(Readings!DL121/16.325))^2-273+$E134))</f>
        <v>-1.6765148701081216</v>
      </c>
      <c r="DP151" s="6">
        <f>IF(Readings!DM121&gt;0.1,333.5*((Readings!DM121)^-0.07168)+(2.5*(LOG(Readings!DM121/16.325))^2-273+$E134))</f>
        <v>-0.99979121080775712</v>
      </c>
      <c r="DQ151" s="6">
        <f>IF(Readings!DN121&gt;0.1,333.5*((Readings!DN121)^-0.07168)+(2.5*(LOG(Readings!DN121/16.325))^2-273+$E134))</f>
        <v>-0.44809037125003215</v>
      </c>
      <c r="DR151" s="6">
        <f>IF(Readings!DO121&gt;0.1,333.5*((Readings!DO121)^-0.07168)+(2.5*(LOG(Readings!DO121/16.325))^2-273+$E134))</f>
        <v>-0.44809037125003215</v>
      </c>
      <c r="DS151" s="6">
        <f>IF(Readings!DP121&gt;0.1,333.5*((Readings!DP121)^-0.07168)+(2.5*(LOG(Readings!DP121/16.325))^2-273+$E134))</f>
        <v>-0.22478556918673576</v>
      </c>
      <c r="DT151" s="6">
        <f>IF(Readings!DQ121&gt;0.1,333.5*((Readings!DQ121)^-0.07168)+(2.5*(LOG(Readings!DQ121/16.325))^2-273+$E134))</f>
        <v>-0.17740748586834343</v>
      </c>
      <c r="DU151" s="6">
        <f>IF(Readings!DR121&gt;0.1,333.5*((Readings!DR121)^-0.07168)+(2.5*(LOG(Readings!DR121/16.325))^2-273+$E134))</f>
        <v>-2.2534601406846377E-2</v>
      </c>
      <c r="DV151" s="6">
        <f>IF(Readings!DS121&gt;0.1,333.5*((Readings!DS121)^-0.07168)+(2.5*(LOG(Readings!DS121/16.325))^2-273+$E134))</f>
        <v>4.5870926769903235</v>
      </c>
      <c r="DW151" s="6">
        <f>IF(Readings!DT121&gt;0.1,333.5*((Readings!DT121)^-0.07168)+(2.5*(LOG(Readings!DT121/16.325))^2-273+$E134))</f>
        <v>12.719607608231797</v>
      </c>
      <c r="DX151" s="6">
        <f>IF(Readings!DU121&gt;0.1,333.5*((Readings!DU121)^-0.07168)+(2.5*(LOG(Readings!DU121/16.325))^2-273+$E134))</f>
        <v>-5.8396600229514206E-2</v>
      </c>
      <c r="DY151" s="6">
        <f>IF(Readings!DV121&gt;0.1,333.5*((Readings!DV121)^-0.07168)+(2.5*(LOG(Readings!DV121/16.325))^2-273+$E134))</f>
        <v>2.0048061168523077</v>
      </c>
      <c r="DZ151" s="6">
        <f>IF(Readings!DW121&gt;0.1,333.5*((Readings!DW121)^-0.07168)+(2.5*(LOG(Readings!DW121/16.325))^2-273+$E134))</f>
        <v>3.2276896067290295</v>
      </c>
      <c r="EA151" s="6">
        <f>IF(Readings!DX121&gt;0.1,333.5*((Readings!DX121)^-0.07168)+(2.5*(LOG(Readings!DX121/16.325))^2-273+$E134))</f>
        <v>1.6854240832686287</v>
      </c>
      <c r="EB151" s="6">
        <f>IF(Readings!DY121&gt;0.1,333.5*((Readings!DY121)^-0.07168)+(2.5*(LOG(Readings!DY121/16.325))^2-273+$E134))</f>
        <v>1.1912609470717825</v>
      </c>
      <c r="EC151" s="6">
        <f>IF(Readings!DZ121&gt;0.1,333.5*((Readings!DZ121)^-0.07168)+(2.5*(LOG(Readings!DZ121/16.325))^2-273+$E134))</f>
        <v>4.9410982186259389E-2</v>
      </c>
      <c r="ED151" s="6">
        <f>IF(Readings!EA121&gt;0.1,333.5*((Readings!EA121)^-0.07168)+(2.5*(LOG(Readings!EA121/16.325))^2-273+$E134))</f>
        <v>-3.4496783177871748E-2</v>
      </c>
      <c r="EE151" s="6">
        <f>IF(Readings!EB121&gt;0.1,333.5*((Readings!EB121)^-0.07168)+(2.5*(LOG(Readings!EB121/16.325))^2-273+$E134))</f>
        <v>-7.0334256601199741E-2</v>
      </c>
      <c r="EF151" s="6">
        <f>IF(Readings!EC121&gt;0.1,333.5*((Readings!EC121)^-0.07168)+(2.5*(LOG(Readings!EC121/16.325))^2-273+$E134))</f>
        <v>-0.72612856377617163</v>
      </c>
      <c r="EG151" s="6">
        <f>IF(Readings!ED121&gt;0.1,333.5*((Readings!ED121)^-0.07168)+(2.5*(LOG(Readings!ED121/16.325))^2-273+$E134))</f>
        <v>-1.0336978232247702</v>
      </c>
      <c r="EH151" s="6">
        <f>IF(Readings!EE121&gt;0.1,333.5*((Readings!EE121)^-0.07168)+(2.5*(LOG(Readings!EE121/16.325))^2-273+$E134))</f>
        <v>3.9618198930104427</v>
      </c>
      <c r="EI151" s="6">
        <f>IF(Readings!EF121&gt;0.1,333.5*((Readings!EF121)^-0.07168)+(2.5*(LOG(Readings!EF121/16.325))^2-273+$E134))</f>
        <v>-0.40131596524349789</v>
      </c>
      <c r="EJ151" s="6">
        <f>IF(Readings!EG121&gt;0.1,333.5*((Readings!EG121)^-0.07168)+(2.5*(LOG(Readings!EG121/16.325))^2-273+$E134))</f>
        <v>-0.17740748586834343</v>
      </c>
      <c r="EK151" s="6">
        <f>IF(Readings!EH121&gt;0.1,333.5*((Readings!EH121)^-0.07168)+(2.5*(LOG(Readings!EH121/16.325))^2-273+$E134))</f>
        <v>-0.22478556918673576</v>
      </c>
      <c r="EL151" s="6">
        <f>IF(Readings!EI121&gt;0.1,333.5*((Readings!EI121)^-0.07168)+(2.5*(LOG(Readings!EI121/16.325))^2-273+$E134))</f>
        <v>-1.0564223378196402E-2</v>
      </c>
      <c r="EM151" s="6">
        <f>IF(Readings!EJ121&gt;0.1,333.5*((Readings!EJ121)^-0.07168)+(2.5*(LOG(Readings!EJ121/16.325))^2-273+$E134))</f>
        <v>-9.4185117614131286E-2</v>
      </c>
      <c r="EN151" s="6">
        <f>IF(Readings!EK121&gt;0.1,333.5*((Readings!EK121)^-0.07168)+(2.5*(LOG(Readings!EK121/16.325))^2-273+$E134))</f>
        <v>-0.22478556918673576</v>
      </c>
      <c r="EO151" s="6">
        <f>IF(Readings!EL121&gt;0.1,333.5*((Readings!EL121)^-0.07168)+(2.5*(LOG(Readings!EL121/16.325))^2-273+$E134))</f>
        <v>-0.20111260695404098</v>
      </c>
      <c r="EP151" s="6">
        <f>IF(Readings!EM121&gt;0.1,333.5*((Readings!EM121)^-0.07168)+(2.5*(LOG(Readings!EM121/16.325))^2-273+$E134))</f>
        <v>-0.22478556918673576</v>
      </c>
      <c r="EQ151" s="6">
        <f>IF(Readings!EN121&gt;0.1,333.5*((Readings!EN121)^-0.07168)+(2.5*(LOG(Readings!EN121/16.325))^2-273+$E134))</f>
        <v>-0.21295310278469515</v>
      </c>
      <c r="ER151" s="6">
        <f>IF(Readings!EO121&gt;0.1,333.5*((Readings!EO121)^-0.07168)+(2.5*(LOG(Readings!EO121/16.325))^2-273+$E134))</f>
        <v>-0.43640853627329079</v>
      </c>
      <c r="ES151" s="6">
        <f>IF(Readings!EP121&gt;0.1,333.5*((Readings!EP121)^-0.07168)+(2.5*(LOG(Readings!EP121/16.325))^2-273+$E134))</f>
        <v>-0.35441567806395824</v>
      </c>
      <c r="ET151" s="6">
        <f>IF(Readings!EQ121&gt;0.1,333.5*((Readings!EQ121)^-0.07168)+(2.5*(LOG(Readings!EQ121/16.325))^2-273+$E134))</f>
        <v>-1.2469142877037598</v>
      </c>
      <c r="EU151" s="6">
        <f>IF(Readings!ER121&gt;0.1,333.5*((Readings!ER121)^-0.07168)+(2.5*(LOG(Readings!ER121/16.325))^2-273+$E134))</f>
        <v>-0.28382781820710079</v>
      </c>
      <c r="EV151" s="6">
        <f>IF(Readings!ES121&gt;0.1,333.5*((Readings!ES121)^-0.07168)+(2.5*(LOG(Readings!ES121/16.325))^2-273+$E134))</f>
        <v>-0.20111260695404098</v>
      </c>
      <c r="EW151" s="6">
        <f>(333.5*((15.95)^-0.07168)+(2.5*(LOG(15.95/16.325))^2-273+$E151))</f>
        <v>0.44278863289872561</v>
      </c>
      <c r="EX151" s="6">
        <f>(333.5*((15.32)^-0.07168)+(2.5*(LOG(15.32/16.325))^2-273+$E151))</f>
        <v>1.23549648571327</v>
      </c>
      <c r="EY151" s="6">
        <f>(333.5*((15.74)^-0.07168)+(2.5*(LOG(15.74/16.325))^2-273+$E151))</f>
        <v>0.70306993259640649</v>
      </c>
    </row>
    <row r="152" spans="2:156" x14ac:dyDescent="0.2">
      <c r="B152" s="13">
        <v>4</v>
      </c>
      <c r="C152" s="45">
        <v>1073.0999999999999</v>
      </c>
      <c r="D152" s="17">
        <v>-2.5</v>
      </c>
      <c r="E152" s="13">
        <v>-0.02</v>
      </c>
      <c r="F152" s="43" t="s">
        <v>148</v>
      </c>
      <c r="DM152" s="6">
        <f>IF(Readings!DJ122&gt;0.1,333.5*((Readings!DJ122)^-0.07168)+(2.5*(LOG(Readings!DJ122/16.325))^2-273+$E135))</f>
        <v>-0.11226375889754081</v>
      </c>
      <c r="DN152" s="6">
        <f>IF(Readings!DK122&gt;0.1,333.5*((Readings!DK122)^-0.07168)+(2.5*(LOG(Readings!DK122/16.325))^2-273+$E135))</f>
        <v>-0.19554283999570998</v>
      </c>
      <c r="DO152" s="6">
        <f>IF(Readings!DL122&gt;0.1,333.5*((Readings!DL122)^-0.07168)+(2.5*(LOG(Readings!DL122/16.325))^2-273+$E135))</f>
        <v>-0.45471886356324376</v>
      </c>
      <c r="DP152" s="6">
        <f>IF(Readings!DM122&gt;0.1,333.5*((Readings!DM122)^-0.07168)+(2.5*(LOG(Readings!DM122/16.325))^2-273+$E135))</f>
        <v>-0.18367012345908051</v>
      </c>
      <c r="DQ152" s="6">
        <f>IF(Readings!DN122&gt;0.1,333.5*((Readings!DN122)^-0.07168)+(2.5*(LOG(Readings!DN122/16.325))^2-273+$E135))</f>
        <v>-0.17178932590076101</v>
      </c>
      <c r="DR152" s="6">
        <f>IF(Readings!DO122&gt;0.1,333.5*((Readings!DO122)^-0.07168)+(2.5*(LOG(Readings!DO122/16.325))^2-273+$E135))</f>
        <v>-0.39615258615140192</v>
      </c>
      <c r="DS152" s="6">
        <f>IF(Readings!DP122&gt;0.1,333.5*((Readings!DP122)^-0.07168)+(2.5*(LOG(Readings!DP122/16.325))^2-273+$E135))</f>
        <v>-0.37267086241007519</v>
      </c>
      <c r="DT152" s="6">
        <f>IF(Readings!DQ122&gt;0.1,333.5*((Readings!DQ122)^-0.07168)+(2.5*(LOG(Readings!DQ122/16.325))^2-273+$E135))</f>
        <v>-0.30203534542738453</v>
      </c>
      <c r="DU152" s="6">
        <f>IF(Readings!DR122&gt;0.1,333.5*((Readings!DR122)^-0.07168)+(2.5*(LOG(Readings!DR122/16.325))^2-273+$E135))</f>
        <v>-0.2311126069540137</v>
      </c>
      <c r="DV152" s="6">
        <f>IF(Readings!DS122&gt;0.1,333.5*((Readings!DS122)^-0.07168)+(2.5*(LOG(Readings!DS122/16.325))^2-273+$E135))</f>
        <v>0.49441091122469061</v>
      </c>
      <c r="DW152" s="6">
        <f>IF(Readings!DT122&gt;0.1,333.5*((Readings!DT122)^-0.07168)+(2.5*(LOG(Readings!DT122/16.325))^2-273+$E135))</f>
        <v>12.665503045014816</v>
      </c>
      <c r="DX152" s="6">
        <f>IF(Readings!DU122&gt;0.1,333.5*((Readings!DU122)^-0.07168)+(2.5*(LOG(Readings!DU122/16.325))^2-273+$E135))</f>
        <v>-0.124185117614104</v>
      </c>
      <c r="DY152" s="6">
        <f>IF(Readings!DV122&gt;0.1,333.5*((Readings!DV122)^-0.07168)+(2.5*(LOG(Readings!DV122/16.325))^2-273+$E135))</f>
        <v>0.23704126647561452</v>
      </c>
      <c r="DZ152" s="6">
        <f>IF(Readings!DW122&gt;0.1,333.5*((Readings!DW122)^-0.07168)+(2.5*(LOG(Readings!DW122/16.325))^2-273+$E135))</f>
        <v>1.1228317933387189</v>
      </c>
      <c r="EA152" s="6">
        <f>IF(Readings!DX122&gt;0.1,333.5*((Readings!DX122)^-0.07168)+(2.5*(LOG(Readings!DX122/16.325))^2-273+$E135))</f>
        <v>0.64319391349749822</v>
      </c>
      <c r="EB152" s="6">
        <f>IF(Readings!DY122&gt;0.1,333.5*((Readings!DY122)^-0.07168)+(2.5*(LOG(Readings!DY122/16.325))^2-273+$E135))</f>
        <v>0.4082002562032585</v>
      </c>
      <c r="EC152" s="6">
        <f>IF(Readings!DZ122&gt;0.1,333.5*((Readings!DZ122)^-0.07168)+(2.5*(LOG(Readings!DZ122/16.325))^2-273+$E135))</f>
        <v>-4.6038056886459344E-3</v>
      </c>
      <c r="ED152" s="6">
        <f>IF(Readings!EA122&gt;0.1,333.5*((Readings!EA122)^-0.07168)+(2.5*(LOG(Readings!EA122/16.325))^2-273+$E135))</f>
        <v>-6.4496783177844463E-2</v>
      </c>
      <c r="EE152" s="6">
        <f>IF(Readings!EB122&gt;0.1,333.5*((Readings!EB122)^-0.07168)+(2.5*(LOG(Readings!EB122/16.325))^2-273+$E135))</f>
        <v>-8.8396600229486921E-2</v>
      </c>
      <c r="EF152" s="6">
        <f>IF(Readings!EC122&gt;0.1,333.5*((Readings!EC122)^-0.07168)+(2.5*(LOG(Readings!EC122/16.325))^2-273+$E135))</f>
        <v>-8.8396600229486921E-2</v>
      </c>
      <c r="EG152" s="6">
        <f>IF(Readings!ED122&gt;0.1,333.5*((Readings!ED122)^-0.07168)+(2.5*(LOG(Readings!ED122/16.325))^2-273+$E135))</f>
        <v>-0.18367012345908051</v>
      </c>
      <c r="EH152" s="6">
        <f>IF(Readings!EE122&gt;0.1,333.5*((Readings!EE122)^-0.07168)+(2.5*(LOG(Readings!EE122/16.325))^2-273+$E135))</f>
        <v>0.80581170762081911</v>
      </c>
      <c r="EI152" s="6">
        <f>IF(Readings!EF122&gt;0.1,333.5*((Readings!EF122)^-0.07168)+(2.5*(LOG(Readings!EF122/16.325))^2-273+$E135))</f>
        <v>-0.39615258615140192</v>
      </c>
      <c r="EJ152" s="6">
        <f>IF(Readings!EG122&gt;0.1,333.5*((Readings!EG122)^-0.07168)+(2.5*(LOG(Readings!EG122/16.325))^2-273+$E135))</f>
        <v>-0.36091812913912236</v>
      </c>
      <c r="EK152" s="6">
        <f>IF(Readings!EH122&gt;0.1,333.5*((Readings!EH122)^-0.07168)+(2.5*(LOG(Readings!EH122/16.325))^2-273+$E135))</f>
        <v>-0.32561232283222807</v>
      </c>
      <c r="EL152" s="6">
        <f>IF(Readings!EI122&gt;0.1,333.5*((Readings!EI122)^-0.07168)+(2.5*(LOG(Readings!EI122/16.325))^2-273+$E135))</f>
        <v>-0.2311126069540137</v>
      </c>
      <c r="EM152" s="6">
        <f>IF(Readings!EJ122&gt;0.1,333.5*((Readings!EJ122)^-0.07168)+(2.5*(LOG(Readings!EJ122/16.325))^2-273+$E135))</f>
        <v>-0.24295310278466786</v>
      </c>
      <c r="EN152" s="6">
        <f>IF(Readings!EK122&gt;0.1,333.5*((Readings!EK122)^-0.07168)+(2.5*(LOG(Readings!EK122/16.325))^2-273+$E135))</f>
        <v>-0.30203534542738453</v>
      </c>
      <c r="EO152" s="6">
        <f>IF(Readings!EL122&gt;0.1,333.5*((Readings!EL122)^-0.07168)+(2.5*(LOG(Readings!EL122/16.325))^2-273+$E135))</f>
        <v>-0.32561232283222807</v>
      </c>
      <c r="EP152" s="6">
        <f>IF(Readings!EM122&gt;0.1,333.5*((Readings!EM122)^-0.07168)+(2.5*(LOG(Readings!EM122/16.325))^2-273+$E135))</f>
        <v>-0.34915746818143134</v>
      </c>
      <c r="EQ152" s="6">
        <f>IF(Readings!EN122&gt;0.1,333.5*((Readings!EN122)^-0.07168)+(2.5*(LOG(Readings!EN122/16.325))^2-273+$E135))</f>
        <v>-0.32561232283222807</v>
      </c>
      <c r="ER152" s="6">
        <f>IF(Readings!EO122&gt;0.1,333.5*((Readings!EO122)^-0.07168)+(2.5*(LOG(Readings!EO122/16.325))^2-273+$E135))</f>
        <v>-0.57126407705607107</v>
      </c>
      <c r="ES152" s="6">
        <f>IF(Readings!EP122&gt;0.1,333.5*((Readings!EP122)^-0.07168)+(2.5*(LOG(Readings!EP122/16.325))^2-273+$E135))</f>
        <v>-0.47809037125000486</v>
      </c>
      <c r="ET152" s="6">
        <f>IF(Readings!EQ122&gt;0.1,333.5*((Readings!EQ122)^-0.07168)+(2.5*(LOG(Readings!EQ122/16.325))^2-273+$E135))</f>
        <v>-1.3880888353937166</v>
      </c>
      <c r="EU152" s="6">
        <f>IF(Readings!ER122&gt;0.1,333.5*((Readings!ER122)^-0.07168)+(2.5*(LOG(Readings!ER122/16.325))^2-273+$E135))</f>
        <v>-0.37267086241007519</v>
      </c>
      <c r="EV152" s="6">
        <f>IF(Readings!ES122&gt;0.1,333.5*((Readings!ES122)^-0.07168)+(2.5*(LOG(Readings!ES122/16.325))^2-273+$E135))</f>
        <v>-0.33738886944820479</v>
      </c>
      <c r="EW152" s="6">
        <f>(333.5*((16.55)^-0.07168)+(2.5*(LOG(16.55/16.325))^2-273+$E152))</f>
        <v>-0.29023489432847782</v>
      </c>
      <c r="EX152" s="6">
        <f>(333.5*((16.42)^-0.07168)+(2.5*(LOG(16.42/16.325))^2-273+$E152))</f>
        <v>-0.13609834322664938</v>
      </c>
      <c r="EY152" s="6">
        <f>(333.5*((16.45)^-0.07168)+(2.5*(LOG(16.45/16.325))^2-273+$E152))</f>
        <v>-0.17178932590076101</v>
      </c>
    </row>
    <row r="153" spans="2:156" x14ac:dyDescent="0.2">
      <c r="B153" s="13">
        <v>5</v>
      </c>
      <c r="C153" s="45">
        <v>1072.5999999999999</v>
      </c>
      <c r="D153" s="17">
        <v>-3</v>
      </c>
      <c r="E153" s="13">
        <v>0.03</v>
      </c>
      <c r="F153" s="43" t="s">
        <v>149</v>
      </c>
      <c r="DM153" s="6">
        <f>IF(Readings!DJ123&gt;0.1,333.5*((Readings!DJ123)^-0.07168)+(2.5*(LOG(Readings!DJ123/16.325))^2-273+$E136))</f>
        <v>-0.13800344619113503</v>
      </c>
      <c r="DN153" s="6">
        <f>IF(Readings!DK123&gt;0.1,333.5*((Readings!DK123)^-0.07168)+(2.5*(LOG(Readings!DK123/16.325))^2-273+$E136))</f>
        <v>-0.16178932590077011</v>
      </c>
      <c r="DO153" s="6">
        <f>IF(Readings!DL123&gt;0.1,333.5*((Readings!DL123)^-0.07168)+(2.5*(LOG(Readings!DL123/16.325))^2-273+$E136))</f>
        <v>-0.17367012345908961</v>
      </c>
      <c r="DP153" s="6">
        <f>IF(Readings!DM123&gt;0.1,333.5*((Readings!DM123)^-0.07168)+(2.5*(LOG(Readings!DM123/16.325))^2-273+$E136))</f>
        <v>-0.19740748586832524</v>
      </c>
      <c r="DQ153" s="6">
        <f>IF(Readings!DN123&gt;0.1,333.5*((Readings!DN123)^-0.07168)+(2.5*(LOG(Readings!DN123/16.325))^2-273+$E136))</f>
        <v>-0.20926407141490699</v>
      </c>
      <c r="DR153" s="6">
        <f>IF(Readings!DO123&gt;0.1,333.5*((Readings!DO123)^-0.07168)+(2.5*(LOG(Readings!DO123/16.325))^2-273+$E136))</f>
        <v>-0.20926407141490699</v>
      </c>
      <c r="DS153" s="6">
        <f>IF(Readings!DP123&gt;0.1,333.5*((Readings!DP123)^-0.07168)+(2.5*(LOG(Readings!DP123/16.325))^2-273+$E136))</f>
        <v>-0.20926407141490699</v>
      </c>
      <c r="DT153" s="6">
        <f>IF(Readings!DQ123&gt;0.1,333.5*((Readings!DQ123)^-0.07168)+(2.5*(LOG(Readings!DQ123/16.325))^2-273+$E136))</f>
        <v>-0.25661001642049541</v>
      </c>
      <c r="DU153" s="6">
        <f>IF(Readings!DR123&gt;0.1,333.5*((Readings!DR123)^-0.07168)+(2.5*(LOG(Readings!DR123/16.325))^2-273+$E136))</f>
        <v>-0.3038278182070826</v>
      </c>
      <c r="DV153" s="6">
        <f>IF(Readings!DS123&gt;0.1,333.5*((Readings!DS123)^-0.07168)+(2.5*(LOG(Readings!DS123/16.325))^2-273+$E136))</f>
        <v>-0.26842645472714821</v>
      </c>
      <c r="DW153" s="6">
        <f>IF(Readings!DT123&gt;0.1,333.5*((Readings!DT123)^-0.07168)+(2.5*(LOG(Readings!DT123/16.325))^2-273+$E136))</f>
        <v>3.4393474032555673</v>
      </c>
      <c r="DX153" s="6">
        <f>IF(Readings!DU123&gt;0.1,333.5*((Readings!DU123)^-0.07168)+(2.5*(LOG(Readings!DU123/16.325))^2-273+$E136))</f>
        <v>-0.23295310278467696</v>
      </c>
      <c r="DY153" s="6">
        <f>IF(Readings!DV123&gt;0.1,333.5*((Readings!DV123)^-0.07168)+(2.5*(LOG(Readings!DV123/16.325))^2-273+$E136))</f>
        <v>-0.26842645472714821</v>
      </c>
      <c r="DZ153" s="6">
        <f>IF(Readings!DW123&gt;0.1,333.5*((Readings!DW123)^-0.07168)+(2.5*(LOG(Readings!DW123/16.325))^2-273+$E136))</f>
        <v>-0.25661001642049541</v>
      </c>
      <c r="EA153" s="6">
        <f>IF(Readings!DX123&gt;0.1,333.5*((Readings!DX123)^-0.07168)+(2.5*(LOG(Readings!DX123/16.325))^2-273+$E136))</f>
        <v>-0.13800344619113503</v>
      </c>
      <c r="EB153" s="6">
        <f>IF(Readings!DY123&gt;0.1,333.5*((Readings!DY123)^-0.07168)+(2.5*(LOG(Readings!DY123/16.325))^2-273+$E136))</f>
        <v>-0.12609834322665847</v>
      </c>
      <c r="EC153" s="6">
        <f>IF(Readings!DZ123&gt;0.1,333.5*((Readings!DZ123)^-0.07168)+(2.5*(LOG(Readings!DZ123/16.325))^2-273+$E136))</f>
        <v>-0.1141851176141131</v>
      </c>
      <c r="ED153" s="6">
        <f>IF(Readings!EA123&gt;0.1,333.5*((Readings!EA123)^-0.07168)+(2.5*(LOG(Readings!EA123/16.325))^2-273+$E136))</f>
        <v>-0.1141851176141131</v>
      </c>
      <c r="EE153" s="6">
        <f>IF(Readings!EB123&gt;0.1,333.5*((Readings!EB123)^-0.07168)+(2.5*(LOG(Readings!EB123/16.325))^2-273+$E136))</f>
        <v>-0.13800344619113503</v>
      </c>
      <c r="EF153" s="6">
        <f>IF(Readings!EC123&gt;0.1,333.5*((Readings!EC123)^-0.07168)+(2.5*(LOG(Readings!EC123/16.325))^2-273+$E136))</f>
        <v>-0.13800344619113503</v>
      </c>
      <c r="EG153" s="6">
        <f>IF(Readings!ED123&gt;0.1,333.5*((Readings!ED123)^-0.07168)+(2.5*(LOG(Readings!ED123/16.325))^2-273+$E136))</f>
        <v>-0.17367012345908961</v>
      </c>
      <c r="EH153" s="6">
        <f>IF(Readings!EE123&gt;0.1,333.5*((Readings!EE123)^-0.07168)+(2.5*(LOG(Readings!EE123/16.325))^2-273+$E136))</f>
        <v>-0.32738886944821388</v>
      </c>
      <c r="EI153" s="6">
        <f>IF(Readings!EF123&gt;0.1,333.5*((Readings!EF123)^-0.07168)+(2.5*(LOG(Readings!EF123/16.325))^2-273+$E136))</f>
        <v>-0.3038278182070826</v>
      </c>
      <c r="EJ153" s="6">
        <f>IF(Readings!EG123&gt;0.1,333.5*((Readings!EG123)^-0.07168)+(2.5*(LOG(Readings!EG123/16.325))^2-273+$E136))</f>
        <v>-0.3038278182070826</v>
      </c>
      <c r="EK153" s="6">
        <f>IF(Readings!EH123&gt;0.1,333.5*((Readings!EH123)^-0.07168)+(2.5*(LOG(Readings!EH123/16.325))^2-273+$E136))</f>
        <v>-0.35091812913913145</v>
      </c>
      <c r="EL153" s="6">
        <f>IF(Readings!EI123&gt;0.1,333.5*((Readings!EI123)^-0.07168)+(2.5*(LOG(Readings!EI123/16.325))^2-273+$E136))</f>
        <v>-0.32738886944821388</v>
      </c>
      <c r="EM153" s="6">
        <f>IF(Readings!EJ123&gt;0.1,333.5*((Readings!EJ123)^-0.07168)+(2.5*(LOG(Readings!EJ123/16.325))^2-273+$E136))</f>
        <v>-0.35091812913913145</v>
      </c>
      <c r="EN153" s="6">
        <f>IF(Readings!EK123&gt;0.1,333.5*((Readings!EK123)^-0.07168)+(2.5*(LOG(Readings!EK123/16.325))^2-273+$E136))</f>
        <v>-0.4096027197371086</v>
      </c>
      <c r="EO153" s="6">
        <f>IF(Readings!EL123&gt;0.1,333.5*((Readings!EL123)^-0.07168)+(2.5*(LOG(Readings!EL123/16.325))^2-273+$E136))</f>
        <v>-0.43302134319964125</v>
      </c>
      <c r="EP153" s="6">
        <f>IF(Readings!EM123&gt;0.1,333.5*((Readings!EM123)^-0.07168)+(2.5*(LOG(Readings!EM123/16.325))^2-273+$E136))</f>
        <v>-0.4564085362732726</v>
      </c>
      <c r="EQ153" s="6">
        <f>IF(Readings!EN123&gt;0.1,333.5*((Readings!EN123)^-0.07168)+(2.5*(LOG(Readings!EN123/16.325))^2-273+$E136))</f>
        <v>-0.43302134319964125</v>
      </c>
      <c r="ER153" s="6">
        <f>IF(Readings!EO123&gt;0.1,333.5*((Readings!EO123)^-0.07168)+(2.5*(LOG(Readings!EO123/16.325))^2-273+$E136))</f>
        <v>-0.67703434827700448</v>
      </c>
      <c r="ES153" s="6">
        <f>IF(Readings!EP123&gt;0.1,333.5*((Readings!EP123)^-0.07168)+(2.5*(LOG(Readings!EP123/16.325))^2-273+$E136))</f>
        <v>-0.57287581582534131</v>
      </c>
      <c r="ET153" s="6">
        <f>IF(Readings!EQ123&gt;0.1,333.5*((Readings!EQ123)^-0.07168)+(2.5*(LOG(Readings!EQ123/16.325))^2-273+$E136))</f>
        <v>-1.4775393381227673</v>
      </c>
      <c r="EU153" s="6">
        <f>IF(Readings!ER123&gt;0.1,333.5*((Readings!ER123)^-0.07168)+(2.5*(LOG(Readings!ER123/16.325))^2-273+$E136))</f>
        <v>-0.4564085362732726</v>
      </c>
      <c r="EV153" s="6">
        <f>IF(Readings!ES123&gt;0.1,333.5*((Readings!ES123)^-0.07168)+(2.5*(LOG(Readings!ES123/16.325))^2-273+$E136))</f>
        <v>-0.43302134319964125</v>
      </c>
      <c r="EW153" s="6">
        <f>(333.5*((16.66)^-0.07168)+(2.5*(LOG(16.66/16.325))^2-273+$E153))</f>
        <v>-0.36960271973714498</v>
      </c>
      <c r="EX153" s="6">
        <f>(333.5*((16.31)^-0.07168)+(2.5*(LOG(16.31/16.325))^2-273+$E153))</f>
        <v>4.5396194311308591E-2</v>
      </c>
      <c r="EY153" s="6">
        <f>(333.5*((16.6)^-0.07168)+(2.5*(LOG(16.6/16.325))^2-273+$E153))</f>
        <v>-0.29915746818147682</v>
      </c>
    </row>
    <row r="154" spans="2:156" x14ac:dyDescent="0.2">
      <c r="B154" s="13">
        <v>6</v>
      </c>
      <c r="C154" s="45">
        <v>1072.0999999999999</v>
      </c>
      <c r="D154" s="17">
        <v>-3.5</v>
      </c>
      <c r="E154" s="13">
        <v>-0.03</v>
      </c>
      <c r="F154" s="43" t="s">
        <v>150</v>
      </c>
      <c r="DM154" s="6">
        <f>IF(Readings!DJ124&gt;0.1,333.5*((Readings!DJ124)^-0.07168)+(2.5*(LOG(Readings!DJ124/16.325))^2-273+$E137))</f>
        <v>-0.10033425660117246</v>
      </c>
      <c r="DN154" s="6">
        <f>IF(Readings!DK124&gt;0.1,333.5*((Readings!DK124)^-0.07168)+(2.5*(LOG(Readings!DK124/16.325))^2-273+$E137))</f>
        <v>-0.14800344619112593</v>
      </c>
      <c r="DO154" s="6">
        <f>IF(Readings!DL124&gt;0.1,333.5*((Readings!DL124)^-0.07168)+(2.5*(LOG(Readings!DL124/16.325))^2-273+$E137))</f>
        <v>-0.18367012345908051</v>
      </c>
      <c r="DP154" s="6">
        <f>IF(Readings!DM124&gt;0.1,333.5*((Readings!DM124)^-0.07168)+(2.5*(LOG(Readings!DM124/16.325))^2-273+$E137))</f>
        <v>-0.2311126069540137</v>
      </c>
      <c r="DQ154" s="6">
        <f>IF(Readings!DN124&gt;0.1,333.5*((Readings!DN124)^-0.07168)+(2.5*(LOG(Readings!DN124/16.325))^2-273+$E137))</f>
        <v>-0.24295310278466786</v>
      </c>
      <c r="DR154" s="6">
        <f>IF(Readings!DO124&gt;0.1,333.5*((Readings!DO124)^-0.07168)+(2.5*(LOG(Readings!DO124/16.325))^2-273+$E137))</f>
        <v>-0.17178932590076101</v>
      </c>
      <c r="DS154" s="6">
        <f>IF(Readings!DP124&gt;0.1,333.5*((Readings!DP124)^-0.07168)+(2.5*(LOG(Readings!DP124/16.325))^2-273+$E137))</f>
        <v>-0.18367012345908051</v>
      </c>
      <c r="DT154" s="6">
        <f>IF(Readings!DQ124&gt;0.1,333.5*((Readings!DQ124)^-0.07168)+(2.5*(LOG(Readings!DQ124/16.325))^2-273+$E137))</f>
        <v>-0.17178932590076101</v>
      </c>
      <c r="DU154" s="6">
        <f>IF(Readings!DR124&gt;0.1,333.5*((Readings!DR124)^-0.07168)+(2.5*(LOG(Readings!DR124/16.325))^2-273+$E137))</f>
        <v>-0.18367012345908051</v>
      </c>
      <c r="DV154" s="6">
        <f>IF(Readings!DS124&gt;0.1,333.5*((Readings!DS124)^-0.07168)+(2.5*(LOG(Readings!DS124/16.325))^2-273+$E137))</f>
        <v>-0.2311126069540137</v>
      </c>
      <c r="DW154" s="6">
        <f>IF(Readings!DT124&gt;0.1,333.5*((Readings!DT124)^-0.07168)+(2.5*(LOG(Readings!DT124/16.325))^2-273+$E137))</f>
        <v>0.6058796973905487</v>
      </c>
      <c r="DX154" s="6">
        <f>IF(Readings!DU124&gt;0.1,333.5*((Readings!DU124)^-0.07168)+(2.5*(LOG(Readings!DU124/16.325))^2-273+$E137))</f>
        <v>-0.2192640714148979</v>
      </c>
      <c r="DY154" s="6">
        <f>IF(Readings!DV124&gt;0.1,333.5*((Readings!DV124)^-0.07168)+(2.5*(LOG(Readings!DV124/16.325))^2-273+$E137))</f>
        <v>-0.18367012345908051</v>
      </c>
      <c r="DZ154" s="6">
        <f>IF(Readings!DW124&gt;0.1,333.5*((Readings!DW124)^-0.07168)+(2.5*(LOG(Readings!DW124/16.325))^2-273+$E137))</f>
        <v>-0.17178932590076101</v>
      </c>
      <c r="EA154" s="6">
        <f>IF(Readings!DX124&gt;0.1,333.5*((Readings!DX124)^-0.07168)+(2.5*(LOG(Readings!DX124/16.325))^2-273+$E137))</f>
        <v>-0.17178932590076101</v>
      </c>
      <c r="EB154" s="6">
        <f>IF(Readings!DY124&gt;0.1,333.5*((Readings!DY124)^-0.07168)+(2.5*(LOG(Readings!DY124/16.325))^2-273+$E137))</f>
        <v>-0.18367012345908051</v>
      </c>
      <c r="EC154" s="6">
        <f>IF(Readings!DZ124&gt;0.1,333.5*((Readings!DZ124)^-0.07168)+(2.5*(LOG(Readings!DZ124/16.325))^2-273+$E137))</f>
        <v>-0.17178932590076101</v>
      </c>
      <c r="ED154" s="6">
        <f>IF(Readings!EA124&gt;0.1,333.5*((Readings!EA124)^-0.07168)+(2.5*(LOG(Readings!EA124/16.325))^2-273+$E137))</f>
        <v>-0.159900436943758</v>
      </c>
      <c r="EE154" s="6">
        <f>IF(Readings!EB124&gt;0.1,333.5*((Readings!EB124)^-0.07168)+(2.5*(LOG(Readings!EB124/16.325))^2-273+$E137))</f>
        <v>-0.17178932590076101</v>
      </c>
      <c r="EF154" s="6">
        <f>IF(Readings!EC124&gt;0.1,333.5*((Readings!EC124)^-0.07168)+(2.5*(LOG(Readings!EC124/16.325))^2-273+$E137))</f>
        <v>-0.17178932590076101</v>
      </c>
      <c r="EG154" s="6">
        <f>IF(Readings!ED124&gt;0.1,333.5*((Readings!ED124)^-0.07168)+(2.5*(LOG(Readings!ED124/16.325))^2-273+$E137))</f>
        <v>-0.19554283999570998</v>
      </c>
      <c r="EH154" s="6">
        <f>IF(Readings!EE124&gt;0.1,333.5*((Readings!EE124)^-0.07168)+(2.5*(LOG(Readings!EE124/16.325))^2-273+$E137))</f>
        <v>-0.2311126069540137</v>
      </c>
      <c r="EI154" s="6">
        <f>IF(Readings!EF124&gt;0.1,333.5*((Readings!EF124)^-0.07168)+(2.5*(LOG(Readings!EF124/16.325))^2-273+$E137))</f>
        <v>-0.26661001642048632</v>
      </c>
      <c r="EJ154" s="6">
        <f>IF(Readings!EG124&gt;0.1,333.5*((Readings!EG124)^-0.07168)+(2.5*(LOG(Readings!EG124/16.325))^2-273+$E137))</f>
        <v>-0.30203534542738453</v>
      </c>
      <c r="EK154" s="6">
        <f>IF(Readings!EH124&gt;0.1,333.5*((Readings!EH124)^-0.07168)+(2.5*(LOG(Readings!EH124/16.325))^2-273+$E137))</f>
        <v>-0.37267086241007519</v>
      </c>
      <c r="EL154" s="6">
        <f>IF(Readings!EI124&gt;0.1,333.5*((Readings!EI124)^-0.07168)+(2.5*(LOG(Readings!EI124/16.325))^2-273+$E137))</f>
        <v>-0.33738886944820479</v>
      </c>
      <c r="EM154" s="6">
        <f>IF(Readings!EJ124&gt;0.1,333.5*((Readings!EJ124)^-0.07168)+(2.5*(LOG(Readings!EJ124/16.325))^2-273+$E137))</f>
        <v>-0.32561232283222807</v>
      </c>
      <c r="EN154" s="6">
        <f>IF(Readings!EK124&gt;0.1,333.5*((Readings!EK124)^-0.07168)+(2.5*(LOG(Readings!EK124/16.325))^2-273+$E137))</f>
        <v>-0.45471886356324376</v>
      </c>
      <c r="EO154" s="6">
        <f>IF(Readings!EL124&gt;0.1,333.5*((Readings!EL124)^-0.07168)+(2.5*(LOG(Readings!EL124/16.325))^2-273+$E137))</f>
        <v>-0.46640853627326351</v>
      </c>
      <c r="EP154" s="6">
        <f>IF(Readings!EM124&gt;0.1,333.5*((Readings!EM124)^-0.07168)+(2.5*(LOG(Readings!EM124/16.325))^2-273+$E137))</f>
        <v>-0.47809037125000486</v>
      </c>
      <c r="EQ154" s="6">
        <f>IF(Readings!EN124&gt;0.1,333.5*((Readings!EN124)^-0.07168)+(2.5*(LOG(Readings!EN124/16.325))^2-273+$E137))</f>
        <v>-0.44302134319963216</v>
      </c>
      <c r="ER154" s="6">
        <f>IF(Readings!EO124&gt;0.1,333.5*((Readings!EO124)^-0.07168)+(2.5*(LOG(Readings!EO124/16.325))^2-273+$E137))</f>
        <v>-0.69856912694251605</v>
      </c>
      <c r="ES154" s="6">
        <f>IF(Readings!EP124&gt;0.1,333.5*((Readings!EP124)^-0.07168)+(2.5*(LOG(Readings!EP124/16.325))^2-273+$E137))</f>
        <v>-0.58287581582533221</v>
      </c>
      <c r="ET154" s="6">
        <f>IF(Readings!EQ124&gt;0.1,333.5*((Readings!EQ124)^-0.07168)+(2.5*(LOG(Readings!EQ124/16.325))^2-273+$E137))</f>
        <v>-1.4875393381227582</v>
      </c>
      <c r="EU154" s="6">
        <f>IF(Readings!ER124&gt;0.1,333.5*((Readings!ER124)^-0.07168)+(2.5*(LOG(Readings!ER124/16.325))^2-273+$E137))</f>
        <v>-0.62924547265458841</v>
      </c>
      <c r="EV154" s="6">
        <f>IF(Readings!ES124&gt;0.1,333.5*((Readings!ES124)^-0.07168)+(2.5*(LOG(Readings!ES124/16.325))^2-273+$E137))</f>
        <v>-0.45471886356324376</v>
      </c>
      <c r="EW154" s="6">
        <f>(333.5*((16.67)^-0.07168)+(2.5*(LOG(16.67/16.325))^2-273+$E154))</f>
        <v>-0.44131596524346151</v>
      </c>
      <c r="EX154" s="6">
        <f>(333.5*((16.38)^-0.07168)+(2.5*(LOG(16.38/16.325))^2-273+$E154))</f>
        <v>-9.8396600229477826E-2</v>
      </c>
      <c r="EY154" s="6">
        <f>(333.5*((16.63)^-0.07168)+(2.5*(LOG(16.63/16.325))^2-273+$E154))</f>
        <v>-0.39441567806392186</v>
      </c>
    </row>
    <row r="155" spans="2:156" x14ac:dyDescent="0.2">
      <c r="B155" s="13">
        <v>7</v>
      </c>
      <c r="C155" s="45">
        <v>1071.5999999999999</v>
      </c>
      <c r="D155" s="17">
        <v>-4</v>
      </c>
      <c r="E155" s="13">
        <v>-0.02</v>
      </c>
      <c r="F155" s="43" t="s">
        <v>228</v>
      </c>
      <c r="DM155" s="6">
        <f>IF(Readings!DJ125&gt;0.1,333.5*((Readings!DJ125)^-0.07168)+(2.5*(LOG(Readings!DJ125/16.325))^2-273+$E138))</f>
        <v>-0.23033425660116791</v>
      </c>
      <c r="DN155" s="6">
        <f>IF(Readings!DK125&gt;0.1,333.5*((Readings!DK125)^-0.07168)+(2.5*(LOG(Readings!DK125/16.325))^2-273+$E138))</f>
        <v>-0.3374074858683116</v>
      </c>
      <c r="DO155" s="6">
        <f>IF(Readings!DL125&gt;0.1,333.5*((Readings!DL125)^-0.07168)+(2.5*(LOG(Readings!DL125/16.325))^2-273+$E138))</f>
        <v>-0.39661001642048177</v>
      </c>
      <c r="DP155" s="6">
        <f>IF(Readings!DM125&gt;0.1,333.5*((Readings!DM125)^-0.07168)+(2.5*(LOG(Readings!DM125/16.325))^2-273+$E138))</f>
        <v>-0.43203534542737998</v>
      </c>
      <c r="DQ155" s="6">
        <f>IF(Readings!DN125&gt;0.1,333.5*((Readings!DN125)^-0.07168)+(2.5*(LOG(Readings!DN125/16.325))^2-273+$E138))</f>
        <v>-0.43203534542737998</v>
      </c>
      <c r="DR155" s="6">
        <f>IF(Readings!DO125&gt;0.1,333.5*((Readings!DO125)^-0.07168)+(2.5*(LOG(Readings!DO125/16.325))^2-273+$E138))</f>
        <v>-0.38478556918670392</v>
      </c>
      <c r="DS155" s="6">
        <f>IF(Readings!DP125&gt;0.1,333.5*((Readings!DP125)^-0.07168)+(2.5*(LOG(Readings!DP125/16.325))^2-273+$E138))</f>
        <v>-0.38478556918670392</v>
      </c>
      <c r="DT155" s="6">
        <f>IF(Readings!DQ125&gt;0.1,333.5*((Readings!DQ125)^-0.07168)+(2.5*(LOG(Readings!DQ125/16.325))^2-273+$E138))</f>
        <v>-0.37295310278466332</v>
      </c>
      <c r="DU155" s="6">
        <f>IF(Readings!DR125&gt;0.1,333.5*((Readings!DR125)^-0.07168)+(2.5*(LOG(Readings!DR125/16.325))^2-273+$E138))</f>
        <v>-0.32554283999570544</v>
      </c>
      <c r="DV155" s="6">
        <f>IF(Readings!DS125&gt;0.1,333.5*((Readings!DS125)^-0.07168)+(2.5*(LOG(Readings!DS125/16.325))^2-273+$E138))</f>
        <v>-0.30178932590075647</v>
      </c>
      <c r="DW155" s="6">
        <f>IF(Readings!DT125&gt;0.1,333.5*((Readings!DT125)^-0.07168)+(2.5*(LOG(Readings!DT125/16.325))^2-273+$E138))</f>
        <v>-0.30178932590075647</v>
      </c>
      <c r="DX155" s="6">
        <f>IF(Readings!DU125&gt;0.1,333.5*((Readings!DU125)^-0.07168)+(2.5*(LOG(Readings!DU125/16.325))^2-273+$E138))</f>
        <v>-0.42023489432847327</v>
      </c>
      <c r="DY155" s="6">
        <f>IF(Readings!DV125&gt;0.1,333.5*((Readings!DV125)^-0.07168)+(2.5*(LOG(Readings!DV125/16.325))^2-273+$E138))</f>
        <v>-0.32554283999570544</v>
      </c>
      <c r="DZ155" s="6">
        <f>IF(Readings!DW125&gt;0.1,333.5*((Readings!DW125)^-0.07168)+(2.5*(LOG(Readings!DW125/16.325))^2-273+$E138))</f>
        <v>-0.31367012345907597</v>
      </c>
      <c r="EA155" s="6">
        <f>IF(Readings!DX125&gt;0.1,333.5*((Readings!DX125)^-0.07168)+(2.5*(LOG(Readings!DX125/16.325))^2-273+$E138))</f>
        <v>-0.31367012345907597</v>
      </c>
      <c r="EB155" s="6">
        <f>IF(Readings!DY125&gt;0.1,333.5*((Readings!DY125)^-0.07168)+(2.5*(LOG(Readings!DY125/16.325))^2-273+$E138))</f>
        <v>-0.31367012345907597</v>
      </c>
      <c r="EC155" s="6">
        <f>IF(Readings!DZ125&gt;0.1,333.5*((Readings!DZ125)^-0.07168)+(2.5*(LOG(Readings!DZ125/16.325))^2-273+$E138))</f>
        <v>-0.31367012345907597</v>
      </c>
      <c r="ED155" s="6">
        <f>IF(Readings!EA125&gt;0.1,333.5*((Readings!EA125)^-0.07168)+(2.5*(LOG(Readings!EA125/16.325))^2-273+$E138))</f>
        <v>-0.30178932590075647</v>
      </c>
      <c r="EE155" s="6">
        <f>IF(Readings!EB125&gt;0.1,333.5*((Readings!EB125)^-0.07168)+(2.5*(LOG(Readings!EB125/16.325))^2-273+$E138))</f>
        <v>-0.32554283999570544</v>
      </c>
      <c r="EF155" s="6">
        <f>IF(Readings!EC125&gt;0.1,333.5*((Readings!EC125)^-0.07168)+(2.5*(LOG(Readings!EC125/16.325))^2-273+$E138))</f>
        <v>-0.31367012345907597</v>
      </c>
      <c r="EG155" s="6">
        <f>IF(Readings!ED125&gt;0.1,333.5*((Readings!ED125)^-0.07168)+(2.5*(LOG(Readings!ED125/16.325))^2-273+$E138))</f>
        <v>-0.34926407141489335</v>
      </c>
      <c r="EH155" s="6">
        <f>IF(Readings!EE125&gt;0.1,333.5*((Readings!EE125)^-0.07168)+(2.5*(LOG(Readings!EE125/16.325))^2-273+$E138))</f>
        <v>-0.39661001642048177</v>
      </c>
      <c r="EI155" s="6">
        <f>IF(Readings!EF125&gt;0.1,333.5*((Readings!EF125)^-0.07168)+(2.5*(LOG(Readings!EF125/16.325))^2-273+$E138))</f>
        <v>-0.45561232283222353</v>
      </c>
      <c r="EJ155" s="6">
        <f>IF(Readings!EG125&gt;0.1,333.5*((Readings!EG125)^-0.07168)+(2.5*(LOG(Readings!EG125/16.325))^2-273+$E138))</f>
        <v>-0.50267086241007064</v>
      </c>
      <c r="EK155" s="6">
        <f>IF(Readings!EH125&gt;0.1,333.5*((Readings!EH125)^-0.07168)+(2.5*(LOG(Readings!EH125/16.325))^2-273+$E138))</f>
        <v>-0.56131596524346605</v>
      </c>
      <c r="EL155" s="6">
        <f>IF(Readings!EI125&gt;0.1,333.5*((Readings!EI125)^-0.07168)+(2.5*(LOG(Readings!EI125/16.325))^2-273+$E138))</f>
        <v>-0.52615258615139737</v>
      </c>
      <c r="EM155" s="6">
        <f>IF(Readings!EJ125&gt;0.1,333.5*((Readings!EJ125)^-0.07168)+(2.5*(LOG(Readings!EJ125/16.325))^2-273+$E138))</f>
        <v>-0.56131596524346605</v>
      </c>
      <c r="EN155" s="6">
        <f>IF(Readings!EK125&gt;0.1,333.5*((Readings!EK125)^-0.07168)+(2.5*(LOG(Readings!EK125/16.325))^2-273+$E138))</f>
        <v>-0.6547395315892004</v>
      </c>
      <c r="EO155" s="6">
        <f>IF(Readings!EL125&gt;0.1,333.5*((Readings!EL125)^-0.07168)+(2.5*(LOG(Readings!EL125/16.325))^2-273+$E138))</f>
        <v>-0.59640853627325896</v>
      </c>
      <c r="EP155" s="6">
        <f>IF(Readings!EM125&gt;0.1,333.5*((Readings!EM125)^-0.07168)+(2.5*(LOG(Readings!EM125/16.325))^2-273+$E138))</f>
        <v>-0.6547395315892004</v>
      </c>
      <c r="EQ155" s="6">
        <f>IF(Readings!EN125&gt;0.1,333.5*((Readings!EN125)^-0.07168)+(2.5*(LOG(Readings!EN125/16.325))^2-273+$E138))</f>
        <v>-0.63143056759349747</v>
      </c>
      <c r="ER155" s="6">
        <f>IF(Readings!EO125&gt;0.1,333.5*((Readings!EO125)^-0.07168)+(2.5*(LOG(Readings!EO125/16.325))^2-273+$E138))</f>
        <v>-0.8861285637761398</v>
      </c>
      <c r="ES155" s="6">
        <f>IF(Readings!EP125&gt;0.1,333.5*((Readings!EP125)^-0.07168)+(2.5*(LOG(Readings!EP125/16.325))^2-273+$E138))</f>
        <v>-0.77081861076538871</v>
      </c>
      <c r="ET155" s="6">
        <f>IF(Readings!EQ125&gt;0.1,333.5*((Readings!EQ125)^-0.07168)+(2.5*(LOG(Readings!EQ125/16.325))^2-273+$E138))</f>
        <v>-1.6615567975616159</v>
      </c>
      <c r="EU155" s="6">
        <f>IF(Readings!ER125&gt;0.1,333.5*((Readings!ER125)^-0.07168)+(2.5*(LOG(Readings!ER125/16.325))^2-273+$E138))</f>
        <v>-0.8285691269425115</v>
      </c>
      <c r="EV155" s="6">
        <f>IF(Readings!ES125&gt;0.1,333.5*((Readings!ES125)^-0.07168)+(2.5*(LOG(Readings!ES125/16.325))^2-273+$E138))</f>
        <v>-0.64308894870902122</v>
      </c>
      <c r="EW155" s="6">
        <f>(333.5*((16.72)^-0.07168)+(2.5*(LOG(16.72/16.325))^2-273+$E155))</f>
        <v>-0.48976437839553455</v>
      </c>
      <c r="EX155" s="6">
        <f>(333.5*((16.59)^-0.07168)+(2.5*(LOG(16.59/16.325))^2-273+$E155))</f>
        <v>-0.33738886944820479</v>
      </c>
      <c r="EY155" s="6">
        <f>(333.5*((16.66)^-0.07168)+(2.5*(LOG(16.66/16.325))^2-273+$E155))</f>
        <v>-0.41960271973709951</v>
      </c>
    </row>
    <row r="156" spans="2:156" x14ac:dyDescent="0.2">
      <c r="B156" s="13">
        <v>8</v>
      </c>
      <c r="C156" s="45">
        <v>1071.0999999999999</v>
      </c>
      <c r="D156" s="17">
        <v>-4.5</v>
      </c>
      <c r="E156" s="13">
        <v>-0.02</v>
      </c>
      <c r="F156" s="43" t="s">
        <v>151</v>
      </c>
      <c r="DM156" s="6">
        <f>IF(Readings!DJ126&gt;0.1,333.5*((Readings!DJ126)^-0.07168)+(2.5*(LOG(Readings!DJ126/16.325))^2-273+$E139))</f>
        <v>-9.0334256601181551E-2</v>
      </c>
      <c r="DN156" s="6">
        <f>IF(Readings!DK126&gt;0.1,333.5*((Readings!DK126)^-0.07168)+(2.5*(LOG(Readings!DK126/16.325))^2-273+$E139))</f>
        <v>-0.24478556918671757</v>
      </c>
      <c r="DO156" s="6">
        <f>IF(Readings!DL126&gt;0.1,333.5*((Readings!DL126)^-0.07168)+(2.5*(LOG(Readings!DL126/16.325))^2-273+$E139))</f>
        <v>-0.3038278182070826</v>
      </c>
      <c r="DP156" s="6">
        <f>IF(Readings!DM126&gt;0.1,333.5*((Readings!DM126)^-0.07168)+(2.5*(LOG(Readings!DM126/16.325))^2-273+$E139))</f>
        <v>-0.32738886944821388</v>
      </c>
      <c r="DQ156" s="6">
        <f>IF(Readings!DN126&gt;0.1,333.5*((Readings!DN126)^-0.07168)+(2.5*(LOG(Readings!DN126/16.325))^2-273+$E139))</f>
        <v>-0.32738886944821388</v>
      </c>
      <c r="DR156" s="6">
        <f>IF(Readings!DO126&gt;0.1,333.5*((Readings!DO126)^-0.07168)+(2.5*(LOG(Readings!DO126/16.325))^2-273+$E139))</f>
        <v>-0.29203534542739362</v>
      </c>
      <c r="DS156" s="6">
        <f>IF(Readings!DP126&gt;0.1,333.5*((Readings!DP126)^-0.07168)+(2.5*(LOG(Readings!DP126/16.325))^2-273+$E139))</f>
        <v>-0.3038278182070826</v>
      </c>
      <c r="DT156" s="6">
        <f>IF(Readings!DQ126&gt;0.1,333.5*((Readings!DQ126)^-0.07168)+(2.5*(LOG(Readings!DQ126/16.325))^2-273+$E139))</f>
        <v>-0.28023489432848692</v>
      </c>
      <c r="DU156" s="6">
        <f>IF(Readings!DR126&gt;0.1,333.5*((Readings!DR126)^-0.07168)+(2.5*(LOG(Readings!DR126/16.325))^2-273+$E139))</f>
        <v>-0.24478556918671757</v>
      </c>
      <c r="DV156" s="6">
        <f>IF(Readings!DS126&gt;0.1,333.5*((Readings!DS126)^-0.07168)+(2.5*(LOG(Readings!DS126/16.325))^2-273+$E139))</f>
        <v>-0.19740748586832524</v>
      </c>
      <c r="DW156" s="6">
        <f>IF(Readings!DT126&gt;0.1,333.5*((Readings!DT126)^-0.07168)+(2.5*(LOG(Readings!DT126/16.325))^2-273+$E139))</f>
        <v>-0.20926407141490699</v>
      </c>
      <c r="DX156" s="6">
        <f>IF(Readings!DU126&gt;0.1,333.5*((Readings!DU126)^-0.07168)+(2.5*(LOG(Readings!DU126/16.325))^2-273+$E139))</f>
        <v>-0.26842645472714821</v>
      </c>
      <c r="DY156" s="6">
        <f>IF(Readings!DV126&gt;0.1,333.5*((Readings!DV126)^-0.07168)+(2.5*(LOG(Readings!DV126/16.325))^2-273+$E139))</f>
        <v>-0.25661001642049541</v>
      </c>
      <c r="DZ156" s="6">
        <f>IF(Readings!DW126&gt;0.1,333.5*((Readings!DW126)^-0.07168)+(2.5*(LOG(Readings!DW126/16.325))^2-273+$E139))</f>
        <v>-0.24478556918671757</v>
      </c>
      <c r="EA156" s="6">
        <f>IF(Readings!DX126&gt;0.1,333.5*((Readings!DX126)^-0.07168)+(2.5*(LOG(Readings!DX126/16.325))^2-273+$E139))</f>
        <v>-0.24478556918671757</v>
      </c>
      <c r="EB156" s="6">
        <f>IF(Readings!DY126&gt;0.1,333.5*((Readings!DY126)^-0.07168)+(2.5*(LOG(Readings!DY126/16.325))^2-273+$E139))</f>
        <v>-0.24478556918671757</v>
      </c>
      <c r="EC156" s="6">
        <f>IF(Readings!DZ126&gt;0.1,333.5*((Readings!DZ126)^-0.07168)+(2.5*(LOG(Readings!DZ126/16.325))^2-273+$E139))</f>
        <v>-7.8396600229496016E-2</v>
      </c>
      <c r="ED156" s="6">
        <f>IF(Readings!EA126&gt;0.1,333.5*((Readings!EA126)^-0.07168)+(2.5*(LOG(Readings!EA126/16.325))^2-273+$E139))</f>
        <v>-0.1141851176141131</v>
      </c>
      <c r="EE156" s="6">
        <f>IF(Readings!EB126&gt;0.1,333.5*((Readings!EB126)^-0.07168)+(2.5*(LOG(Readings!EB126/16.325))^2-273+$E139))</f>
        <v>-0.23295310278467696</v>
      </c>
      <c r="EF156" s="6">
        <f>IF(Readings!EC126&gt;0.1,333.5*((Readings!EC126)^-0.07168)+(2.5*(LOG(Readings!EC126/16.325))^2-273+$E139))</f>
        <v>-0.23295310278467696</v>
      </c>
      <c r="EG156" s="6">
        <f>IF(Readings!ED126&gt;0.1,333.5*((Readings!ED126)^-0.07168)+(2.5*(LOG(Readings!ED126/16.325))^2-273+$E139))</f>
        <v>-0.26842645472714821</v>
      </c>
      <c r="EH156" s="6">
        <f>IF(Readings!EE126&gt;0.1,333.5*((Readings!EE126)^-0.07168)+(2.5*(LOG(Readings!EE126/16.325))^2-273+$E139))</f>
        <v>-0.31561232283223717</v>
      </c>
      <c r="EI156" s="6">
        <f>IF(Readings!EF126&gt;0.1,333.5*((Readings!EF126)^-0.07168)+(2.5*(LOG(Readings!EF126/16.325))^2-273+$E139))</f>
        <v>-0.36267086241008428</v>
      </c>
      <c r="EJ156" s="6">
        <f>IF(Readings!EG126&gt;0.1,333.5*((Readings!EG126)^-0.07168)+(2.5*(LOG(Readings!EG126/16.325))^2-273+$E139))</f>
        <v>-0.4096027197371086</v>
      </c>
      <c r="EK156" s="6">
        <f>IF(Readings!EH126&gt;0.1,333.5*((Readings!EH126)^-0.07168)+(2.5*(LOG(Readings!EH126/16.325))^2-273+$E139))</f>
        <v>-0.4564085362732726</v>
      </c>
      <c r="EL156" s="6">
        <f>IF(Readings!EI126&gt;0.1,333.5*((Readings!EI126)^-0.07168)+(2.5*(LOG(Readings!EI126/16.325))^2-273+$E139))</f>
        <v>-0.4096027197371086</v>
      </c>
      <c r="EM156" s="6">
        <f>IF(Readings!EJ126&gt;0.1,333.5*((Readings!EJ126)^-0.07168)+(2.5*(LOG(Readings!EJ126/16.325))^2-273+$E139))</f>
        <v>-0.43302134319964125</v>
      </c>
      <c r="EN156" s="6">
        <f>IF(Readings!EK126&gt;0.1,333.5*((Readings!EK126)^-0.07168)+(2.5*(LOG(Readings!EK126/16.325))^2-273+$E139))</f>
        <v>-0.56126407705608017</v>
      </c>
      <c r="EO156" s="6">
        <f>IF(Readings!EL126&gt;0.1,333.5*((Readings!EL126)^-0.07168)+(2.5*(LOG(Readings!EL126/16.325))^2-273+$E139))</f>
        <v>-0.54964458901287117</v>
      </c>
      <c r="EP156" s="6">
        <f>IF(Readings!EM126&gt;0.1,333.5*((Readings!EM126)^-0.07168)+(2.5*(LOG(Readings!EM126/16.325))^2-273+$E139))</f>
        <v>-0.54964458901287117</v>
      </c>
      <c r="EQ156" s="6">
        <f>IF(Readings!EN126&gt;0.1,333.5*((Readings!EN126)^-0.07168)+(2.5*(LOG(Readings!EN126/16.325))^2-273+$E139))</f>
        <v>-0.51473953158921404</v>
      </c>
      <c r="ER156" s="6">
        <f>IF(Readings!EO126&gt;0.1,333.5*((Readings!EO126)^-0.07168)+(2.5*(LOG(Readings!EO126/16.325))^2-273+$E139))</f>
        <v>-0.79203933511269042</v>
      </c>
      <c r="ES156" s="6" t="b">
        <f>IF(Readings!EP126&gt;0.1,333.5*((Readings!EP126)^-0.07168)+(2.5*(LOG(Readings!EP126/16.325))^2-273+$E139))</f>
        <v>0</v>
      </c>
      <c r="ET156" s="6">
        <f>IF(Readings!EQ126&gt;0.1,333.5*((Readings!EQ126)^-0.07168)+(2.5*(LOG(Readings!EQ126/16.325))^2-273+$E139))</f>
        <v>-1.5435236034402351</v>
      </c>
      <c r="EU156" s="6">
        <f>IF(Readings!ER126&gt;0.1,333.5*((Readings!ER126)^-0.07168)+(2.5*(LOG(Readings!ER126/16.325))^2-273+$E139))</f>
        <v>-0.72312764225938508</v>
      </c>
      <c r="EV156" s="6">
        <f>IF(Readings!ES126&gt;0.1,333.5*((Readings!ES126)^-0.07168)+(2.5*(LOG(Readings!ES126/16.325))^2-273+$E139))</f>
        <v>-0.538017341939792</v>
      </c>
      <c r="EW156" s="6">
        <f>(333.5*((16.75)^-0.07168)+(2.5*(LOG(16.75/16.325))^2-273+$E156))</f>
        <v>-0.52473953158920494</v>
      </c>
      <c r="EX156" s="6">
        <f>(333.5*((16.61)^-0.07168)+(2.5*(LOG(16.61/16.325))^2-273+$E156))</f>
        <v>-0.36091812913912236</v>
      </c>
      <c r="EY156" s="6">
        <f>(333.5*((16.69)^-0.07168)+(2.5*(LOG(16.69/16.325))^2-273+$E156))</f>
        <v>-0.45471886356324376</v>
      </c>
    </row>
    <row r="157" spans="2:156" x14ac:dyDescent="0.2">
      <c r="B157" s="13">
        <v>9</v>
      </c>
      <c r="C157" s="45">
        <v>1070.5999999999999</v>
      </c>
      <c r="D157" s="17">
        <v>-5</v>
      </c>
      <c r="E157" s="13">
        <v>-0.01</v>
      </c>
      <c r="F157" s="43" t="s">
        <v>152</v>
      </c>
      <c r="DM157" s="6">
        <f>IF(Readings!DJ127&gt;0.1,333.5*((Readings!DJ127)^-0.07168)+(2.5*(LOG(Readings!DJ127/16.325))^2-273+$E140))</f>
        <v>-0.24418511761410855</v>
      </c>
      <c r="DN157" s="6">
        <f>IF(Readings!DK127&gt;0.1,333.5*((Readings!DK127)^-0.07168)+(2.5*(LOG(Readings!DK127/16.325))^2-273+$E140))</f>
        <v>-0.44561232283223262</v>
      </c>
      <c r="DO157" s="6">
        <f>IF(Readings!DL127&gt;0.1,333.5*((Readings!DL127)^-0.07168)+(2.5*(LOG(Readings!DL127/16.325))^2-273+$E140))</f>
        <v>-0.5044156780639355</v>
      </c>
      <c r="DP157" s="6">
        <f>IF(Readings!DM127&gt;0.1,333.5*((Readings!DM127)^-0.07168)+(2.5*(LOG(Readings!DM127/16.325))^2-273+$E140))</f>
        <v>-0.51615258615140647</v>
      </c>
      <c r="DQ157" s="6">
        <f>IF(Readings!DN127&gt;0.1,333.5*((Readings!DN127)^-0.07168)+(2.5*(LOG(Readings!DN127/16.325))^2-273+$E140))</f>
        <v>-0.39842645472714366</v>
      </c>
      <c r="DR157" s="6">
        <f>IF(Readings!DO127&gt;0.1,333.5*((Readings!DO127)^-0.07168)+(2.5*(LOG(Readings!DO127/16.325))^2-273+$E140))</f>
        <v>-0.4809181291391269</v>
      </c>
      <c r="DS157" s="6">
        <f>IF(Readings!DP127&gt;0.1,333.5*((Readings!DP127)^-0.07168)+(2.5*(LOG(Readings!DP127/16.325))^2-273+$E140))</f>
        <v>-0.49267086241007974</v>
      </c>
      <c r="DT157" s="6">
        <f>IF(Readings!DQ127&gt;0.1,333.5*((Readings!DQ127)^-0.07168)+(2.5*(LOG(Readings!DQ127/16.325))^2-273+$E140))</f>
        <v>-0.4809181291391269</v>
      </c>
      <c r="DU157" s="6">
        <f>IF(Readings!DR127&gt;0.1,333.5*((Readings!DR127)^-0.07168)+(2.5*(LOG(Readings!DR127/16.325))^2-273+$E140))</f>
        <v>-0.45738886944820933</v>
      </c>
      <c r="DV157" s="6">
        <f>IF(Readings!DS127&gt;0.1,333.5*((Readings!DS127)^-0.07168)+(2.5*(LOG(Readings!DS127/16.325))^2-273+$E140))</f>
        <v>-0.42203534542738907</v>
      </c>
      <c r="DW157" s="6">
        <f>IF(Readings!DT127&gt;0.1,333.5*((Readings!DT127)^-0.07168)+(2.5*(LOG(Readings!DT127/16.325))^2-273+$E140))</f>
        <v>-0.32740748586832069</v>
      </c>
      <c r="DX157" s="6">
        <f>IF(Readings!DU127&gt;0.1,333.5*((Readings!DU127)^-0.07168)+(2.5*(LOG(Readings!DU127/16.325))^2-273+$E140))</f>
        <v>-0.42203534542738907</v>
      </c>
      <c r="DY157" s="6">
        <f>IF(Readings!DV127&gt;0.1,333.5*((Readings!DV127)^-0.07168)+(2.5*(LOG(Readings!DV127/16.325))^2-273+$E140))</f>
        <v>-0.45738886944820933</v>
      </c>
      <c r="DZ157" s="6">
        <f>IF(Readings!DW127&gt;0.1,333.5*((Readings!DW127)^-0.07168)+(2.5*(LOG(Readings!DW127/16.325))^2-273+$E140))</f>
        <v>-0.44561232283223262</v>
      </c>
      <c r="EA157" s="6">
        <f>IF(Readings!DX127&gt;0.1,333.5*((Readings!DX127)^-0.07168)+(2.5*(LOG(Readings!DX127/16.325))^2-273+$E140))</f>
        <v>-0.44561232283223262</v>
      </c>
      <c r="EB157" s="6">
        <f>IF(Readings!DY127&gt;0.1,333.5*((Readings!DY127)^-0.07168)+(2.5*(LOG(Readings!DY127/16.325))^2-273+$E140))</f>
        <v>-0.44561232283223262</v>
      </c>
      <c r="EC157" s="6">
        <f>IF(Readings!DZ127&gt;0.1,333.5*((Readings!DZ127)^-0.07168)+(2.5*(LOG(Readings!DZ127/16.325))^2-273+$E140))</f>
        <v>-0.25609834322665392</v>
      </c>
      <c r="ED157" s="6">
        <f>IF(Readings!EA127&gt;0.1,333.5*((Readings!EA127)^-0.07168)+(2.5*(LOG(Readings!EA127/16.325))^2-273+$E140))</f>
        <v>-0.37478556918671302</v>
      </c>
      <c r="EE157" s="6">
        <f>IF(Readings!EB127&gt;0.1,333.5*((Readings!EB127)^-0.07168)+(2.5*(LOG(Readings!EB127/16.325))^2-273+$E140))</f>
        <v>-0.43382781820707805</v>
      </c>
      <c r="EF157" s="6">
        <f>IF(Readings!EC127&gt;0.1,333.5*((Readings!EC127)^-0.07168)+(2.5*(LOG(Readings!EC127/16.325))^2-273+$E140))</f>
        <v>-0.43382781820707805</v>
      </c>
      <c r="EG157" s="6">
        <f>IF(Readings!ED127&gt;0.1,333.5*((Readings!ED127)^-0.07168)+(2.5*(LOG(Readings!ED127/16.325))^2-273+$E140))</f>
        <v>-0.46915746818143589</v>
      </c>
      <c r="EH157" s="6">
        <f>IF(Readings!EE127&gt;0.1,333.5*((Readings!EE127)^-0.07168)+(2.5*(LOG(Readings!EE127/16.325))^2-273+$E140))</f>
        <v>-0.52788159670467394</v>
      </c>
      <c r="EI157" s="6">
        <f>IF(Readings!EF127&gt;0.1,333.5*((Readings!EF127)^-0.07168)+(2.5*(LOG(Readings!EF127/16.325))^2-273+$E140))</f>
        <v>-0.5630213431996367</v>
      </c>
      <c r="EJ157" s="6">
        <f>IF(Readings!EG127&gt;0.1,333.5*((Readings!EG127)^-0.07168)+(2.5*(LOG(Readings!EG127/16.325))^2-273+$E140))</f>
        <v>-0.59809037125000941</v>
      </c>
      <c r="EK157" s="6">
        <f>IF(Readings!EH127&gt;0.1,333.5*((Readings!EH127)^-0.07168)+(2.5*(LOG(Readings!EH127/16.325))^2-273+$E140))</f>
        <v>-0.64473953158920949</v>
      </c>
      <c r="EL157" s="6">
        <f>IF(Readings!EI127&gt;0.1,333.5*((Readings!EI127)^-0.07168)+(2.5*(LOG(Readings!EI127/16.325))^2-273+$E140))</f>
        <v>-0.58640853627326806</v>
      </c>
      <c r="EM157" s="6">
        <f>IF(Readings!EJ127&gt;0.1,333.5*((Readings!EJ127)^-0.07168)+(2.5*(LOG(Readings!EJ127/16.325))^2-273+$E140))</f>
        <v>-0.58640853627326806</v>
      </c>
      <c r="EN157" s="6">
        <f>IF(Readings!EK127&gt;0.1,333.5*((Readings!EK127)^-0.07168)+(2.5*(LOG(Readings!EK127/16.325))^2-273+$E140))</f>
        <v>-0.74924547265459296</v>
      </c>
      <c r="EO157" s="6">
        <f>IF(Readings!EL127&gt;0.1,333.5*((Readings!EL127)^-0.07168)+(2.5*(LOG(Readings!EL127/16.325))^2-273+$E140))</f>
        <v>-0.7376646337804118</v>
      </c>
      <c r="EP157" s="6">
        <f>IF(Readings!EM127&gt;0.1,333.5*((Readings!EM127)^-0.07168)+(2.5*(LOG(Readings!EM127/16.325))^2-273+$E140))</f>
        <v>-0.7376646337804118</v>
      </c>
      <c r="EQ157" s="6">
        <f>IF(Readings!EN127&gt;0.1,333.5*((Readings!EN127)^-0.07168)+(2.5*(LOG(Readings!EN127/16.325))^2-273+$E140))</f>
        <v>-0.70287581582533676</v>
      </c>
      <c r="ER157" s="6">
        <f>IF(Readings!EO127&gt;0.1,333.5*((Readings!EO127)^-0.07168)+(2.5*(LOG(Readings!EO127/16.325))^2-273+$E140))</f>
        <v>-0.97925781670238621</v>
      </c>
      <c r="ES157" s="6">
        <f>IF(Readings!EP127&gt;0.1,333.5*((Readings!EP127)^-0.07168)+(2.5*(LOG(Readings!EP127/16.325))^2-273+$E140))</f>
        <v>-0.83009626246939661</v>
      </c>
      <c r="ET157" s="6">
        <f>IF(Readings!EQ127&gt;0.1,333.5*((Readings!EQ127)^-0.07168)+(2.5*(LOG(Readings!EQ127/16.325))^2-273+$E140))</f>
        <v>-1.717373701326153</v>
      </c>
      <c r="EU157" s="6">
        <f>IF(Readings!ER127&gt;0.1,333.5*((Readings!ER127)^-0.07168)+(2.5*(LOG(Readings!ER127/16.325))^2-273+$E140))</f>
        <v>-0.89909910286974082</v>
      </c>
      <c r="EV157" s="6">
        <f>IF(Readings!ES127&gt;0.1,333.5*((Readings!ES127)^-0.07168)+(2.5*(LOG(Readings!ES127/16.325))^2-273+$E140))</f>
        <v>-0.71447981505889402</v>
      </c>
      <c r="EW157" s="6">
        <f>(333.5*((16.79)^-0.07168)+(2.5*(LOG(16.79/16.325))^2-273+$E157))</f>
        <v>-0.56126407705608017</v>
      </c>
      <c r="EX157" s="6">
        <f>(333.5*((16.65)^-0.07168)+(2.5*(LOG(16.65/16.325))^2-273+$E157))</f>
        <v>-0.39788159670467849</v>
      </c>
      <c r="EY157" s="6">
        <f>(333.5*((16.74)^-0.07168)+(2.5*(LOG(16.74/16.325))^2-273+$E157))</f>
        <v>-0.50308894870903487</v>
      </c>
    </row>
    <row r="158" spans="2:156" x14ac:dyDescent="0.2">
      <c r="B158" s="13">
        <v>10</v>
      </c>
      <c r="C158" s="45">
        <v>1070.0999999999999</v>
      </c>
      <c r="D158" s="17">
        <v>-5.5</v>
      </c>
      <c r="E158" s="13">
        <v>0.01</v>
      </c>
      <c r="F158" s="43" t="s">
        <v>153</v>
      </c>
      <c r="DM158" s="6">
        <f>IF(Readings!DJ128&gt;0.1,333.5*((Readings!DJ128)^-0.07168)+(2.5*(LOG(Readings!DJ128/16.325))^2-273+$E141))</f>
        <v>-0.124185117614104</v>
      </c>
      <c r="DN158" s="6">
        <f>IF(Readings!DK128&gt;0.1,333.5*((Readings!DK128)^-0.07168)+(2.5*(LOG(Readings!DK128/16.325))^2-273+$E141))</f>
        <v>-0.39615258615140192</v>
      </c>
      <c r="DO158" s="6">
        <f>IF(Readings!DL128&gt;0.1,333.5*((Readings!DL128)^-0.07168)+(2.5*(LOG(Readings!DL128/16.325))^2-273+$E141))</f>
        <v>-0.41960271973709951</v>
      </c>
      <c r="DP158" s="6">
        <f>IF(Readings!DM128&gt;0.1,333.5*((Readings!DM128)^-0.07168)+(2.5*(LOG(Readings!DM128/16.325))^2-273+$E141))</f>
        <v>-0.44302134319963216</v>
      </c>
      <c r="DQ158" s="6">
        <f>IF(Readings!DN128&gt;0.1,333.5*((Readings!DN128)^-0.07168)+(2.5*(LOG(Readings!DN128/16.325))^2-273+$E141))</f>
        <v>-0.44302134319963216</v>
      </c>
      <c r="DR158" s="6">
        <f>IF(Readings!DO128&gt;0.1,333.5*((Readings!DO128)^-0.07168)+(2.5*(LOG(Readings!DO128/16.325))^2-273+$E141))</f>
        <v>-0.40788159670466939</v>
      </c>
      <c r="DS158" s="6">
        <f>IF(Readings!DP128&gt;0.1,333.5*((Readings!DP128)^-0.07168)+(2.5*(LOG(Readings!DP128/16.325))^2-273+$E141))</f>
        <v>-0.41960271973709951</v>
      </c>
      <c r="DT158" s="6">
        <f>IF(Readings!DQ128&gt;0.1,333.5*((Readings!DQ128)^-0.07168)+(2.5*(LOG(Readings!DQ128/16.325))^2-273+$E141))</f>
        <v>-0.40788159670466939</v>
      </c>
      <c r="DU158" s="6">
        <f>IF(Readings!DR128&gt;0.1,333.5*((Readings!DR128)^-0.07168)+(2.5*(LOG(Readings!DR128/16.325))^2-273+$E141))</f>
        <v>-0.38441567806393095</v>
      </c>
      <c r="DV158" s="6">
        <f>IF(Readings!DS128&gt;0.1,333.5*((Readings!DS128)^-0.07168)+(2.5*(LOG(Readings!DS128/16.325))^2-273+$E141))</f>
        <v>-0.36091812913912236</v>
      </c>
      <c r="DW158" s="6">
        <f>IF(Readings!DT128&gt;0.1,333.5*((Readings!DT128)^-0.07168)+(2.5*(LOG(Readings!DT128/16.325))^2-273+$E141))</f>
        <v>-0.26661001642048632</v>
      </c>
      <c r="DX158" s="6">
        <f>IF(Readings!DU128&gt;0.1,333.5*((Readings!DU128)^-0.07168)+(2.5*(LOG(Readings!DU128/16.325))^2-273+$E141))</f>
        <v>-0.31382781820707351</v>
      </c>
      <c r="DY158" s="6">
        <f>IF(Readings!DV128&gt;0.1,333.5*((Readings!DV128)^-0.07168)+(2.5*(LOG(Readings!DV128/16.325))^2-273+$E141))</f>
        <v>-0.38441567806393095</v>
      </c>
      <c r="DZ158" s="6" t="b">
        <f>IF(Readings!DW128&gt;0.1,333.5*((Readings!DW128)^-0.07168)+(2.5*(LOG(Readings!DW128/16.325))^2-273+$E141))</f>
        <v>0</v>
      </c>
      <c r="EA158" s="6">
        <f>IF(Readings!DX128&gt;0.1,333.5*((Readings!DX128)^-0.07168)+(2.5*(LOG(Readings!DX128/16.325))^2-273+$E141))</f>
        <v>-0.38441567806393095</v>
      </c>
      <c r="EB158" s="6">
        <f>IF(Readings!DY128&gt;0.1,333.5*((Readings!DY128)^-0.07168)+(2.5*(LOG(Readings!DY128/16.325))^2-273+$E141))</f>
        <v>-0.37267086241007519</v>
      </c>
      <c r="EC158" s="6">
        <f>IF(Readings!DZ128&gt;0.1,333.5*((Readings!DZ128)^-0.07168)+(2.5*(LOG(Readings!DZ128/16.325))^2-273+$E141))</f>
        <v>-0.37267086241007519</v>
      </c>
      <c r="ED158" s="6">
        <f>IF(Readings!EA128&gt;0.1,333.5*((Readings!EA128)^-0.07168)+(2.5*(LOG(Readings!EA128/16.325))^2-273+$E141))</f>
        <v>-0.36091812913912236</v>
      </c>
      <c r="EE158" s="6">
        <f>IF(Readings!EB128&gt;0.1,333.5*((Readings!EB128)^-0.07168)+(2.5*(LOG(Readings!EB128/16.325))^2-273+$E141))</f>
        <v>-0.37267086241007519</v>
      </c>
      <c r="EF158" s="6">
        <f>IF(Readings!EC128&gt;0.1,333.5*((Readings!EC128)^-0.07168)+(2.5*(LOG(Readings!EC128/16.325))^2-273+$E141))</f>
        <v>-0.37267086241007519</v>
      </c>
      <c r="EG158" s="6">
        <f>IF(Readings!ED128&gt;0.1,333.5*((Readings!ED128)^-0.07168)+(2.5*(LOG(Readings!ED128/16.325))^2-273+$E141))</f>
        <v>-0.39615258615140192</v>
      </c>
      <c r="EH158" s="6">
        <f>IF(Readings!EE128&gt;0.1,333.5*((Readings!EE128)^-0.07168)+(2.5*(LOG(Readings!EE128/16.325))^2-273+$E141))</f>
        <v>-0.46640853627326351</v>
      </c>
      <c r="EI158" s="6">
        <f>IF(Readings!EF128&gt;0.1,333.5*((Readings!EF128)^-0.07168)+(2.5*(LOG(Readings!EF128/16.325))^2-273+$E141))</f>
        <v>-0.48976437839553455</v>
      </c>
      <c r="EJ158" s="6">
        <f>IF(Readings!EG128&gt;0.1,333.5*((Readings!EG128)^-0.07168)+(2.5*(LOG(Readings!EG128/16.325))^2-273+$E141))</f>
        <v>-0.53638232606266456</v>
      </c>
      <c r="EK158" s="6">
        <f>IF(Readings!EH128&gt;0.1,333.5*((Readings!EH128)^-0.07168)+(2.5*(LOG(Readings!EH128/16.325))^2-273+$E141))</f>
        <v>-0.55964458901286207</v>
      </c>
      <c r="EL158" s="6">
        <f>IF(Readings!EI128&gt;0.1,333.5*((Readings!EI128)^-0.07168)+(2.5*(LOG(Readings!EI128/16.325))^2-273+$E141))</f>
        <v>-0.50143056759350202</v>
      </c>
      <c r="EM158" s="6">
        <f>IF(Readings!EJ128&gt;0.1,333.5*((Readings!EJ128)^-0.07168)+(2.5*(LOG(Readings!EJ128/16.325))^2-273+$E141))</f>
        <v>-0.29023489432847782</v>
      </c>
      <c r="EN158" s="6">
        <f>IF(Readings!EK128&gt;0.1,333.5*((Readings!EK128)^-0.07168)+(2.5*(LOG(Readings!EK128/16.325))^2-273+$E141))</f>
        <v>-0.66394182327275075</v>
      </c>
      <c r="EO158" s="6">
        <f>IF(Readings!EL128&gt;0.1,333.5*((Readings!EL128)^-0.07168)+(2.5*(LOG(Readings!EL128/16.325))^2-273+$E141))</f>
        <v>-0.65238405776119635</v>
      </c>
      <c r="EP158" s="6">
        <f>IF(Readings!EM128&gt;0.1,333.5*((Readings!EM128)^-0.07168)+(2.5*(LOG(Readings!EM128/16.325))^2-273+$E141))</f>
        <v>-0.64081861076539326</v>
      </c>
      <c r="EQ158" s="6">
        <f>IF(Readings!EN128&gt;0.1,333.5*((Readings!EN128)^-0.07168)+(2.5*(LOG(Readings!EN128/16.325))^2-273+$E141))</f>
        <v>-0.61766463378040726</v>
      </c>
      <c r="ER158" s="6">
        <f>IF(Readings!EO128&gt;0.1,333.5*((Readings!EO128)^-0.07168)+(2.5*(LOG(Readings!EO128/16.325))^2-273+$E141))</f>
        <v>-0.89349869738214238</v>
      </c>
      <c r="ES158" s="6" t="b">
        <f>IF(Readings!EP128&gt;0.1,333.5*((Readings!EP128)^-0.07168)+(2.5*(LOG(Readings!EP128/16.325))^2-273+$E141))</f>
        <v>0</v>
      </c>
      <c r="ET158" s="6">
        <f>IF(Readings!EQ128&gt;0.1,333.5*((Readings!EQ128)^-0.07168)+(2.5*(LOG(Readings!EQ128/16.325))^2-273+$E141))</f>
        <v>-1.6301884614795199</v>
      </c>
      <c r="EU158" s="6">
        <f>IF(Readings!ER128&gt;0.1,333.5*((Readings!ER128)^-0.07168)+(2.5*(LOG(Readings!ER128/16.325))^2-273+$E141))</f>
        <v>-0.81349810970596081</v>
      </c>
      <c r="EV158" s="6">
        <f>IF(Readings!ES128&gt;0.1,333.5*((Readings!ES128)^-0.07168)+(2.5*(LOG(Readings!ES128/16.325))^2-273+$E141))</f>
        <v>-0.62924547265458841</v>
      </c>
      <c r="EW158" s="6">
        <f>(333.5*((16.82)^-0.07168)+(2.5*(LOG(16.82/16.325))^2-273+$E158))</f>
        <v>-0.57607608447654002</v>
      </c>
      <c r="EX158" s="6">
        <f>(333.5*((16.7)^-0.07168)+(2.5*(LOG(16.7/16.325))^2-273+$E158))</f>
        <v>-0.43640853627329079</v>
      </c>
      <c r="EY158" s="6">
        <f>(333.5*((16.76)^-0.07168)+(2.5*(LOG(16.76/16.325))^2-273+$E158))</f>
        <v>-0.50638232606269185</v>
      </c>
    </row>
    <row r="159" spans="2:156" x14ac:dyDescent="0.2">
      <c r="B159" s="13">
        <v>11</v>
      </c>
      <c r="C159" s="45">
        <v>1069.5999999999999</v>
      </c>
      <c r="D159" s="17">
        <v>-6</v>
      </c>
      <c r="E159" s="13">
        <v>-0.01</v>
      </c>
      <c r="F159" s="43" t="s">
        <v>154</v>
      </c>
      <c r="DM159" s="6" t="b">
        <f>IF(Readings!DJ129&gt;0.1,333.5*((Readings!DJ129)^-0.07168)+(2.5*(LOG(Readings!DJ129/16.325))^2-273+$E142))</f>
        <v>0</v>
      </c>
      <c r="DN159" s="6" t="b">
        <f>IF(Readings!DK129&gt;0.1,333.5*((Readings!DK129)^-0.07168)+(2.5*(LOG(Readings!DK129/16.325))^2-273+$E142))</f>
        <v>0</v>
      </c>
      <c r="DO159" s="6" t="b">
        <f>IF(Readings!DL129&gt;0.1,333.5*((Readings!DL129)^-0.07168)+(2.5*(LOG(Readings!DL129/16.325))^2-273+$E142))</f>
        <v>0</v>
      </c>
      <c r="DP159" s="6" t="b">
        <f>IF(Readings!DM129&gt;0.1,333.5*((Readings!DM129)^-0.07168)+(2.5*(LOG(Readings!DM129/16.325))^2-273+$E142))</f>
        <v>0</v>
      </c>
      <c r="DQ159" s="6" t="b">
        <f>IF(Readings!DN129&gt;0.1,333.5*((Readings!DN129)^-0.07168)+(2.5*(LOG(Readings!DN129/16.325))^2-273+$E142))</f>
        <v>0</v>
      </c>
      <c r="DR159" s="6">
        <f>IF(Readings!DO129&gt;0.1,333.5*((Readings!DO129)^-0.07168)+(2.5*(LOG(Readings!DO129/16.325))^2-273+$E142))</f>
        <v>-0.4313159652434706</v>
      </c>
      <c r="DS159" s="6">
        <f>IF(Readings!DP129&gt;0.1,333.5*((Readings!DP129)^-0.07168)+(2.5*(LOG(Readings!DP129/16.325))^2-273+$E142))</f>
        <v>-0.4313159652434706</v>
      </c>
      <c r="DT159" s="6">
        <f>IF(Readings!DQ129&gt;0.1,333.5*((Readings!DQ129)^-0.07168)+(2.5*(LOG(Readings!DQ129/16.325))^2-273+$E142))</f>
        <v>-0.4313159652434706</v>
      </c>
      <c r="DU159" s="6">
        <f>IF(Readings!DR129&gt;0.1,333.5*((Readings!DR129)^-0.07168)+(2.5*(LOG(Readings!DR129/16.325))^2-273+$E142))</f>
        <v>-0.40788159670466939</v>
      </c>
      <c r="DV159" s="6">
        <f>IF(Readings!DS129&gt;0.1,333.5*((Readings!DS129)^-0.07168)+(2.5*(LOG(Readings!DS129/16.325))^2-273+$E142))</f>
        <v>-0.38441567806393095</v>
      </c>
      <c r="DW159" s="6">
        <f>IF(Readings!DT129&gt;0.1,333.5*((Readings!DT129)^-0.07168)+(2.5*(LOG(Readings!DT129/16.325))^2-273+$E142))</f>
        <v>-0.31382781820707351</v>
      </c>
      <c r="DX159" s="6">
        <f>IF(Readings!DU129&gt;0.1,333.5*((Readings!DU129)^-0.07168)+(2.5*(LOG(Readings!DU129/16.325))^2-273+$E142))</f>
        <v>-0.31382781820707351</v>
      </c>
      <c r="DY159" s="6">
        <f>IF(Readings!DV129&gt;0.1,333.5*((Readings!DV129)^-0.07168)+(2.5*(LOG(Readings!DV129/16.325))^2-273+$E142))</f>
        <v>-0.40788159670466939</v>
      </c>
      <c r="DZ159" s="6" t="b">
        <f>IF(Readings!DW129&gt;0.1,333.5*((Readings!DW129)^-0.07168)+(2.5*(LOG(Readings!DW129/16.325))^2-273+$E142))</f>
        <v>0</v>
      </c>
      <c r="EA159" s="6">
        <f>IF(Readings!DX129&gt;0.1,333.5*((Readings!DX129)^-0.07168)+(2.5*(LOG(Readings!DX129/16.325))^2-273+$E142))</f>
        <v>-0.40788159670466939</v>
      </c>
      <c r="EB159" s="6">
        <f>IF(Readings!DY129&gt;0.1,333.5*((Readings!DY129)^-0.07168)+(2.5*(LOG(Readings!DY129/16.325))^2-273+$E142))</f>
        <v>-0.40788159670466939</v>
      </c>
      <c r="EC159" s="6">
        <f>IF(Readings!DZ129&gt;0.1,333.5*((Readings!DZ129)^-0.07168)+(2.5*(LOG(Readings!DZ129/16.325))^2-273+$E142))</f>
        <v>-0.39615258615140192</v>
      </c>
      <c r="ED159" s="6">
        <f>IF(Readings!EA129&gt;0.1,333.5*((Readings!EA129)^-0.07168)+(2.5*(LOG(Readings!EA129/16.325))^2-273+$E142))</f>
        <v>-0.38441567806393095</v>
      </c>
      <c r="EE159" s="6">
        <f>IF(Readings!EB129&gt;0.1,333.5*((Readings!EB129)^-0.07168)+(2.5*(LOG(Readings!EB129/16.325))^2-273+$E142))</f>
        <v>-0.39615258615140192</v>
      </c>
      <c r="EF159" s="6">
        <f>IF(Readings!EC129&gt;0.1,333.5*((Readings!EC129)^-0.07168)+(2.5*(LOG(Readings!EC129/16.325))^2-273+$E142))</f>
        <v>-0.38441567806393095</v>
      </c>
      <c r="EG159" s="6">
        <f>IF(Readings!ED129&gt;0.1,333.5*((Readings!ED129)^-0.07168)+(2.5*(LOG(Readings!ED129/16.325))^2-273+$E142))</f>
        <v>-0.40788159670466939</v>
      </c>
      <c r="EH159" s="6">
        <f>IF(Readings!EE129&gt;0.1,333.5*((Readings!EE129)^-0.07168)+(2.5*(LOG(Readings!EE129/16.325))^2-273+$E142))</f>
        <v>-0.47809037125000486</v>
      </c>
      <c r="EI159" s="6">
        <f>IF(Readings!EF129&gt;0.1,333.5*((Readings!EF129)^-0.07168)+(2.5*(LOG(Readings!EF129/16.325))^2-273+$E142))</f>
        <v>-0.50143056759350202</v>
      </c>
      <c r="EJ159" s="6">
        <f>IF(Readings!EG129&gt;0.1,333.5*((Readings!EG129)^-0.07168)+(2.5*(LOG(Readings!EG129/16.325))^2-273+$E142))</f>
        <v>-0.53638232606266456</v>
      </c>
      <c r="EK159" s="6">
        <f>IF(Readings!EH129&gt;0.1,333.5*((Readings!EH129)^-0.07168)+(2.5*(LOG(Readings!EH129/16.325))^2-273+$E142))</f>
        <v>-0.57126407705607107</v>
      </c>
      <c r="EL159" s="6">
        <f>IF(Readings!EI129&gt;0.1,333.5*((Readings!EI129)^-0.07168)+(2.5*(LOG(Readings!EI129/16.325))^2-273+$E142))</f>
        <v>-0.51308894870902577</v>
      </c>
      <c r="EM159" s="6">
        <f>IF(Readings!EJ129&gt;0.1,333.5*((Readings!EJ129)^-0.07168)+(2.5*(LOG(Readings!EJ129/16.325))^2-273+$E142))</f>
        <v>-0.55964458901286207</v>
      </c>
      <c r="EN159" s="6">
        <f>IF(Readings!EK129&gt;0.1,333.5*((Readings!EK129)^-0.07168)+(2.5*(LOG(Readings!EK129/16.325))^2-273+$E142))</f>
        <v>-0.67549191691301758</v>
      </c>
      <c r="EO159" s="6">
        <f>IF(Readings!EL129&gt;0.1,333.5*((Readings!EL129)^-0.07168)+(2.5*(LOG(Readings!EL129/16.325))^2-273+$E142))</f>
        <v>-0.66394182327275075</v>
      </c>
      <c r="EP159" s="6">
        <f>IF(Readings!EM129&gt;0.1,333.5*((Readings!EM129)^-0.07168)+(2.5*(LOG(Readings!EM129/16.325))^2-273+$E142))</f>
        <v>-0.65238405776119635</v>
      </c>
      <c r="EQ159" s="6">
        <f>IF(Readings!EN129&gt;0.1,333.5*((Readings!EN129)^-0.07168)+(2.5*(LOG(Readings!EN129/16.325))^2-273+$E142))</f>
        <v>-0.61766463378040726</v>
      </c>
      <c r="ER159" s="6">
        <f>IF(Readings!EO129&gt;0.1,333.5*((Readings!EO129)^-0.07168)+(2.5*(LOG(Readings!EO129/16.325))^2-273+$E142))</f>
        <v>-0.89349869738214238</v>
      </c>
      <c r="ES159" s="6">
        <f>IF(Readings!EP129&gt;0.1,333.5*((Readings!EP129)^-0.07168)+(2.5*(LOG(Readings!EP129/16.325))^2-273+$E142))</f>
        <v>-0.74463190555474057</v>
      </c>
      <c r="ET159" s="6">
        <f>IF(Readings!EQ129&gt;0.1,333.5*((Readings!EQ129)^-0.07168)+(2.5*(LOG(Readings!EQ129/16.325))^2-273+$E142))</f>
        <v>-1.6411128897316871</v>
      </c>
      <c r="EU159" s="6">
        <f>IF(Readings!ER129&gt;0.1,333.5*((Readings!ER129)^-0.07168)+(2.5*(LOG(Readings!ER129/16.325))^2-273+$E142))</f>
        <v>-0.80203933511268133</v>
      </c>
      <c r="EV159" s="6">
        <f>IF(Readings!ES129&gt;0.1,333.5*((Readings!ES129)^-0.07168)+(2.5*(LOG(Readings!ES129/16.325))^2-273+$E142))</f>
        <v>-0.62924547265458841</v>
      </c>
      <c r="EW159" s="6">
        <f>(333.5*((17.17)^-0.07168)+(2.5*(LOG(17.17/16.325))^2-273+$E159))</f>
        <v>-0.99714995072923784</v>
      </c>
      <c r="EX159" s="6">
        <f>(333.5*((16.74)^-0.07168)+(2.5*(LOG(16.74/16.325))^2-273+$E159))</f>
        <v>-0.50308894870903487</v>
      </c>
      <c r="EY159" s="6" t="s">
        <v>73</v>
      </c>
    </row>
    <row r="160" spans="2:156" x14ac:dyDescent="0.2">
      <c r="B160" s="13">
        <v>12</v>
      </c>
      <c r="C160" s="45">
        <v>1069.0999999999999</v>
      </c>
      <c r="D160" s="17">
        <v>-6.5</v>
      </c>
      <c r="E160" s="13">
        <v>0.01</v>
      </c>
      <c r="F160" s="43" t="s">
        <v>155</v>
      </c>
      <c r="DM160" s="6" t="b">
        <f>IF(Readings!DJ130&gt;0.1,333.5*((Readings!DJ130)^-0.07168)+(2.5*(LOG(Readings!DJ130/16.325))^2-273+$E143))</f>
        <v>0</v>
      </c>
      <c r="DN160" s="6" t="b">
        <f>IF(Readings!DK130&gt;0.1,333.5*((Readings!DK130)^-0.07168)+(2.5*(LOG(Readings!DK130/16.325))^2-273+$E143))</f>
        <v>0</v>
      </c>
      <c r="DO160" s="6" t="b">
        <f>IF(Readings!DL130&gt;0.1,333.5*((Readings!DL130)^-0.07168)+(2.5*(LOG(Readings!DL130/16.325))^2-273+$E143))</f>
        <v>0</v>
      </c>
      <c r="DP160" s="6" t="b">
        <f>IF(Readings!DM130&gt;0.1,333.5*((Readings!DM130)^-0.07168)+(2.5*(LOG(Readings!DM130/16.325))^2-273+$E143))</f>
        <v>0</v>
      </c>
      <c r="DQ160" s="6" t="b">
        <f>IF(Readings!DN130&gt;0.1,333.5*((Readings!DN130)^-0.07168)+(2.5*(LOG(Readings!DN130/16.325))^2-273+$E143))</f>
        <v>0</v>
      </c>
      <c r="DR160" s="6">
        <f>IF(Readings!DO130&gt;0.1,333.5*((Readings!DO130)^-0.07168)+(2.5*(LOG(Readings!DO130/16.325))^2-273+$E143))</f>
        <v>-0.52638232606267366</v>
      </c>
      <c r="DS160" s="6">
        <f>IF(Readings!DP130&gt;0.1,333.5*((Readings!DP130)^-0.07168)+(2.5*(LOG(Readings!DP130/16.325))^2-273+$E143))</f>
        <v>-0.52638232606267366</v>
      </c>
      <c r="DT160" s="6">
        <f>IF(Readings!DQ130&gt;0.1,333.5*((Readings!DQ130)^-0.07168)+(2.5*(LOG(Readings!DQ130/16.325))^2-273+$E143))</f>
        <v>-0.51473953158921404</v>
      </c>
      <c r="DU160" s="6">
        <f>IF(Readings!DR130&gt;0.1,333.5*((Readings!DR130)^-0.07168)+(2.5*(LOG(Readings!DR130/16.325))^2-273+$E143))</f>
        <v>-0.50308894870903487</v>
      </c>
      <c r="DV160" s="6">
        <f>IF(Readings!DS130&gt;0.1,333.5*((Readings!DS130)^-0.07168)+(2.5*(LOG(Readings!DS130/16.325))^2-273+$E143))</f>
        <v>-0.49143056759351111</v>
      </c>
      <c r="DW160" s="6">
        <f>IF(Readings!DT130&gt;0.1,333.5*((Readings!DT130)^-0.07168)+(2.5*(LOG(Readings!DT130/16.325))^2-273+$E143))</f>
        <v>-0.44471886356325285</v>
      </c>
      <c r="DX160" s="6">
        <f>IF(Readings!DU130&gt;0.1,333.5*((Readings!DU130)^-0.07168)+(2.5*(LOG(Readings!DU130/16.325))^2-273+$E143))</f>
        <v>-0.35091812913913145</v>
      </c>
      <c r="DY160" s="6">
        <f>IF(Readings!DV130&gt;0.1,333.5*((Readings!DV130)^-0.07168)+(2.5*(LOG(Readings!DV130/16.325))^2-273+$E143))</f>
        <v>-0.50308894870903487</v>
      </c>
      <c r="DZ160" s="6" t="b">
        <f>IF(Readings!DW130&gt;0.1,333.5*((Readings!DW130)^-0.07168)+(2.5*(LOG(Readings!DW130/16.325))^2-273+$E143))</f>
        <v>0</v>
      </c>
      <c r="EA160" s="6">
        <f>IF(Readings!DX130&gt;0.1,333.5*((Readings!DX130)^-0.07168)+(2.5*(LOG(Readings!DX130/16.325))^2-273+$E143))</f>
        <v>-0.50308894870903487</v>
      </c>
      <c r="EB160" s="6">
        <f>IF(Readings!DY130&gt;0.1,333.5*((Readings!DY130)^-0.07168)+(2.5*(LOG(Readings!DY130/16.325))^2-273+$E143))</f>
        <v>-0.49143056759351111</v>
      </c>
      <c r="EC160" s="6">
        <f>IF(Readings!DZ130&gt;0.1,333.5*((Readings!DZ130)^-0.07168)+(2.5*(LOG(Readings!DZ130/16.325))^2-273+$E143))</f>
        <v>-0.47976437839554364</v>
      </c>
      <c r="ED160" s="6">
        <f>IF(Readings!EA130&gt;0.1,333.5*((Readings!EA130)^-0.07168)+(2.5*(LOG(Readings!EA130/16.325))^2-273+$E143))</f>
        <v>-0.47976437839554364</v>
      </c>
      <c r="EE160" s="6">
        <f>IF(Readings!EB130&gt;0.1,333.5*((Readings!EB130)^-0.07168)+(2.5*(LOG(Readings!EB130/16.325))^2-273+$E143))</f>
        <v>-0.49143056759351111</v>
      </c>
      <c r="EF160" s="6">
        <f>IF(Readings!EC130&gt;0.1,333.5*((Readings!EC130)^-0.07168)+(2.5*(LOG(Readings!EC130/16.325))^2-273+$E143))</f>
        <v>-0.47976437839554364</v>
      </c>
      <c r="EG160" s="6">
        <f>IF(Readings!ED130&gt;0.1,333.5*((Readings!ED130)^-0.07168)+(2.5*(LOG(Readings!ED130/16.325))^2-273+$E143))</f>
        <v>-0.49143056759351111</v>
      </c>
      <c r="EH160" s="6">
        <f>IF(Readings!EE130&gt;0.1,333.5*((Readings!EE130)^-0.07168)+(2.5*(LOG(Readings!EE130/16.325))^2-273+$E143))</f>
        <v>-0.57287581582534131</v>
      </c>
      <c r="EI160" s="6">
        <f>IF(Readings!EF130&gt;0.1,333.5*((Readings!EF130)^-0.07168)+(2.5*(LOG(Readings!EF130/16.325))^2-273+$E143))</f>
        <v>-0.56126407705608017</v>
      </c>
      <c r="EJ160" s="6">
        <f>IF(Readings!EG130&gt;0.1,333.5*((Readings!EG130)^-0.07168)+(2.5*(LOG(Readings!EG130/16.325))^2-273+$E143))</f>
        <v>-0.58447981505889857</v>
      </c>
      <c r="EK160" s="6">
        <f>IF(Readings!EH130&gt;0.1,333.5*((Readings!EH130)^-0.07168)+(2.5*(LOG(Readings!EH130/16.325))^2-273+$E143))</f>
        <v>-0.61924547265459751</v>
      </c>
      <c r="EL160" s="6">
        <f>IF(Readings!EI130&gt;0.1,333.5*((Readings!EI130)^-0.07168)+(2.5*(LOG(Readings!EI130/16.325))^2-273+$E143))</f>
        <v>-0.56126407705608017</v>
      </c>
      <c r="EM160" s="6">
        <f>IF(Readings!EJ130&gt;0.1,333.5*((Readings!EJ130)^-0.07168)+(2.5*(LOG(Readings!EJ130/16.325))^2-273+$E143))</f>
        <v>-0.63081861076540235</v>
      </c>
      <c r="EN160" s="6">
        <f>IF(Readings!EK130&gt;0.1,333.5*((Readings!EK130)^-0.07168)+(2.5*(LOG(Readings!EK130/16.325))^2-273+$E143))</f>
        <v>-0.70009626246940115</v>
      </c>
      <c r="EO160" s="6">
        <f>IF(Readings!EL130&gt;0.1,333.5*((Readings!EL130)^-0.07168)+(2.5*(LOG(Readings!EL130/16.325))^2-273+$E143))</f>
        <v>-0.68856912694252514</v>
      </c>
      <c r="EP160" s="6">
        <f>IF(Readings!EM130&gt;0.1,333.5*((Readings!EM130)^-0.07168)+(2.5*(LOG(Readings!EM130/16.325))^2-273+$E143))</f>
        <v>-0.68856912694252514</v>
      </c>
      <c r="EQ160" s="6">
        <f>IF(Readings!EN130&gt;0.1,333.5*((Readings!EN130)^-0.07168)+(2.5*(LOG(Readings!EN130/16.325))^2-273+$E143))</f>
        <v>-0.65394182327275985</v>
      </c>
      <c r="ER160" s="6">
        <f>IF(Readings!EO130&gt;0.1,333.5*((Readings!EO130)^-0.07168)+(2.5*(LOG(Readings!EO130/16.325))^2-273+$E143))</f>
        <v>-0.91767222850774033</v>
      </c>
      <c r="ES160" s="6">
        <f>IF(Readings!EP130&gt;0.1,333.5*((Readings!EP130)^-0.07168)+(2.5*(LOG(Readings!EP130/16.325))^2-273+$E143))</f>
        <v>-0.79203933511269042</v>
      </c>
      <c r="ET160" s="6">
        <f>IF(Readings!EQ130&gt;0.1,333.5*((Readings!EQ130)^-0.07168)+(2.5*(LOG(Readings!EQ130/16.325))^2-273+$E143))</f>
        <v>-1.6856317121455504</v>
      </c>
      <c r="EU160" s="6">
        <f>IF(Readings!ER130&gt;0.1,333.5*((Readings!ER130)^-0.07168)+(2.5*(LOG(Readings!ER130/16.325))^2-273+$E143))</f>
        <v>-0.80349810970596991</v>
      </c>
      <c r="EV160" s="6">
        <f>IF(Readings!ES130&gt;0.1,333.5*((Readings!ES130)^-0.07168)+(2.5*(LOG(Readings!ES130/16.325))^2-273+$E143))</f>
        <v>-0.66549191691302667</v>
      </c>
      <c r="EW160" s="6">
        <f>(333.5*((16.94)^-0.07168)+(2.5*(LOG(16.94/16.325))^2-273+$E160))</f>
        <v>-0.71463190555476785</v>
      </c>
      <c r="EX160" s="6">
        <f>(333.5*((16.75)^-0.07168)+(2.5*(LOG(16.75/16.325))^2-273+$E160))</f>
        <v>-0.49473953158923223</v>
      </c>
      <c r="EY160" s="6" t="s">
        <v>73</v>
      </c>
    </row>
    <row r="161" spans="2:195" x14ac:dyDescent="0.2">
      <c r="B161" s="13">
        <v>13</v>
      </c>
      <c r="C161" s="45">
        <v>1068.5999999999999</v>
      </c>
      <c r="D161" s="17">
        <v>-7</v>
      </c>
      <c r="E161" s="13">
        <v>0.03</v>
      </c>
      <c r="F161" s="43" t="s">
        <v>156</v>
      </c>
      <c r="DM161" s="6" t="b">
        <f>IF(Readings!DJ131&gt;0.1,333.5*((Readings!DJ131)^-0.07168)+(2.5*(LOG(Readings!DJ131/16.325))^2-273+$E144))</f>
        <v>0</v>
      </c>
      <c r="DN161" s="6" t="b">
        <f>IF(Readings!DK131&gt;0.1,333.5*((Readings!DK131)^-0.07168)+(2.5*(LOG(Readings!DK131/16.325))^2-273+$E144))</f>
        <v>0</v>
      </c>
      <c r="DO161" s="6" t="b">
        <f>IF(Readings!DL131&gt;0.1,333.5*((Readings!DL131)^-0.07168)+(2.5*(LOG(Readings!DL131/16.325))^2-273+$E144))</f>
        <v>0</v>
      </c>
      <c r="DP161" s="6" t="b">
        <f>IF(Readings!DM131&gt;0.1,333.5*((Readings!DM131)^-0.07168)+(2.5*(LOG(Readings!DM131/16.325))^2-273+$E144))</f>
        <v>0</v>
      </c>
      <c r="DQ161" s="6" t="b">
        <f>IF(Readings!DN131&gt;0.1,333.5*((Readings!DN131)^-0.07168)+(2.5*(LOG(Readings!DN131/16.325))^2-273+$E144))</f>
        <v>0</v>
      </c>
      <c r="DR161" s="6" t="e">
        <f>IF(Readings!DO131&gt;0.1,333.5*((Readings!DO131)^-0.07168)+(2.5*(LOG(Readings!DO131/16.325))^2-273+$E144))</f>
        <v>#VALUE!</v>
      </c>
      <c r="DS161" s="6" t="b">
        <f>IF(Readings!DP131&gt;0.1,333.5*((Readings!DP131)^-0.07168)+(2.5*(LOG(Readings!DP131/16.325))^2-273+$E144))</f>
        <v>0</v>
      </c>
      <c r="DT161" s="6">
        <f>IF(Readings!DQ131&gt;0.1,333.5*((Readings!DQ131)^-0.07168)+(2.5*(LOG(Readings!DQ131/16.325))^2-273+$E144))</f>
        <v>-0.54964458901287117</v>
      </c>
      <c r="DU161" s="6">
        <f>IF(Readings!DR131&gt;0.1,333.5*((Readings!DR131)^-0.07168)+(2.5*(LOG(Readings!DR131/16.325))^2-273+$E144))</f>
        <v>-0.538017341939792</v>
      </c>
      <c r="DV161" s="6">
        <f>IF(Readings!DS131&gt;0.1,333.5*((Readings!DS131)^-0.07168)+(2.5*(LOG(Readings!DS131/16.325))^2-273+$E144))</f>
        <v>-0.52638232606267366</v>
      </c>
      <c r="DW161" s="6">
        <f>IF(Readings!DT131&gt;0.1,333.5*((Readings!DT131)^-0.07168)+(2.5*(LOG(Readings!DT131/16.325))^2-273+$E144))</f>
        <v>-0.49143056759351111</v>
      </c>
      <c r="DX161" s="6">
        <f>IF(Readings!DU131&gt;0.1,333.5*((Readings!DU131)^-0.07168)+(2.5*(LOG(Readings!DU131/16.325))^2-273+$E144))</f>
        <v>-0.38615258615141101</v>
      </c>
      <c r="DY161" s="6">
        <f>IF(Readings!DV131&gt;0.1,333.5*((Readings!DV131)^-0.07168)+(2.5*(LOG(Readings!DV131/16.325))^2-273+$E144))</f>
        <v>-0.538017341939792</v>
      </c>
      <c r="DZ161" s="6" t="b">
        <f>IF(Readings!DW131&gt;0.1,333.5*((Readings!DW131)^-0.07168)+(2.5*(LOG(Readings!DW131/16.325))^2-273+$E144))</f>
        <v>0</v>
      </c>
      <c r="EA161" s="6">
        <f>IF(Readings!DX131&gt;0.1,333.5*((Readings!DX131)^-0.07168)+(2.5*(LOG(Readings!DX131/16.325))^2-273+$E144))</f>
        <v>-0.60766463378041635</v>
      </c>
      <c r="EB161" s="6">
        <f>IF(Readings!DY131&gt;0.1,333.5*((Readings!DY131)^-0.07168)+(2.5*(LOG(Readings!DY131/16.325))^2-273+$E144))</f>
        <v>-0.57287581582534131</v>
      </c>
      <c r="EC161" s="6">
        <f>IF(Readings!DZ131&gt;0.1,333.5*((Readings!DZ131)^-0.07168)+(2.5*(LOG(Readings!DZ131/16.325))^2-273+$E144))</f>
        <v>-0.28023489432848692</v>
      </c>
      <c r="ED161" s="6">
        <f>IF(Readings!EA131&gt;0.1,333.5*((Readings!EA131)^-0.07168)+(2.5*(LOG(Readings!EA131/16.325))^2-273+$E144))</f>
        <v>-0.44471886356325285</v>
      </c>
      <c r="EE161" s="6">
        <f>IF(Readings!EB131&gt;0.1,333.5*((Readings!EB131)^-0.07168)+(2.5*(LOG(Readings!EB131/16.325))^2-273+$E144))</f>
        <v>-0.51473953158921404</v>
      </c>
      <c r="EF161" s="6">
        <f>IF(Readings!EC131&gt;0.1,333.5*((Readings!EC131)^-0.07168)+(2.5*(LOG(Readings!EC131/16.325))^2-273+$E144))</f>
        <v>-0.51473953158921404</v>
      </c>
      <c r="EG161" s="6">
        <f>IF(Readings!ED131&gt;0.1,333.5*((Readings!ED131)^-0.07168)+(2.5*(LOG(Readings!ED131/16.325))^2-273+$E144))</f>
        <v>-0.538017341939792</v>
      </c>
      <c r="EH161" s="6">
        <f>IF(Readings!EE131&gt;0.1,333.5*((Readings!EE131)^-0.07168)+(2.5*(LOG(Readings!EE131/16.325))^2-273+$E144))</f>
        <v>-0.60766463378041635</v>
      </c>
      <c r="EI161" s="6">
        <f>IF(Readings!EF131&gt;0.1,333.5*((Readings!EF131)^-0.07168)+(2.5*(LOG(Readings!EF131/16.325))^2-273+$E144))</f>
        <v>-0.58447981505889857</v>
      </c>
      <c r="EJ161" s="6">
        <f>IF(Readings!EG131&gt;0.1,333.5*((Readings!EG131)^-0.07168)+(2.5*(LOG(Readings!EG131/16.325))^2-273+$E144))</f>
        <v>-0.60766463378041635</v>
      </c>
      <c r="EK161" s="6">
        <f>IF(Readings!EH131&gt;0.1,333.5*((Readings!EH131)^-0.07168)+(2.5*(LOG(Readings!EH131/16.325))^2-273+$E144))</f>
        <v>-0.63081861076540235</v>
      </c>
      <c r="EL161" s="6">
        <f>IF(Readings!EI131&gt;0.1,333.5*((Readings!EI131)^-0.07168)+(2.5*(LOG(Readings!EI131/16.325))^2-273+$E144))</f>
        <v>-0.58447981505889857</v>
      </c>
      <c r="EM161" s="6">
        <f>IF(Readings!EJ131&gt;0.1,333.5*((Readings!EJ131)^-0.07168)+(2.5*(LOG(Readings!EJ131/16.325))^2-273+$E144))</f>
        <v>-0.60766463378041635</v>
      </c>
      <c r="EN161" s="6">
        <f>IF(Readings!EK131&gt;0.1,333.5*((Readings!EK131)^-0.07168)+(2.5*(LOG(Readings!EK131/16.325))^2-273+$E144))</f>
        <v>-0.70009626246940115</v>
      </c>
      <c r="EO161" s="6">
        <f>IF(Readings!EL131&gt;0.1,333.5*((Readings!EL131)^-0.07168)+(2.5*(LOG(Readings!EL131/16.325))^2-273+$E144))</f>
        <v>-0.70009626246940115</v>
      </c>
      <c r="EP161" s="6">
        <f>IF(Readings!EM131&gt;0.1,333.5*((Readings!EM131)^-0.07168)+(2.5*(LOG(Readings!EM131/16.325))^2-273+$E144))</f>
        <v>-0.70009626246940115</v>
      </c>
      <c r="EQ161" s="6">
        <f>IF(Readings!EN131&gt;0.1,333.5*((Readings!EN131)^-0.07168)+(2.5*(LOG(Readings!EN131/16.325))^2-273+$E144))</f>
        <v>-0.66549191691302667</v>
      </c>
      <c r="ER161" s="6">
        <f>IF(Readings!EO131&gt;0.1,333.5*((Readings!EO131)^-0.07168)+(2.5*(LOG(Readings!EO131/16.325))^2-273+$E144))</f>
        <v>-0.97447912454299512</v>
      </c>
      <c r="ES161" s="6">
        <f>IF(Readings!EP131&gt;0.1,333.5*((Readings!EP131)^-0.07168)+(2.5*(LOG(Readings!EP131/16.325))^2-273+$E144))</f>
        <v>-0.81494933580108864</v>
      </c>
      <c r="ET161" s="6">
        <f>IF(Readings!EQ131&gt;0.1,333.5*((Readings!EQ131)^-0.07168)+(2.5*(LOG(Readings!EQ131/16.325))^2-273+$E144))</f>
        <v>-1.6965148701081034</v>
      </c>
      <c r="EU161" s="6">
        <f>IF(Readings!ER131&gt;0.1,333.5*((Readings!ER131)^-0.07168)+(2.5*(LOG(Readings!ER131/16.325))^2-273+$E144))</f>
        <v>-0.78057300263509433</v>
      </c>
      <c r="EV161" s="6">
        <f>IF(Readings!ES131&gt;0.1,333.5*((Readings!ES131)^-0.07168)+(2.5*(LOG(Readings!ES131/16.325))^2-273+$E144))</f>
        <v>-0.66549191691302667</v>
      </c>
      <c r="EW161" s="6"/>
      <c r="EX161" s="6">
        <f>(333.5*((16.74)^-0.07168)+(2.5*(LOG(16.74/16.325))^2-273+$E161))</f>
        <v>-0.46308894870907125</v>
      </c>
      <c r="EY161" s="6" t="s">
        <v>73</v>
      </c>
    </row>
    <row r="162" spans="2:195" x14ac:dyDescent="0.2">
      <c r="B162" s="13">
        <v>14</v>
      </c>
      <c r="C162" s="45">
        <v>1067.5999999999999</v>
      </c>
      <c r="D162" s="17">
        <v>-8</v>
      </c>
      <c r="E162" s="13">
        <v>-0.03</v>
      </c>
      <c r="F162" s="43" t="s">
        <v>157</v>
      </c>
      <c r="DM162" s="6" t="b">
        <f>IF(Readings!DJ132&gt;0.1,333.5*((Readings!DJ132)^-0.07168)+(2.5*(LOG(Readings!DJ132/16.325))^2-273+$E145))</f>
        <v>0</v>
      </c>
      <c r="DN162" s="6" t="b">
        <f>IF(Readings!DK132&gt;0.1,333.5*((Readings!DK132)^-0.07168)+(2.5*(LOG(Readings!DK132/16.325))^2-273+$E145))</f>
        <v>0</v>
      </c>
      <c r="DO162" s="6" t="b">
        <f>IF(Readings!DL132&gt;0.1,333.5*((Readings!DL132)^-0.07168)+(2.5*(LOG(Readings!DL132/16.325))^2-273+$E145))</f>
        <v>0</v>
      </c>
      <c r="DP162" s="6" t="b">
        <f>IF(Readings!DM132&gt;0.1,333.5*((Readings!DM132)^-0.07168)+(2.5*(LOG(Readings!DM132/16.325))^2-273+$E145))</f>
        <v>0</v>
      </c>
      <c r="DQ162" s="6" t="b">
        <f>IF(Readings!DN132&gt;0.1,333.5*((Readings!DN132)^-0.07168)+(2.5*(LOG(Readings!DN132/16.325))^2-273+$E145))</f>
        <v>0</v>
      </c>
      <c r="DR162" s="6" t="e">
        <f>IF(Readings!DO132&gt;0.1,333.5*((Readings!DO132)^-0.07168)+(2.5*(LOG(Readings!DO132/16.325))^2-273+$E145))</f>
        <v>#VALUE!</v>
      </c>
      <c r="DS162" s="6" t="b">
        <f>IF(Readings!DP132&gt;0.1,333.5*((Readings!DP132)^-0.07168)+(2.5*(LOG(Readings!DP132/16.325))^2-273+$E145))</f>
        <v>0</v>
      </c>
      <c r="DT162" s="6" t="b">
        <f>IF(Readings!DQ132&gt;0.1,333.5*((Readings!DQ132)^-0.07168)+(2.5*(LOG(Readings!DQ132/16.325))^2-273+$E145))</f>
        <v>0</v>
      </c>
      <c r="DU162" s="6" t="b">
        <f>IF(Readings!DR132&gt;0.1,333.5*((Readings!DR132)^-0.07168)+(2.5*(LOG(Readings!DR132/16.325))^2-273+$E145))</f>
        <v>0</v>
      </c>
      <c r="DV162" s="6" t="b">
        <f>IF(Readings!DS132&gt;0.1,333.5*((Readings!DS132)^-0.07168)+(2.5*(LOG(Readings!DS132/16.325))^2-273+$E145))</f>
        <v>0</v>
      </c>
      <c r="DW162" s="6" t="b">
        <f>IF(Readings!DT132&gt;0.1,333.5*((Readings!DT132)^-0.07168)+(2.5*(LOG(Readings!DT132/16.325))^2-273+$E145))</f>
        <v>0</v>
      </c>
      <c r="DX162" s="6" t="b">
        <f>IF(Readings!DU132&gt;0.1,333.5*((Readings!DU132)^-0.07168)+(2.5*(LOG(Readings!DU132/16.325))^2-273+$E145))</f>
        <v>0</v>
      </c>
      <c r="DY162" s="6" t="b">
        <f>IF(Readings!DV132&gt;0.1,333.5*((Readings!DV132)^-0.07168)+(2.5*(LOG(Readings!DV132/16.325))^2-273+$E145))</f>
        <v>0</v>
      </c>
      <c r="DZ162" s="6" t="b">
        <f>IF(Readings!DW132&gt;0.1,333.5*((Readings!DW132)^-0.07168)+(2.5*(LOG(Readings!DW132/16.325))^2-273+$E145))</f>
        <v>0</v>
      </c>
      <c r="EA162" s="6" t="b">
        <f>IF(Readings!DX132&gt;0.1,333.5*((Readings!DX132)^-0.07168)+(2.5*(LOG(Readings!DX132/16.325))^2-273+$E145))</f>
        <v>0</v>
      </c>
      <c r="EB162" s="6" t="b">
        <f>IF(Readings!DY132&gt;0.1,333.5*((Readings!DY132)^-0.07168)+(2.5*(LOG(Readings!DY132/16.325))^2-273+$E145))</f>
        <v>0</v>
      </c>
      <c r="EC162" s="6" t="b">
        <f>IF(Readings!DZ132&gt;0.1,333.5*((Readings!DZ132)^-0.07168)+(2.5*(LOG(Readings!DZ132/16.325))^2-273+$E145))</f>
        <v>0</v>
      </c>
      <c r="ED162" s="6" t="b">
        <f>IF(Readings!EA132&gt;0.1,333.5*((Readings!EA132)^-0.07168)+(2.5*(LOG(Readings!EA132/16.325))^2-273+$E145))</f>
        <v>0</v>
      </c>
      <c r="EE162" s="6" t="b">
        <f>IF(Readings!EB132&gt;0.1,333.5*((Readings!EB132)^-0.07168)+(2.5*(LOG(Readings!EB132/16.325))^2-273+$E145))</f>
        <v>0</v>
      </c>
      <c r="EF162" s="6" t="b">
        <f>IF(Readings!EC132&gt;0.1,333.5*((Readings!EC132)^-0.07168)+(2.5*(LOG(Readings!EC132/16.325))^2-273+$E145))</f>
        <v>0</v>
      </c>
      <c r="EG162" s="6" t="b">
        <f>IF(Readings!ED132&gt;0.1,333.5*((Readings!ED132)^-0.07168)+(2.5*(LOG(Readings!ED132/16.325))^2-273+$E145))</f>
        <v>0</v>
      </c>
      <c r="EH162" s="6" t="b">
        <f>IF(Readings!EE132&gt;0.1,333.5*((Readings!EE132)^-0.07168)+(2.5*(LOG(Readings!EE132/16.325))^2-273+$E145))</f>
        <v>0</v>
      </c>
      <c r="EI162" s="6" t="b">
        <f>IF(Readings!EF132&gt;0.1,333.5*((Readings!EF132)^-0.07168)+(2.5*(LOG(Readings!EF132/16.325))^2-273+$E145))</f>
        <v>0</v>
      </c>
      <c r="EJ162" s="6" t="b">
        <f>IF(Readings!EG132&gt;0.1,333.5*((Readings!EG132)^-0.07168)+(2.5*(LOG(Readings!EG132/16.325))^2-273+$E145))</f>
        <v>0</v>
      </c>
      <c r="EK162" s="6" t="b">
        <f>IF(Readings!EH132&gt;0.1,333.5*((Readings!EH132)^-0.07168)+(2.5*(LOG(Readings!EH132/16.325))^2-273+$E145))</f>
        <v>0</v>
      </c>
      <c r="EL162" s="6" t="b">
        <f>IF(Readings!EI132&gt;0.1,333.5*((Readings!EI132)^-0.07168)+(2.5*(LOG(Readings!EI132/16.325))^2-273+$E145))</f>
        <v>0</v>
      </c>
      <c r="EM162" s="6" t="b">
        <f>IF(Readings!EJ132&gt;0.1,333.5*((Readings!EJ132)^-0.07168)+(2.5*(LOG(Readings!EJ132/16.325))^2-273+$E145))</f>
        <v>0</v>
      </c>
      <c r="EN162" s="6" t="b">
        <f>IF(Readings!EK132&gt;0.1,333.5*((Readings!EK132)^-0.07168)+(2.5*(LOG(Readings!EK132/16.325))^2-273+$E145))</f>
        <v>0</v>
      </c>
      <c r="EO162" s="6" t="b">
        <f>IF(Readings!EL132&gt;0.1,333.5*((Readings!EL132)^-0.07168)+(2.5*(LOG(Readings!EL132/16.325))^2-273+$E145))</f>
        <v>0</v>
      </c>
      <c r="EP162" s="6" t="b">
        <f>IF(Readings!EM132&gt;0.1,333.5*((Readings!EM132)^-0.07168)+(2.5*(LOG(Readings!EM132/16.325))^2-273+$E145))</f>
        <v>0</v>
      </c>
      <c r="EQ162" s="6" t="b">
        <f>IF(Readings!EN132&gt;0.1,333.5*((Readings!EN132)^-0.07168)+(2.5*(LOG(Readings!EN132/16.325))^2-273+$E145))</f>
        <v>0</v>
      </c>
      <c r="ER162" s="6" t="b">
        <f>IF(Readings!EO132&gt;0.1,333.5*((Readings!EO132)^-0.07168)+(2.5*(LOG(Readings!EO132/16.325))^2-273+$E145))</f>
        <v>0</v>
      </c>
      <c r="ES162" s="6" t="b">
        <f>IF(Readings!EP132&gt;0.1,333.5*((Readings!EP132)^-0.07168)+(2.5*(LOG(Readings!EP132/16.325))^2-273+$E145))</f>
        <v>0</v>
      </c>
      <c r="ET162" s="6" t="b">
        <f>IF(Readings!EQ132&gt;0.1,333.5*((Readings!EQ132)^-0.07168)+(2.5*(LOG(Readings!EQ132/16.325))^2-273+$E145))</f>
        <v>0</v>
      </c>
      <c r="EU162" s="6" t="b">
        <f>IF(Readings!ER132&gt;0.1,333.5*((Readings!ER132)^-0.07168)+(2.5*(LOG(Readings!ER132/16.325))^2-273+$E145))</f>
        <v>0</v>
      </c>
      <c r="EV162" s="6" t="b">
        <f>IF(Readings!ES132&gt;0.1,333.5*((Readings!ES132)^-0.07168)+(2.5*(LOG(Readings!ES132/16.325))^2-273+$E145))</f>
        <v>0</v>
      </c>
      <c r="EW162" s="6"/>
      <c r="EX162" s="6"/>
      <c r="EY162" s="6"/>
    </row>
    <row r="163" spans="2:195" x14ac:dyDescent="0.2">
      <c r="B163" s="13">
        <v>15</v>
      </c>
      <c r="C163" s="45">
        <v>1066.5999999999999</v>
      </c>
      <c r="D163" s="17">
        <v>-9</v>
      </c>
      <c r="E163" s="13">
        <v>-0.03</v>
      </c>
      <c r="F163" s="43" t="s">
        <v>158</v>
      </c>
      <c r="DM163" s="6" t="b">
        <f>IF(Readings!DJ133&gt;0.1,333.5*((Readings!DJ133)^-0.07168)+(2.5*(LOG(Readings!DJ133/16.325))^2-273+$E146))</f>
        <v>0</v>
      </c>
      <c r="DN163" s="6" t="b">
        <f>IF(Readings!DK133&gt;0.1,333.5*((Readings!DK133)^-0.07168)+(2.5*(LOG(Readings!DK133/16.325))^2-273+$E146))</f>
        <v>0</v>
      </c>
      <c r="DO163" s="6" t="b">
        <f>IF(Readings!DL133&gt;0.1,333.5*((Readings!DL133)^-0.07168)+(2.5*(LOG(Readings!DL133/16.325))^2-273+$E146))</f>
        <v>0</v>
      </c>
      <c r="DP163" s="6" t="b">
        <f>IF(Readings!DM133&gt;0.1,333.5*((Readings!DM133)^-0.07168)+(2.5*(LOG(Readings!DM133/16.325))^2-273+$E146))</f>
        <v>0</v>
      </c>
      <c r="DQ163" s="6" t="b">
        <f>IF(Readings!DN133&gt;0.1,333.5*((Readings!DN133)^-0.07168)+(2.5*(LOG(Readings!DN133/16.325))^2-273+$E146))</f>
        <v>0</v>
      </c>
      <c r="DR163" s="6" t="e">
        <f>IF(Readings!DO133&gt;0.1,333.5*((Readings!DO133)^-0.07168)+(2.5*(LOG(Readings!DO133/16.325))^2-273+$E146))</f>
        <v>#VALUE!</v>
      </c>
      <c r="DS163" s="6" t="b">
        <f>IF(Readings!DP133&gt;0.1,333.5*((Readings!DP133)^-0.07168)+(2.5*(LOG(Readings!DP133/16.325))^2-273+$E146))</f>
        <v>0</v>
      </c>
      <c r="DT163" s="6" t="b">
        <f>IF(Readings!DQ133&gt;0.1,333.5*((Readings!DQ133)^-0.07168)+(2.5*(LOG(Readings!DQ133/16.325))^2-273+$E146))</f>
        <v>0</v>
      </c>
      <c r="DU163" s="6" t="b">
        <f>IF(Readings!DR133&gt;0.1,333.5*((Readings!DR133)^-0.07168)+(2.5*(LOG(Readings!DR133/16.325))^2-273+$E146))</f>
        <v>0</v>
      </c>
      <c r="DV163" s="6" t="b">
        <f>IF(Readings!DS133&gt;0.1,333.5*((Readings!DS133)^-0.07168)+(2.5*(LOG(Readings!DS133/16.325))^2-273+$E146))</f>
        <v>0</v>
      </c>
      <c r="DW163" s="6" t="b">
        <f>IF(Readings!DT133&gt;0.1,333.5*((Readings!DT133)^-0.07168)+(2.5*(LOG(Readings!DT133/16.325))^2-273+$E146))</f>
        <v>0</v>
      </c>
      <c r="DX163" s="6" t="b">
        <f>IF(Readings!DU133&gt;0.1,333.5*((Readings!DU133)^-0.07168)+(2.5*(LOG(Readings!DU133/16.325))^2-273+$E146))</f>
        <v>0</v>
      </c>
      <c r="DY163" s="6" t="b">
        <f>IF(Readings!DV133&gt;0.1,333.5*((Readings!DV133)^-0.07168)+(2.5*(LOG(Readings!DV133/16.325))^2-273+$E146))</f>
        <v>0</v>
      </c>
      <c r="DZ163" s="6" t="b">
        <f>IF(Readings!DW133&gt;0.1,333.5*((Readings!DW133)^-0.07168)+(2.5*(LOG(Readings!DW133/16.325))^2-273+$E146))</f>
        <v>0</v>
      </c>
      <c r="EA163" s="6" t="b">
        <f>IF(Readings!DX133&gt;0.1,333.5*((Readings!DX133)^-0.07168)+(2.5*(LOG(Readings!DX133/16.325))^2-273+$E146))</f>
        <v>0</v>
      </c>
      <c r="EB163" s="6" t="b">
        <f>IF(Readings!DY133&gt;0.1,333.5*((Readings!DY133)^-0.07168)+(2.5*(LOG(Readings!DY133/16.325))^2-273+$E146))</f>
        <v>0</v>
      </c>
      <c r="EC163" s="6" t="b">
        <f>IF(Readings!DZ133&gt;0.1,333.5*((Readings!DZ133)^-0.07168)+(2.5*(LOG(Readings!DZ133/16.325))^2-273+$E146))</f>
        <v>0</v>
      </c>
      <c r="ED163" s="6" t="b">
        <f>IF(Readings!EA133&gt;0.1,333.5*((Readings!EA133)^-0.07168)+(2.5*(LOG(Readings!EA133/16.325))^2-273+$E146))</f>
        <v>0</v>
      </c>
      <c r="EE163" s="6" t="b">
        <f>IF(Readings!EB133&gt;0.1,333.5*((Readings!EB133)^-0.07168)+(2.5*(LOG(Readings!EB133/16.325))^2-273+$E146))</f>
        <v>0</v>
      </c>
      <c r="EF163" s="6" t="b">
        <f>IF(Readings!EC133&gt;0.1,333.5*((Readings!EC133)^-0.07168)+(2.5*(LOG(Readings!EC133/16.325))^2-273+$E146))</f>
        <v>0</v>
      </c>
      <c r="EG163" s="6" t="b">
        <f>IF(Readings!ED133&gt;0.1,333.5*((Readings!ED133)^-0.07168)+(2.5*(LOG(Readings!ED133/16.325))^2-273+$E146))</f>
        <v>0</v>
      </c>
      <c r="EH163" s="6" t="b">
        <f>IF(Readings!EE133&gt;0.1,333.5*((Readings!EE133)^-0.07168)+(2.5*(LOG(Readings!EE133/16.325))^2-273+$E146))</f>
        <v>0</v>
      </c>
      <c r="EI163" s="6" t="b">
        <f>IF(Readings!EF133&gt;0.1,333.5*((Readings!EF133)^-0.07168)+(2.5*(LOG(Readings!EF133/16.325))^2-273+$E146))</f>
        <v>0</v>
      </c>
      <c r="EJ163" s="6" t="b">
        <f>IF(Readings!EG133&gt;0.1,333.5*((Readings!EG133)^-0.07168)+(2.5*(LOG(Readings!EG133/16.325))^2-273+$E146))</f>
        <v>0</v>
      </c>
      <c r="EK163" s="6" t="b">
        <f>IF(Readings!EH133&gt;0.1,333.5*((Readings!EH133)^-0.07168)+(2.5*(LOG(Readings!EH133/16.325))^2-273+$E146))</f>
        <v>0</v>
      </c>
      <c r="EL163" s="6" t="b">
        <f>IF(Readings!EI133&gt;0.1,333.5*((Readings!EI133)^-0.07168)+(2.5*(LOG(Readings!EI133/16.325))^2-273+$E146))</f>
        <v>0</v>
      </c>
      <c r="EM163" s="6" t="b">
        <f>IF(Readings!EJ133&gt;0.1,333.5*((Readings!EJ133)^-0.07168)+(2.5*(LOG(Readings!EJ133/16.325))^2-273+$E146))</f>
        <v>0</v>
      </c>
      <c r="EN163" s="6" t="b">
        <f>IF(Readings!EK133&gt;0.1,333.5*((Readings!EK133)^-0.07168)+(2.5*(LOG(Readings!EK133/16.325))^2-273+$E146))</f>
        <v>0</v>
      </c>
      <c r="EO163" s="6" t="b">
        <f>IF(Readings!EL133&gt;0.1,333.5*((Readings!EL133)^-0.07168)+(2.5*(LOG(Readings!EL133/16.325))^2-273+$E146))</f>
        <v>0</v>
      </c>
      <c r="EP163" s="6" t="b">
        <f>IF(Readings!EM133&gt;0.1,333.5*((Readings!EM133)^-0.07168)+(2.5*(LOG(Readings!EM133/16.325))^2-273+$E146))</f>
        <v>0</v>
      </c>
      <c r="EQ163" s="6" t="b">
        <f>IF(Readings!EN133&gt;0.1,333.5*((Readings!EN133)^-0.07168)+(2.5*(LOG(Readings!EN133/16.325))^2-273+$E146))</f>
        <v>0</v>
      </c>
      <c r="ER163" s="6" t="b">
        <f>IF(Readings!EO133&gt;0.1,333.5*((Readings!EO133)^-0.07168)+(2.5*(LOG(Readings!EO133/16.325))^2-273+$E146))</f>
        <v>0</v>
      </c>
      <c r="ES163" s="6" t="b">
        <f>IF(Readings!EP133&gt;0.1,333.5*((Readings!EP133)^-0.07168)+(2.5*(LOG(Readings!EP133/16.325))^2-273+$E146))</f>
        <v>0</v>
      </c>
      <c r="ET163" s="6" t="b">
        <f>IF(Readings!EQ133&gt;0.1,333.5*((Readings!EQ133)^-0.07168)+(2.5*(LOG(Readings!EQ133/16.325))^2-273+$E146))</f>
        <v>0</v>
      </c>
      <c r="EU163" s="6" t="b">
        <f>IF(Readings!ER133&gt;0.1,333.5*((Readings!ER133)^-0.07168)+(2.5*(LOG(Readings!ER133/16.325))^2-273+$E146))</f>
        <v>0</v>
      </c>
      <c r="EV163" s="6" t="b">
        <f>IF(Readings!ES133&gt;0.1,333.5*((Readings!ES133)^-0.07168)+(2.5*(LOG(Readings!ES133/16.325))^2-273+$E146))</f>
        <v>0</v>
      </c>
      <c r="EW163" s="6"/>
      <c r="EX163" s="6"/>
      <c r="EY163" s="6"/>
    </row>
    <row r="164" spans="2:195" x14ac:dyDescent="0.2">
      <c r="B164" s="13">
        <v>16</v>
      </c>
      <c r="C164" s="45">
        <v>1065.5999999999999</v>
      </c>
      <c r="D164" s="17">
        <v>-10</v>
      </c>
      <c r="E164" s="13">
        <v>-0.02</v>
      </c>
      <c r="F164" s="43" t="s">
        <v>229</v>
      </c>
      <c r="DM164" s="6" t="b">
        <f>IF(Readings!DJ134&gt;0.1,333.5*((Readings!DJ134)^-0.07168)+(2.5*(LOG(Readings!DJ134/16.325))^2-273+$E147))</f>
        <v>0</v>
      </c>
      <c r="DN164" s="6" t="b">
        <f>IF(Readings!DK134&gt;0.1,333.5*((Readings!DK134)^-0.07168)+(2.5*(LOG(Readings!DK134/16.325))^2-273+$E147))</f>
        <v>0</v>
      </c>
      <c r="DO164" s="6" t="b">
        <f>IF(Readings!DL134&gt;0.1,333.5*((Readings!DL134)^-0.07168)+(2.5*(LOG(Readings!DL134/16.325))^2-273+$E147))</f>
        <v>0</v>
      </c>
      <c r="DP164" s="6" t="b">
        <f>IF(Readings!DM134&gt;0.1,333.5*((Readings!DM134)^-0.07168)+(2.5*(LOG(Readings!DM134/16.325))^2-273+$E147))</f>
        <v>0</v>
      </c>
      <c r="DQ164" s="6" t="b">
        <f>IF(Readings!DN134&gt;0.1,333.5*((Readings!DN134)^-0.07168)+(2.5*(LOG(Readings!DN134/16.325))^2-273+$E147))</f>
        <v>0</v>
      </c>
      <c r="DR164" s="6" t="e">
        <f>IF(Readings!DO134&gt;0.1,333.5*((Readings!DO134)^-0.07168)+(2.5*(LOG(Readings!DO134/16.325))^2-273+$E147))</f>
        <v>#VALUE!</v>
      </c>
      <c r="DS164" s="6" t="b">
        <f>IF(Readings!DP134&gt;0.1,333.5*((Readings!DP134)^-0.07168)+(2.5*(LOG(Readings!DP134/16.325))^2-273+$E147))</f>
        <v>0</v>
      </c>
      <c r="DT164" s="6" t="b">
        <f>IF(Readings!DQ134&gt;0.1,333.5*((Readings!DQ134)^-0.07168)+(2.5*(LOG(Readings!DQ134/16.325))^2-273+$E147))</f>
        <v>0</v>
      </c>
      <c r="DU164" s="6" t="b">
        <f>IF(Readings!DR134&gt;0.1,333.5*((Readings!DR134)^-0.07168)+(2.5*(LOG(Readings!DR134/16.325))^2-273+$E147))</f>
        <v>0</v>
      </c>
      <c r="DV164" s="6" t="b">
        <f>IF(Readings!DS134&gt;0.1,333.5*((Readings!DS134)^-0.07168)+(2.5*(LOG(Readings!DS134/16.325))^2-273+$E147))</f>
        <v>0</v>
      </c>
      <c r="DW164" s="6" t="b">
        <f>IF(Readings!DT134&gt;0.1,333.5*((Readings!DT134)^-0.07168)+(2.5*(LOG(Readings!DT134/16.325))^2-273+$E147))</f>
        <v>0</v>
      </c>
      <c r="DX164" s="6" t="b">
        <f>IF(Readings!DU134&gt;0.1,333.5*((Readings!DU134)^-0.07168)+(2.5*(LOG(Readings!DU134/16.325))^2-273+$E147))</f>
        <v>0</v>
      </c>
      <c r="DY164" s="6" t="b">
        <f>IF(Readings!DV134&gt;0.1,333.5*((Readings!DV134)^-0.07168)+(2.5*(LOG(Readings!DV134/16.325))^2-273+$E147))</f>
        <v>0</v>
      </c>
      <c r="DZ164" s="6" t="b">
        <f>IF(Readings!DW134&gt;0.1,333.5*((Readings!DW134)^-0.07168)+(2.5*(LOG(Readings!DW134/16.325))^2-273+$E147))</f>
        <v>0</v>
      </c>
      <c r="EA164" s="6" t="b">
        <f>IF(Readings!DX134&gt;0.1,333.5*((Readings!DX134)^-0.07168)+(2.5*(LOG(Readings!DX134/16.325))^2-273+$E147))</f>
        <v>0</v>
      </c>
      <c r="EB164" s="6" t="b">
        <f>IF(Readings!DY134&gt;0.1,333.5*((Readings!DY134)^-0.07168)+(2.5*(LOG(Readings!DY134/16.325))^2-273+$E147))</f>
        <v>0</v>
      </c>
      <c r="EC164" s="6" t="b">
        <f>IF(Readings!DZ134&gt;0.1,333.5*((Readings!DZ134)^-0.07168)+(2.5*(LOG(Readings!DZ134/16.325))^2-273+$E147))</f>
        <v>0</v>
      </c>
      <c r="ED164" s="6" t="b">
        <f>IF(Readings!EA134&gt;0.1,333.5*((Readings!EA134)^-0.07168)+(2.5*(LOG(Readings!EA134/16.325))^2-273+$E147))</f>
        <v>0</v>
      </c>
      <c r="EE164" s="6" t="b">
        <f>IF(Readings!EB134&gt;0.1,333.5*((Readings!EB134)^-0.07168)+(2.5*(LOG(Readings!EB134/16.325))^2-273+$E147))</f>
        <v>0</v>
      </c>
      <c r="EF164" s="6" t="b">
        <f>IF(Readings!EC134&gt;0.1,333.5*((Readings!EC134)^-0.07168)+(2.5*(LOG(Readings!EC134/16.325))^2-273+$E147))</f>
        <v>0</v>
      </c>
      <c r="EG164" s="6" t="b">
        <f>IF(Readings!ED134&gt;0.1,333.5*((Readings!ED134)^-0.07168)+(2.5*(LOG(Readings!ED134/16.325))^2-273+$E147))</f>
        <v>0</v>
      </c>
      <c r="EH164" s="6" t="b">
        <f>IF(Readings!EE134&gt;0.1,333.5*((Readings!EE134)^-0.07168)+(2.5*(LOG(Readings!EE134/16.325))^2-273+$E147))</f>
        <v>0</v>
      </c>
      <c r="EI164" s="6" t="b">
        <f>IF(Readings!EF134&gt;0.1,333.5*((Readings!EF134)^-0.07168)+(2.5*(LOG(Readings!EF134/16.325))^2-273+$E147))</f>
        <v>0</v>
      </c>
      <c r="EJ164" s="6" t="b">
        <f>IF(Readings!EG134&gt;0.1,333.5*((Readings!EG134)^-0.07168)+(2.5*(LOG(Readings!EG134/16.325))^2-273+$E147))</f>
        <v>0</v>
      </c>
      <c r="EK164" s="6" t="b">
        <f>IF(Readings!EH134&gt;0.1,333.5*((Readings!EH134)^-0.07168)+(2.5*(LOG(Readings!EH134/16.325))^2-273+$E147))</f>
        <v>0</v>
      </c>
      <c r="EL164" s="6" t="b">
        <f>IF(Readings!EI134&gt;0.1,333.5*((Readings!EI134)^-0.07168)+(2.5*(LOG(Readings!EI134/16.325))^2-273+$E147))</f>
        <v>0</v>
      </c>
      <c r="EM164" s="6" t="b">
        <f>IF(Readings!EJ134&gt;0.1,333.5*((Readings!EJ134)^-0.07168)+(2.5*(LOG(Readings!EJ134/16.325))^2-273+$E147))</f>
        <v>0</v>
      </c>
      <c r="EN164" s="6" t="b">
        <f>IF(Readings!EK134&gt;0.1,333.5*((Readings!EK134)^-0.07168)+(2.5*(LOG(Readings!EK134/16.325))^2-273+$E147))</f>
        <v>0</v>
      </c>
      <c r="EO164" s="6" t="b">
        <f>IF(Readings!EL134&gt;0.1,333.5*((Readings!EL134)^-0.07168)+(2.5*(LOG(Readings!EL134/16.325))^2-273+$E147))</f>
        <v>0</v>
      </c>
      <c r="EP164" s="6" t="b">
        <f>IF(Readings!EM134&gt;0.1,333.5*((Readings!EM134)^-0.07168)+(2.5*(LOG(Readings!EM134/16.325))^2-273+$E147))</f>
        <v>0</v>
      </c>
      <c r="EQ164" s="6" t="b">
        <f>IF(Readings!EN134&gt;0.1,333.5*((Readings!EN134)^-0.07168)+(2.5*(LOG(Readings!EN134/16.325))^2-273+$E147))</f>
        <v>0</v>
      </c>
      <c r="ER164" s="6" t="b">
        <f>IF(Readings!EO134&gt;0.1,333.5*((Readings!EO134)^-0.07168)+(2.5*(LOG(Readings!EO134/16.325))^2-273+$E147))</f>
        <v>0</v>
      </c>
      <c r="ES164" s="6" t="b">
        <f>IF(Readings!EP134&gt;0.1,333.5*((Readings!EP134)^-0.07168)+(2.5*(LOG(Readings!EP134/16.325))^2-273+$E147))</f>
        <v>0</v>
      </c>
      <c r="ET164" s="6" t="b">
        <f>IF(Readings!EQ134&gt;0.1,333.5*((Readings!EQ134)^-0.07168)+(2.5*(LOG(Readings!EQ134/16.325))^2-273+$E147))</f>
        <v>0</v>
      </c>
      <c r="EU164" s="6" t="b">
        <f>IF(Readings!ER134&gt;0.1,333.5*((Readings!ER134)^-0.07168)+(2.5*(LOG(Readings!ER134/16.325))^2-273+$E147))</f>
        <v>0</v>
      </c>
      <c r="EV164" s="6" t="b">
        <f>IF(Readings!ES134&gt;0.1,333.5*((Readings!ES134)^-0.07168)+(2.5*(LOG(Readings!ES134/16.325))^2-273+$E147))</f>
        <v>0</v>
      </c>
      <c r="EW164" s="6"/>
      <c r="EX164" s="6"/>
      <c r="EY164" s="6"/>
    </row>
    <row r="165" spans="2:195" x14ac:dyDescent="0.2">
      <c r="DQ165" s="6"/>
      <c r="EJ165" s="6"/>
    </row>
    <row r="166" spans="2:195" x14ac:dyDescent="0.2">
      <c r="DQ166" s="6"/>
    </row>
    <row r="168" spans="2:195" x14ac:dyDescent="0.2">
      <c r="B168" s="19" t="s">
        <v>383</v>
      </c>
      <c r="D168" s="17"/>
      <c r="E168" s="17"/>
      <c r="F168" s="17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</row>
    <row r="169" spans="2:195" x14ac:dyDescent="0.2">
      <c r="D169" s="17"/>
      <c r="E169" s="17"/>
      <c r="F169" s="17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</row>
    <row r="170" spans="2:195" x14ac:dyDescent="0.2">
      <c r="B170" s="13" t="s">
        <v>59</v>
      </c>
      <c r="D170" s="17"/>
      <c r="E170" s="17"/>
      <c r="F170" s="17" t="s">
        <v>60</v>
      </c>
      <c r="G170" s="6">
        <v>1097.3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</row>
    <row r="171" spans="2:195" x14ac:dyDescent="0.2">
      <c r="B171" s="13" t="s">
        <v>49</v>
      </c>
      <c r="C171" s="13" t="s">
        <v>2</v>
      </c>
      <c r="D171" s="17" t="s">
        <v>3</v>
      </c>
      <c r="E171" s="20">
        <v>34882</v>
      </c>
      <c r="F171" s="20">
        <v>34898</v>
      </c>
      <c r="G171" s="21">
        <v>34909</v>
      </c>
      <c r="H171" s="21">
        <v>34920</v>
      </c>
      <c r="I171" s="21">
        <v>35199</v>
      </c>
      <c r="J171" s="21">
        <v>35210</v>
      </c>
      <c r="K171" s="21">
        <v>35217</v>
      </c>
      <c r="L171" s="21">
        <v>35232</v>
      </c>
      <c r="M171" s="21">
        <v>35235</v>
      </c>
      <c r="N171" s="21">
        <v>35242</v>
      </c>
      <c r="O171" s="21">
        <v>35246</v>
      </c>
      <c r="P171" s="21">
        <v>35253</v>
      </c>
      <c r="Q171" s="21">
        <v>35261</v>
      </c>
      <c r="R171" s="21">
        <v>35266</v>
      </c>
      <c r="S171" s="21">
        <v>35274</v>
      </c>
      <c r="T171" s="21">
        <v>35282</v>
      </c>
      <c r="U171" s="21">
        <v>35290</v>
      </c>
      <c r="V171" s="21">
        <v>35308</v>
      </c>
      <c r="W171" s="21">
        <v>35321</v>
      </c>
      <c r="X171" s="21">
        <v>35334</v>
      </c>
      <c r="Y171" s="21">
        <v>35364</v>
      </c>
      <c r="Z171" s="21">
        <v>35557</v>
      </c>
      <c r="AA171" s="21">
        <v>35570</v>
      </c>
      <c r="AB171" s="21">
        <v>35612</v>
      </c>
      <c r="AC171" s="21">
        <v>35629</v>
      </c>
      <c r="AD171" s="21">
        <v>35633</v>
      </c>
      <c r="AE171" s="21">
        <v>35635</v>
      </c>
      <c r="AF171" s="21">
        <v>35643</v>
      </c>
      <c r="AG171" s="21">
        <v>35655</v>
      </c>
      <c r="AH171" s="21">
        <v>35656</v>
      </c>
      <c r="AI171" s="21">
        <v>35677</v>
      </c>
      <c r="AJ171" s="21">
        <v>35678</v>
      </c>
      <c r="AK171" s="21">
        <v>35679</v>
      </c>
      <c r="AL171" s="21">
        <v>35680</v>
      </c>
      <c r="AM171" s="21">
        <v>35682</v>
      </c>
      <c r="AN171" s="21">
        <v>35685</v>
      </c>
      <c r="AO171" s="21">
        <v>35687</v>
      </c>
      <c r="AP171" s="21">
        <v>35691</v>
      </c>
      <c r="AQ171" s="21">
        <v>35693</v>
      </c>
      <c r="AR171" s="21">
        <v>35694</v>
      </c>
      <c r="AS171" s="21">
        <v>35702</v>
      </c>
      <c r="AT171" s="21">
        <v>35711</v>
      </c>
      <c r="AU171" s="21">
        <v>35815</v>
      </c>
      <c r="AW171" s="21">
        <v>36524</v>
      </c>
      <c r="CI171" s="1">
        <f>Readings!CF260</f>
        <v>36568</v>
      </c>
      <c r="CJ171" s="1">
        <f>Readings!CG260</f>
        <v>36590</v>
      </c>
      <c r="CK171" s="1">
        <v>36615</v>
      </c>
      <c r="CL171" s="1">
        <f>Readings!CI260</f>
        <v>36626</v>
      </c>
      <c r="CM171" s="1">
        <f>Readings!CJ260</f>
        <v>36641</v>
      </c>
      <c r="CN171" s="1">
        <f>Readings!CK260</f>
        <v>36659</v>
      </c>
      <c r="CO171" s="1">
        <f>Readings!CL260</f>
        <v>36665</v>
      </c>
      <c r="CP171" s="1">
        <f>Readings!CM260</f>
        <v>36671</v>
      </c>
      <c r="CQ171" s="1">
        <f>Readings!CN260</f>
        <v>36674</v>
      </c>
      <c r="CR171" s="1">
        <f>Readings!CO260</f>
        <v>36678</v>
      </c>
      <c r="CS171" s="1">
        <f>Readings!CP260</f>
        <v>36684</v>
      </c>
      <c r="CT171" s="1">
        <f>Readings!CQ260</f>
        <v>36693</v>
      </c>
      <c r="CU171" s="1">
        <f>Readings!CR260</f>
        <v>36698</v>
      </c>
      <c r="CV171" s="1">
        <f>Readings!CS260</f>
        <v>36707</v>
      </c>
      <c r="CW171" s="1">
        <f>Readings!CT260</f>
        <v>36713</v>
      </c>
      <c r="CX171" s="1">
        <f>Readings!CU260</f>
        <v>36718</v>
      </c>
      <c r="CY171" s="1">
        <f>Readings!CV260</f>
        <v>36735</v>
      </c>
      <c r="CZ171" s="1">
        <f>Readings!CW260</f>
        <v>36740</v>
      </c>
      <c r="DA171" s="1">
        <f>Readings!CX260</f>
        <v>36748</v>
      </c>
      <c r="DB171" s="1">
        <f>Readings!CY260</f>
        <v>36753</v>
      </c>
      <c r="DC171" s="1">
        <f>Readings!CZ260</f>
        <v>36762</v>
      </c>
      <c r="DD171" s="1">
        <f>Readings!DA260</f>
        <v>36767</v>
      </c>
      <c r="DE171" s="1">
        <f>Readings!DB260</f>
        <v>36779</v>
      </c>
      <c r="DF171" s="1">
        <f>Readings!DC260</f>
        <v>36798</v>
      </c>
      <c r="DG171" s="1">
        <f>Readings!DD260</f>
        <v>36809</v>
      </c>
      <c r="DH171" s="1">
        <f>Readings!DE260</f>
        <v>36823</v>
      </c>
      <c r="DI171" s="1">
        <f>Readings!DF260</f>
        <v>36837</v>
      </c>
      <c r="DJ171" s="1">
        <f>Readings!DG260</f>
        <v>36849</v>
      </c>
      <c r="DK171" s="1">
        <f>Readings!DH260</f>
        <v>36867</v>
      </c>
      <c r="DL171" s="1">
        <f>Readings!DI260</f>
        <v>36881</v>
      </c>
      <c r="DM171" s="1">
        <f>Readings!DJ260</f>
        <v>36901</v>
      </c>
      <c r="DN171" s="1">
        <f>Readings!DK260</f>
        <v>36914</v>
      </c>
      <c r="DO171" s="1">
        <f>Readings!DL260</f>
        <v>36951</v>
      </c>
      <c r="DP171" s="1">
        <f>Readings!DM260</f>
        <v>36971</v>
      </c>
      <c r="DQ171" s="1">
        <f>Readings!DN260</f>
        <v>36991</v>
      </c>
      <c r="DR171" s="1">
        <f>Readings!DO260</f>
        <v>37013</v>
      </c>
      <c r="DS171" s="1">
        <f>Readings!DP260</f>
        <v>37028</v>
      </c>
      <c r="DT171" s="1">
        <f t="shared" ref="DT171:EL171" si="149">DS148</f>
        <v>37028</v>
      </c>
      <c r="DU171" s="1">
        <f t="shared" si="149"/>
        <v>37046</v>
      </c>
      <c r="DV171" s="1">
        <f t="shared" si="149"/>
        <v>37060</v>
      </c>
      <c r="DW171" s="1">
        <f t="shared" si="149"/>
        <v>37075</v>
      </c>
      <c r="DX171" s="1">
        <f t="shared" si="149"/>
        <v>37088</v>
      </c>
      <c r="DY171" s="1">
        <f t="shared" si="149"/>
        <v>37102</v>
      </c>
      <c r="DZ171" s="1">
        <f t="shared" si="149"/>
        <v>37116</v>
      </c>
      <c r="EA171" s="1">
        <f t="shared" si="149"/>
        <v>37134</v>
      </c>
      <c r="EB171" s="1">
        <f t="shared" si="149"/>
        <v>37143</v>
      </c>
      <c r="EC171" s="1">
        <f t="shared" si="149"/>
        <v>37157</v>
      </c>
      <c r="ED171" s="1">
        <f t="shared" si="149"/>
        <v>37181</v>
      </c>
      <c r="EE171" s="1">
        <f t="shared" si="149"/>
        <v>37196</v>
      </c>
      <c r="EF171" s="1">
        <f t="shared" si="149"/>
        <v>37210</v>
      </c>
      <c r="EG171" s="1">
        <f t="shared" si="149"/>
        <v>37224</v>
      </c>
      <c r="EH171" s="1">
        <f t="shared" si="149"/>
        <v>37271</v>
      </c>
      <c r="EI171" s="1">
        <f t="shared" si="149"/>
        <v>37463</v>
      </c>
      <c r="EJ171" s="1">
        <f t="shared" si="149"/>
        <v>37750</v>
      </c>
      <c r="EK171" s="1">
        <f t="shared" si="149"/>
        <v>37812</v>
      </c>
      <c r="EL171" s="1">
        <f t="shared" si="149"/>
        <v>37852</v>
      </c>
      <c r="EM171" s="1">
        <f t="shared" ref="EM171:ET171" si="150">EL148</f>
        <v>37971</v>
      </c>
      <c r="EN171" s="1">
        <f t="shared" si="150"/>
        <v>38138</v>
      </c>
      <c r="EO171" s="1">
        <f t="shared" si="150"/>
        <v>38170</v>
      </c>
      <c r="EP171" s="1">
        <f t="shared" si="150"/>
        <v>38213</v>
      </c>
      <c r="EQ171" s="1">
        <f t="shared" si="150"/>
        <v>38238</v>
      </c>
      <c r="ER171" s="1">
        <f t="shared" si="150"/>
        <v>38266</v>
      </c>
      <c r="ES171" s="1">
        <f t="shared" si="150"/>
        <v>38502</v>
      </c>
      <c r="ET171" s="1">
        <f t="shared" si="150"/>
        <v>38586</v>
      </c>
      <c r="EU171" s="1">
        <f>ET148</f>
        <v>38674</v>
      </c>
      <c r="EV171" s="1">
        <f>EU148</f>
        <v>39592</v>
      </c>
      <c r="EW171" s="1">
        <f>EV148</f>
        <v>39701</v>
      </c>
      <c r="EX171" s="1">
        <v>40365</v>
      </c>
    </row>
    <row r="172" spans="2:195" x14ac:dyDescent="0.2">
      <c r="B172" s="13">
        <v>1</v>
      </c>
      <c r="C172" s="45">
        <v>1096.33</v>
      </c>
      <c r="D172" s="13">
        <v>1</v>
      </c>
      <c r="E172" s="13">
        <v>10.7</v>
      </c>
      <c r="F172" s="13">
        <v>3.9</v>
      </c>
      <c r="G172">
        <v>5</v>
      </c>
      <c r="H172">
        <v>4.9000000000000004</v>
      </c>
      <c r="I172">
        <v>-1.4</v>
      </c>
      <c r="J172">
        <v>-0.5</v>
      </c>
      <c r="K172">
        <v>0</v>
      </c>
      <c r="L172">
        <v>3.1</v>
      </c>
      <c r="M172">
        <v>4</v>
      </c>
      <c r="N172">
        <v>6.5</v>
      </c>
      <c r="O172">
        <v>6.8</v>
      </c>
      <c r="P172">
        <v>6.5</v>
      </c>
      <c r="Q172">
        <v>7.5</v>
      </c>
      <c r="R172">
        <v>7</v>
      </c>
      <c r="S172">
        <v>8.3000000000000007</v>
      </c>
      <c r="T172">
        <v>7.7</v>
      </c>
      <c r="U172">
        <v>6</v>
      </c>
      <c r="V172">
        <v>5.4</v>
      </c>
      <c r="W172">
        <v>3.3</v>
      </c>
      <c r="X172">
        <v>2.6</v>
      </c>
      <c r="Y172">
        <v>0.8</v>
      </c>
      <c r="Z172">
        <v>-1.4</v>
      </c>
      <c r="AA172">
        <v>-0.9</v>
      </c>
      <c r="AB172">
        <v>-0.2</v>
      </c>
      <c r="AC172">
        <v>0</v>
      </c>
      <c r="AD172">
        <v>0</v>
      </c>
      <c r="AE172">
        <v>0.2</v>
      </c>
      <c r="AF172">
        <v>1.9</v>
      </c>
      <c r="AG172">
        <v>3</v>
      </c>
      <c r="AH172">
        <v>3</v>
      </c>
      <c r="AI172">
        <v>3.8</v>
      </c>
      <c r="AJ172">
        <v>3.8</v>
      </c>
      <c r="AK172">
        <v>3.8</v>
      </c>
      <c r="AL172">
        <v>3.8</v>
      </c>
      <c r="AM172">
        <v>3.8</v>
      </c>
      <c r="AN172">
        <v>3.8</v>
      </c>
      <c r="AO172">
        <v>3.8</v>
      </c>
      <c r="AP172">
        <v>3.8</v>
      </c>
      <c r="AQ172">
        <v>3.7</v>
      </c>
      <c r="AR172">
        <v>3.7</v>
      </c>
      <c r="AS172">
        <v>3.5</v>
      </c>
      <c r="AT172">
        <v>3.2</v>
      </c>
      <c r="AU172">
        <v>0</v>
      </c>
      <c r="AW172">
        <v>0</v>
      </c>
      <c r="CI172" s="17">
        <f>Readings!CF261</f>
        <v>3.1</v>
      </c>
      <c r="CJ172" s="17">
        <f>Readings!CG261</f>
        <v>3.8</v>
      </c>
      <c r="CK172" s="17">
        <f>Readings!CH261</f>
        <v>4.2</v>
      </c>
      <c r="CL172" s="17">
        <f>Readings!CI261</f>
        <v>4</v>
      </c>
      <c r="CM172" s="17">
        <f>Readings!CJ261</f>
        <v>3.7</v>
      </c>
      <c r="CN172" s="17">
        <f>Readings!CK261</f>
        <v>3.76</v>
      </c>
      <c r="CO172" s="17">
        <f>Readings!CL261</f>
        <v>-2.2000000000000002</v>
      </c>
      <c r="CP172" s="17">
        <f>Readings!CM261</f>
        <v>-1.7</v>
      </c>
      <c r="CQ172" s="17">
        <f>Readings!CN261</f>
        <v>-1.6</v>
      </c>
      <c r="CR172" s="17">
        <f>Readings!CO261</f>
        <v>-1.4</v>
      </c>
      <c r="CS172" s="17">
        <f>Readings!CP261</f>
        <v>-1.1000000000000001</v>
      </c>
      <c r="CT172" s="17">
        <f>Readings!CQ261</f>
        <v>-0.8</v>
      </c>
      <c r="CU172" s="17">
        <f>Readings!CR261</f>
        <v>-0.7</v>
      </c>
      <c r="CV172" s="17">
        <f>Readings!CS261</f>
        <v>-0.5</v>
      </c>
      <c r="CW172" s="17">
        <f>Readings!CT261</f>
        <v>-0.4</v>
      </c>
      <c r="CX172" s="17">
        <f>Readings!CU261</f>
        <v>-0.3</v>
      </c>
      <c r="CY172" s="17">
        <f>Readings!CV261</f>
        <v>0.5</v>
      </c>
      <c r="CZ172" s="17">
        <f>Readings!CW261</f>
        <v>1.3</v>
      </c>
      <c r="DA172" s="17">
        <f>Readings!CX261</f>
        <v>2.4</v>
      </c>
      <c r="DB172" s="17">
        <f>Readings!CY261</f>
        <v>2.9</v>
      </c>
      <c r="DC172" s="17">
        <f>Readings!CZ261</f>
        <v>3.4</v>
      </c>
      <c r="DD172" s="17">
        <f>Readings!DA261</f>
        <v>3.6</v>
      </c>
      <c r="DE172" s="17">
        <f>Readings!DB261</f>
        <v>3.5</v>
      </c>
      <c r="DF172" s="17">
        <f>Readings!DC261</f>
        <v>2.8</v>
      </c>
      <c r="DG172" s="17">
        <f>Readings!DD261</f>
        <v>2.2000000000000002</v>
      </c>
      <c r="DH172" s="17">
        <f>Readings!DE261</f>
        <v>1.3</v>
      </c>
      <c r="DI172" s="17">
        <f>Readings!DF261</f>
        <v>0.7</v>
      </c>
      <c r="DJ172" s="17">
        <f>Readings!DG261</f>
        <v>0.4</v>
      </c>
      <c r="DK172" s="17">
        <f>Readings!DH261</f>
        <v>0.1</v>
      </c>
      <c r="DL172" s="17">
        <f>Readings!DI261</f>
        <v>0</v>
      </c>
      <c r="DM172" s="17">
        <f>Readings!DJ261</f>
        <v>0</v>
      </c>
      <c r="DN172" s="17">
        <f>Readings!DK261</f>
        <v>0.1</v>
      </c>
      <c r="DO172" s="17">
        <f>Readings!DL261</f>
        <v>-2.2999999999999998</v>
      </c>
      <c r="DP172" s="17">
        <f>Readings!DM261</f>
        <v>3</v>
      </c>
      <c r="DQ172" s="17">
        <f>Readings!DN261</f>
        <v>3</v>
      </c>
      <c r="DR172" s="17">
        <f>Readings!DO261</f>
        <v>2.9</v>
      </c>
      <c r="DS172" s="17">
        <f>Readings!DP261</f>
        <v>-1.7</v>
      </c>
      <c r="DT172" s="17">
        <f>Readings!DQ261</f>
        <v>-1</v>
      </c>
      <c r="DU172" s="17">
        <f>Readings!DR261</f>
        <v>-0.6</v>
      </c>
      <c r="DV172" s="17">
        <f>Readings!DS261</f>
        <v>-0.3</v>
      </c>
      <c r="DW172" s="17">
        <f>Readings!DT261</f>
        <v>0</v>
      </c>
      <c r="DX172" s="17">
        <f>Readings!DU261</f>
        <v>2</v>
      </c>
      <c r="DY172" s="17">
        <f>Readings!DV261</f>
        <v>0.34</v>
      </c>
      <c r="DZ172" s="17">
        <f>Readings!DW261</f>
        <v>4.9000000000000004</v>
      </c>
      <c r="EA172" s="17">
        <f>Readings!DX261</f>
        <v>4.8</v>
      </c>
      <c r="EB172" s="17">
        <f>Readings!DY261</f>
        <v>4.3</v>
      </c>
      <c r="EC172" s="17">
        <f>Readings!DZ261</f>
        <v>2.8</v>
      </c>
      <c r="ED172" s="17">
        <f>Readings!EA261</f>
        <v>1.7</v>
      </c>
      <c r="EE172" s="17">
        <f>Readings!EB261</f>
        <v>0.9</v>
      </c>
      <c r="EF172" s="17">
        <f>Readings!EC261</f>
        <v>0.5</v>
      </c>
      <c r="EG172" s="17">
        <f>Readings!ED261</f>
        <v>0</v>
      </c>
      <c r="EH172" s="17">
        <f>Readings!ED261</f>
        <v>0</v>
      </c>
      <c r="EI172" s="17">
        <f>Readings!EE261</f>
        <v>1.9</v>
      </c>
      <c r="EJ172" s="17">
        <f>Readings!EF261</f>
        <v>-1.6</v>
      </c>
      <c r="EK172" s="17">
        <f>Readings!EG261</f>
        <v>-0.1</v>
      </c>
      <c r="EL172" s="17">
        <f>Readings!EH261</f>
        <v>4.5</v>
      </c>
      <c r="EM172" s="17">
        <f>Readings!EI261</f>
        <v>0.2</v>
      </c>
      <c r="EN172" s="17">
        <f>Readings!EJ261</f>
        <v>-0.7</v>
      </c>
      <c r="EO172" s="17">
        <f>Readings!EK261</f>
        <v>0</v>
      </c>
      <c r="EP172" s="17">
        <f>Readings!EL261</f>
        <v>5.8</v>
      </c>
      <c r="EQ172" s="17">
        <f>Readings!EM261</f>
        <v>6.9</v>
      </c>
      <c r="ER172" s="17">
        <f>Readings!EN261</f>
        <v>4.2</v>
      </c>
      <c r="ES172" s="17">
        <f>Readings!EO261</f>
        <v>-0.7</v>
      </c>
      <c r="ET172" s="17">
        <f>Readings!EP261</f>
        <v>5.6</v>
      </c>
      <c r="EU172" s="17">
        <f>Readings!EQ261</f>
        <v>1.3</v>
      </c>
      <c r="EV172" s="17">
        <f>Readings!ER261</f>
        <v>-1</v>
      </c>
      <c r="EW172" s="17">
        <f>Readings!ES261</f>
        <v>4.5</v>
      </c>
      <c r="EX172" s="17">
        <f>(333.5*((0.1)^-0.07168)+(2.5*(LOG(0.1/16.325))^2-273+$E172))</f>
        <v>143.28879450970396</v>
      </c>
      <c r="EY172" s="17"/>
      <c r="EZ172" s="17"/>
      <c r="FA172" s="17"/>
      <c r="FB172" s="17"/>
      <c r="FC172" s="17"/>
      <c r="FD172" s="17"/>
      <c r="FE172" s="17"/>
      <c r="FF172" s="17"/>
      <c r="FG172" s="17"/>
      <c r="FH172" s="17"/>
      <c r="FI172" s="17"/>
      <c r="FJ172" s="17"/>
      <c r="FK172" s="17"/>
      <c r="FL172" s="17"/>
      <c r="FM172" s="17"/>
      <c r="FN172" s="17"/>
      <c r="FO172" s="17"/>
      <c r="FP172" s="17"/>
      <c r="FQ172" s="17"/>
      <c r="FR172" s="17"/>
      <c r="FS172" s="17"/>
      <c r="FT172" s="17"/>
      <c r="FU172" s="17"/>
      <c r="FV172" s="17"/>
      <c r="FW172" s="17"/>
      <c r="FX172" s="17"/>
      <c r="FY172" s="17"/>
      <c r="FZ172" s="17"/>
      <c r="GA172" s="17"/>
      <c r="GB172" s="17"/>
      <c r="GC172" s="17"/>
      <c r="GD172" s="17"/>
      <c r="GE172" s="17"/>
      <c r="GF172" s="17"/>
      <c r="GG172" s="17"/>
      <c r="GH172" s="17"/>
      <c r="GI172" s="17"/>
      <c r="GJ172" s="17"/>
      <c r="GK172" s="17"/>
      <c r="GL172" s="17"/>
      <c r="GM172" s="17"/>
    </row>
    <row r="173" spans="2:195" x14ac:dyDescent="0.2">
      <c r="B173" s="13">
        <v>2</v>
      </c>
      <c r="C173" s="45">
        <v>1095.33</v>
      </c>
      <c r="D173" s="13">
        <v>2</v>
      </c>
      <c r="E173" s="13">
        <v>7.2</v>
      </c>
      <c r="F173" s="13">
        <v>-0.2</v>
      </c>
      <c r="G173">
        <v>0.1</v>
      </c>
      <c r="H173">
        <v>0.3</v>
      </c>
      <c r="I173">
        <v>-2.4</v>
      </c>
      <c r="J173">
        <v>-1.8</v>
      </c>
      <c r="K173">
        <v>-1.4</v>
      </c>
      <c r="M173">
        <v>-0.6</v>
      </c>
      <c r="N173">
        <v>-0.2</v>
      </c>
      <c r="O173">
        <v>0</v>
      </c>
      <c r="P173">
        <v>1</v>
      </c>
      <c r="Q173">
        <v>1.7</v>
      </c>
      <c r="R173">
        <v>1.7</v>
      </c>
      <c r="S173">
        <v>2.1</v>
      </c>
      <c r="T173">
        <v>2.5</v>
      </c>
      <c r="U173">
        <v>2.2999999999999998</v>
      </c>
      <c r="V173">
        <v>2.2000000000000002</v>
      </c>
      <c r="W173">
        <v>1.6</v>
      </c>
      <c r="X173">
        <v>1.3</v>
      </c>
      <c r="Y173">
        <v>0.5</v>
      </c>
      <c r="Z173">
        <v>-0.3</v>
      </c>
      <c r="AA173">
        <v>-0.2</v>
      </c>
      <c r="AB173">
        <v>0.2</v>
      </c>
      <c r="AC173">
        <v>0.1</v>
      </c>
      <c r="AD173">
        <v>0</v>
      </c>
      <c r="AE173">
        <v>0</v>
      </c>
      <c r="AF173">
        <v>0.1</v>
      </c>
      <c r="AG173">
        <v>0.1</v>
      </c>
      <c r="AH173">
        <v>0.1</v>
      </c>
      <c r="AI173">
        <v>0.8</v>
      </c>
      <c r="AJ173">
        <v>0.8</v>
      </c>
      <c r="AK173">
        <v>0.9</v>
      </c>
      <c r="AL173">
        <v>0.9</v>
      </c>
      <c r="AM173">
        <v>0.9</v>
      </c>
      <c r="AN173">
        <v>1.1000000000000001</v>
      </c>
      <c r="AO173">
        <v>1.2</v>
      </c>
      <c r="AP173">
        <v>1.4</v>
      </c>
      <c r="AQ173">
        <v>1.5</v>
      </c>
      <c r="AR173">
        <v>1.5</v>
      </c>
      <c r="AS173">
        <v>1.8</v>
      </c>
      <c r="AT173">
        <v>1.9</v>
      </c>
      <c r="AU173">
        <v>0.1</v>
      </c>
      <c r="AW173">
        <v>0.1</v>
      </c>
      <c r="CI173" s="17">
        <f>Readings!CF262</f>
        <v>0</v>
      </c>
      <c r="CJ173" s="17">
        <f>Readings!CG262</f>
        <v>0.4</v>
      </c>
      <c r="CK173" s="17">
        <f>Readings!CH262</f>
        <v>1.4</v>
      </c>
      <c r="CL173" s="17">
        <f>Readings!CI262</f>
        <v>1.7</v>
      </c>
      <c r="CM173" s="17">
        <f>Readings!CJ262</f>
        <v>1.8</v>
      </c>
      <c r="CN173" s="17">
        <f>Readings!CK262</f>
        <v>1.7</v>
      </c>
      <c r="CO173" s="17">
        <f>Readings!CL262</f>
        <v>-1.4</v>
      </c>
      <c r="CP173" s="17">
        <f>Readings!CM262</f>
        <v>-1.5</v>
      </c>
      <c r="CQ173" s="17">
        <f>Readings!CN262</f>
        <v>-1.2</v>
      </c>
      <c r="CR173" s="17">
        <f>Readings!CO262</f>
        <v>-1</v>
      </c>
      <c r="CS173" s="17">
        <f>Readings!CP262</f>
        <v>-0.9</v>
      </c>
      <c r="CT173" s="17">
        <f>Readings!CQ262</f>
        <v>-0.7</v>
      </c>
      <c r="CU173" s="17">
        <f>Readings!CR262</f>
        <v>-0.7</v>
      </c>
      <c r="CV173" s="17">
        <f>Readings!CS262</f>
        <v>-0.5</v>
      </c>
      <c r="CW173" s="17">
        <f>Readings!CT262</f>
        <v>-0.4</v>
      </c>
      <c r="CX173" s="17">
        <f>Readings!CU262</f>
        <v>-0.3</v>
      </c>
      <c r="CY173" s="17">
        <f>Readings!CV262</f>
        <v>-0.1</v>
      </c>
      <c r="CZ173" s="17">
        <f>Readings!CW262</f>
        <v>-0.1</v>
      </c>
      <c r="DA173" s="17">
        <f>Readings!CX262</f>
        <v>-0.1</v>
      </c>
      <c r="DB173" s="17">
        <f>Readings!CY262</f>
        <v>0</v>
      </c>
      <c r="DC173" s="17">
        <f>Readings!CZ262</f>
        <v>0</v>
      </c>
      <c r="DD173" s="17">
        <f>Readings!DA262</f>
        <v>0.6</v>
      </c>
      <c r="DE173" s="17">
        <f>Readings!DB262</f>
        <v>1.4</v>
      </c>
      <c r="DF173" s="17">
        <f>Readings!DC262</f>
        <v>1.4</v>
      </c>
      <c r="DG173" s="17">
        <f>Readings!DD262</f>
        <v>1.3</v>
      </c>
      <c r="DH173" s="17">
        <f>Readings!DE262</f>
        <v>0.9</v>
      </c>
      <c r="DI173" s="17">
        <f>Readings!DF262</f>
        <v>0.5</v>
      </c>
      <c r="DJ173" s="17">
        <f>Readings!DG262</f>
        <v>0.3</v>
      </c>
      <c r="DK173" s="17">
        <f>Readings!DH262</f>
        <v>0.1</v>
      </c>
      <c r="DL173" s="17">
        <f>Readings!DI262</f>
        <v>0.1</v>
      </c>
      <c r="DM173" s="17">
        <f>Readings!DJ262</f>
        <v>0</v>
      </c>
      <c r="DN173" s="17">
        <f>Readings!DK262</f>
        <v>0.1</v>
      </c>
      <c r="DO173" s="17">
        <f>Readings!DL262</f>
        <v>0</v>
      </c>
      <c r="DP173" s="17">
        <f>Readings!DM262</f>
        <v>0</v>
      </c>
      <c r="DQ173" s="17">
        <f>Readings!DN262</f>
        <v>0</v>
      </c>
      <c r="DR173" s="17">
        <f>Readings!DO262</f>
        <v>1.1000000000000001</v>
      </c>
      <c r="DS173" s="17">
        <f>Readings!DP262</f>
        <v>-0.9</v>
      </c>
      <c r="DT173" s="17">
        <f>Readings!DQ262</f>
        <v>-0.6</v>
      </c>
      <c r="DU173" s="17">
        <f>Readings!DR262</f>
        <v>-0.4</v>
      </c>
      <c r="DV173" s="17">
        <f>Readings!DS262</f>
        <v>-0.3</v>
      </c>
      <c r="DW173" s="17">
        <f>Readings!DT262</f>
        <v>-0.2</v>
      </c>
      <c r="DX173" s="17">
        <f>Readings!DU262</f>
        <v>-0.1</v>
      </c>
      <c r="DY173" s="17">
        <f>Readings!DV262</f>
        <v>0</v>
      </c>
      <c r="DZ173" s="17">
        <f>Readings!DW262</f>
        <v>1.6</v>
      </c>
      <c r="EA173" s="17">
        <f>Readings!DX262</f>
        <v>2.2000000000000002</v>
      </c>
      <c r="EB173" s="17">
        <f>Readings!DY262</f>
        <v>2.4</v>
      </c>
      <c r="EC173" s="17">
        <f>Readings!DZ262</f>
        <v>1.9</v>
      </c>
      <c r="ED173" s="17">
        <f>Readings!EA262</f>
        <v>1.3</v>
      </c>
      <c r="EE173" s="17">
        <f>Readings!EB262</f>
        <v>0.8</v>
      </c>
      <c r="EF173" s="17">
        <f>Readings!EC262</f>
        <v>0.4</v>
      </c>
      <c r="EG173" s="17">
        <f>Readings!ED262</f>
        <v>0.1</v>
      </c>
      <c r="EH173" s="17">
        <f>Readings!ED262</f>
        <v>0.1</v>
      </c>
      <c r="EI173" s="17">
        <f>Readings!EE262</f>
        <v>-0.1</v>
      </c>
      <c r="EJ173" s="17">
        <f>Readings!EF262</f>
        <v>-0.4</v>
      </c>
      <c r="EK173" s="17">
        <f>Readings!EG262</f>
        <v>-0.1</v>
      </c>
      <c r="EL173" s="17">
        <f>Readings!EH262</f>
        <v>0.9</v>
      </c>
      <c r="EM173" s="17">
        <f>Readings!EI262</f>
        <v>0.3</v>
      </c>
      <c r="EN173" s="17">
        <f>Readings!EJ262</f>
        <v>-0.5</v>
      </c>
      <c r="EO173" s="17">
        <f>Readings!EK262</f>
        <v>-0.2</v>
      </c>
      <c r="EP173" s="17">
        <f>Readings!EL262</f>
        <v>2.2000000000000002</v>
      </c>
      <c r="EQ173" s="17">
        <f>Readings!EM262</f>
        <v>4.2</v>
      </c>
      <c r="ER173" s="17">
        <f>Readings!EN262</f>
        <v>3.2</v>
      </c>
      <c r="ES173" s="17">
        <f>Readings!EO262</f>
        <v>-0.4</v>
      </c>
      <c r="ET173" s="17">
        <f>Readings!EP262</f>
        <v>2.4</v>
      </c>
      <c r="EU173" s="17">
        <f>Readings!EQ262</f>
        <v>1.4</v>
      </c>
      <c r="EV173" s="17">
        <f>Readings!ER262</f>
        <v>-0.3</v>
      </c>
      <c r="EW173" s="17">
        <f>Readings!ES262</f>
        <v>2.7</v>
      </c>
      <c r="EX173" s="17">
        <f>(333.5*((0.1)^-0.07168)+(2.5*(LOG(0.1/16.325))^2-273+$E173))</f>
        <v>139.78879450970396</v>
      </c>
      <c r="EY173" s="17"/>
      <c r="EZ173" s="17"/>
      <c r="FA173" s="17"/>
      <c r="FB173" s="17"/>
      <c r="FC173" s="17"/>
      <c r="FD173" s="17"/>
      <c r="FE173" s="17"/>
      <c r="FF173" s="17"/>
      <c r="FG173" s="17"/>
      <c r="FH173" s="17"/>
      <c r="FI173" s="17"/>
      <c r="FJ173" s="17"/>
      <c r="FK173" s="17"/>
      <c r="FL173" s="17"/>
      <c r="FM173" s="17"/>
      <c r="FN173" s="17"/>
      <c r="FO173" s="17"/>
      <c r="FP173" s="17"/>
      <c r="FQ173" s="17"/>
      <c r="FR173" s="17"/>
      <c r="FS173" s="17"/>
      <c r="FT173" s="17"/>
      <c r="FU173" s="17"/>
      <c r="FV173" s="17"/>
      <c r="FW173" s="17"/>
      <c r="FX173" s="17"/>
      <c r="FY173" s="17"/>
      <c r="FZ173" s="17"/>
      <c r="GA173" s="17"/>
      <c r="GB173" s="17"/>
      <c r="GC173" s="17"/>
      <c r="GD173" s="17"/>
      <c r="GE173" s="17"/>
      <c r="GF173" s="17"/>
      <c r="GG173" s="17"/>
      <c r="GH173" s="17"/>
      <c r="GI173" s="17"/>
      <c r="GJ173" s="17"/>
      <c r="GK173" s="17"/>
      <c r="GL173" s="17"/>
      <c r="GM173" s="17"/>
    </row>
    <row r="174" spans="2:195" x14ac:dyDescent="0.2">
      <c r="B174" s="13">
        <v>3</v>
      </c>
      <c r="C174" s="45">
        <v>1094.33</v>
      </c>
      <c r="D174" s="13">
        <v>3</v>
      </c>
      <c r="E174" s="13">
        <v>4.2</v>
      </c>
      <c r="F174" s="13">
        <v>-0.6</v>
      </c>
      <c r="G174">
        <v>-0.5</v>
      </c>
      <c r="H174">
        <v>-0.3</v>
      </c>
      <c r="I174">
        <v>-2.5</v>
      </c>
      <c r="J174">
        <v>-2.1</v>
      </c>
      <c r="K174">
        <v>-1.9</v>
      </c>
      <c r="M174">
        <v>-1.4</v>
      </c>
      <c r="N174">
        <v>-1.1000000000000001</v>
      </c>
      <c r="O174">
        <v>-1</v>
      </c>
      <c r="P174">
        <v>-0.7</v>
      </c>
      <c r="Q174">
        <v>-0.5</v>
      </c>
      <c r="R174">
        <v>-0.4</v>
      </c>
      <c r="S174">
        <v>-0.3</v>
      </c>
      <c r="T174">
        <v>-0.3</v>
      </c>
      <c r="U174">
        <v>-0.2</v>
      </c>
      <c r="V174">
        <v>-0.2</v>
      </c>
      <c r="W174">
        <v>-0.1</v>
      </c>
      <c r="X174">
        <v>-0.1</v>
      </c>
      <c r="Y174">
        <v>-0.1</v>
      </c>
      <c r="Z174">
        <v>-0.1</v>
      </c>
      <c r="AA174">
        <v>-0.1</v>
      </c>
      <c r="AB174">
        <v>0</v>
      </c>
      <c r="AC174">
        <v>0</v>
      </c>
      <c r="AD174">
        <v>-0.1</v>
      </c>
      <c r="AE174">
        <v>-0.2</v>
      </c>
      <c r="AF174">
        <v>0</v>
      </c>
      <c r="AG174">
        <v>-0.1</v>
      </c>
      <c r="AH174">
        <v>0.1</v>
      </c>
      <c r="AI174">
        <v>-0.1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-0.1</v>
      </c>
      <c r="AR174">
        <v>0</v>
      </c>
      <c r="AS174">
        <v>0</v>
      </c>
      <c r="AT174">
        <v>0</v>
      </c>
      <c r="AU174">
        <v>-0.1</v>
      </c>
      <c r="AW174">
        <v>0</v>
      </c>
      <c r="CI174" s="17">
        <f>Readings!CF263</f>
        <v>0.1</v>
      </c>
      <c r="CJ174" s="17">
        <f>Readings!CG263</f>
        <v>0.1</v>
      </c>
      <c r="CK174" s="17">
        <f>Readings!CH263</f>
        <v>0.1</v>
      </c>
      <c r="CL174" s="17">
        <f>Readings!CI263</f>
        <v>0.1</v>
      </c>
      <c r="CM174" s="17">
        <f>Readings!CJ263</f>
        <v>0</v>
      </c>
      <c r="CN174" s="17">
        <f>Readings!CK263</f>
        <v>0</v>
      </c>
      <c r="CO174" s="17">
        <f>Readings!CL263</f>
        <v>-0.1</v>
      </c>
      <c r="CP174" s="17">
        <f>Readings!CM263</f>
        <v>-0.2</v>
      </c>
      <c r="CQ174" s="17">
        <f>Readings!CN263</f>
        <v>-0.2</v>
      </c>
      <c r="CR174" s="17">
        <f>Readings!CO263</f>
        <v>-0.2</v>
      </c>
      <c r="CS174" s="17">
        <f>Readings!CP263</f>
        <v>-0.2</v>
      </c>
      <c r="CT174" s="17">
        <f>Readings!CQ263</f>
        <v>-0.3</v>
      </c>
      <c r="CU174" s="17">
        <f>Readings!CR263</f>
        <v>-0.3</v>
      </c>
      <c r="CV174" s="17">
        <f>Readings!CS263</f>
        <v>-0.1</v>
      </c>
      <c r="CW174" s="17">
        <f>Readings!CT263</f>
        <v>-0.1</v>
      </c>
      <c r="CX174" s="17">
        <f>Readings!CU263</f>
        <v>-0.1</v>
      </c>
      <c r="CY174" s="17">
        <f>Readings!CV263</f>
        <v>-0.1</v>
      </c>
      <c r="CZ174" s="17">
        <f>Readings!CW263</f>
        <v>-0.1</v>
      </c>
      <c r="DA174" s="17">
        <f>Readings!CX263</f>
        <v>-0.3</v>
      </c>
      <c r="DB174" s="17">
        <f>Readings!CY263</f>
        <v>-0.1</v>
      </c>
      <c r="DC174" s="17">
        <f>Readings!CZ263</f>
        <v>-0.2</v>
      </c>
      <c r="DD174" s="17">
        <f>Readings!DA263</f>
        <v>-0.1</v>
      </c>
      <c r="DE174" s="17">
        <f>Readings!DB263</f>
        <v>-0.1</v>
      </c>
      <c r="DF174" s="17">
        <f>Readings!DC263</f>
        <v>-0.1</v>
      </c>
      <c r="DG174" s="17">
        <f>Readings!DD263</f>
        <v>-0.1</v>
      </c>
      <c r="DH174" s="17">
        <f>Readings!DE263</f>
        <v>0</v>
      </c>
      <c r="DI174" s="17">
        <f>Readings!DF263</f>
        <v>0</v>
      </c>
      <c r="DJ174" s="17">
        <f>Readings!DG263</f>
        <v>0</v>
      </c>
      <c r="DK174" s="17">
        <f>Readings!DH263</f>
        <v>0</v>
      </c>
      <c r="DL174" s="17">
        <f>Readings!DI263</f>
        <v>-0.1</v>
      </c>
      <c r="DM174" s="17">
        <f>Readings!DJ263</f>
        <v>-0.1</v>
      </c>
      <c r="DN174" s="17">
        <f>Readings!DK263</f>
        <v>0</v>
      </c>
      <c r="DO174" s="17">
        <f>Readings!DL263</f>
        <v>0.1</v>
      </c>
      <c r="DP174" s="17">
        <f>Readings!DM263</f>
        <v>0.1</v>
      </c>
      <c r="DQ174" s="17">
        <f>Readings!DN263</f>
        <v>0.2</v>
      </c>
      <c r="DR174" s="17">
        <f>Readings!DO263</f>
        <v>0</v>
      </c>
      <c r="DS174" s="17">
        <f>Readings!DP263</f>
        <v>-0.1</v>
      </c>
      <c r="DT174" s="17">
        <f>Readings!DQ263</f>
        <v>-0.1</v>
      </c>
      <c r="DU174" s="17">
        <f>Readings!DR263</f>
        <v>-0.1</v>
      </c>
      <c r="DV174" s="17">
        <f>Readings!DS263</f>
        <v>-0.1</v>
      </c>
      <c r="DW174" s="17">
        <f>Readings!DT263</f>
        <v>-0.1</v>
      </c>
      <c r="DX174" s="17">
        <f>Readings!DU263</f>
        <v>-0.1</v>
      </c>
      <c r="DY174" s="17">
        <f>Readings!DV263</f>
        <v>0</v>
      </c>
      <c r="DZ174" s="17">
        <f>Readings!DW263</f>
        <v>0</v>
      </c>
      <c r="EA174" s="17">
        <f>Readings!DX263</f>
        <v>0</v>
      </c>
      <c r="EB174" s="17">
        <f>Readings!DY263</f>
        <v>0</v>
      </c>
      <c r="EC174" s="17">
        <f>Readings!DZ263</f>
        <v>-0.2</v>
      </c>
      <c r="ED174" s="17">
        <f>Readings!EA263</f>
        <v>0.1</v>
      </c>
      <c r="EE174" s="17">
        <f>Readings!EB263</f>
        <v>0.1</v>
      </c>
      <c r="EF174" s="17">
        <f>Readings!EC263</f>
        <v>0</v>
      </c>
      <c r="EG174" s="17">
        <f>Readings!ED263</f>
        <v>0</v>
      </c>
      <c r="EH174" s="17">
        <f>Readings!ED263</f>
        <v>0</v>
      </c>
      <c r="EI174" s="17">
        <f>Readings!EE263</f>
        <v>-0.1</v>
      </c>
      <c r="EJ174" s="17">
        <f>Readings!EF263</f>
        <v>-0.1</v>
      </c>
      <c r="EK174" s="17">
        <f>Readings!EG263</f>
        <v>-0.1</v>
      </c>
      <c r="EL174" s="17">
        <f>Readings!EH263</f>
        <v>-0.1</v>
      </c>
      <c r="EM174" s="17">
        <f>Readings!EI263</f>
        <v>0.1</v>
      </c>
      <c r="EN174" s="17">
        <f>Readings!EJ263</f>
        <v>-0.1</v>
      </c>
      <c r="EO174" s="17">
        <f>Readings!EK263</f>
        <v>-0.1</v>
      </c>
      <c r="EP174" s="17">
        <f>Readings!EL263</f>
        <v>-0.1</v>
      </c>
      <c r="EQ174" s="17">
        <f>Readings!EM263</f>
        <v>1.3</v>
      </c>
      <c r="ER174" s="17">
        <f>Readings!EN263</f>
        <v>1.2</v>
      </c>
      <c r="ES174" s="17">
        <f>Readings!EO263</f>
        <v>-0.1</v>
      </c>
      <c r="ET174" s="17">
        <f>Readings!EP263</f>
        <v>0.3</v>
      </c>
      <c r="EU174" s="17">
        <f>Readings!EQ263</f>
        <v>0.7</v>
      </c>
      <c r="EV174" s="17">
        <f>Readings!ER263</f>
        <v>0</v>
      </c>
      <c r="EW174" s="17">
        <f>Readings!ES263</f>
        <v>1</v>
      </c>
      <c r="EX174" s="17">
        <f t="shared" ref="EX174:EX181" si="151">(333.5*((12.59)^-0.07168)+(2.5*(LOG(12.59/16.325))^2-273+$E174))</f>
        <v>9.3606455201568224</v>
      </c>
      <c r="EY174" s="17"/>
      <c r="EZ174" s="17"/>
      <c r="FA174" s="17"/>
      <c r="FB174" s="17"/>
      <c r="FC174" s="17"/>
      <c r="FD174" s="17"/>
      <c r="FE174" s="17"/>
      <c r="FF174" s="17"/>
      <c r="FG174" s="17"/>
      <c r="FH174" s="17"/>
      <c r="FI174" s="17"/>
      <c r="FJ174" s="17"/>
      <c r="FK174" s="17"/>
      <c r="FL174" s="17"/>
      <c r="FM174" s="17"/>
      <c r="FN174" s="17"/>
      <c r="FO174" s="17"/>
      <c r="FP174" s="17"/>
      <c r="FQ174" s="17"/>
      <c r="FR174" s="17"/>
      <c r="FS174" s="17"/>
      <c r="FT174" s="17"/>
      <c r="FU174" s="17"/>
      <c r="FV174" s="17"/>
      <c r="FW174" s="17"/>
      <c r="FX174" s="17"/>
      <c r="FY174" s="17"/>
      <c r="FZ174" s="17"/>
      <c r="GA174" s="17"/>
      <c r="GB174" s="17"/>
      <c r="GC174" s="17"/>
      <c r="GD174" s="17"/>
      <c r="GE174" s="17"/>
      <c r="GF174" s="17"/>
      <c r="GG174" s="17"/>
      <c r="GH174" s="17"/>
      <c r="GI174" s="17"/>
      <c r="GJ174" s="17"/>
      <c r="GK174" s="17"/>
      <c r="GL174" s="17"/>
      <c r="GM174" s="17"/>
    </row>
    <row r="175" spans="2:195" x14ac:dyDescent="0.2">
      <c r="B175" s="13">
        <v>4</v>
      </c>
      <c r="C175" s="45">
        <v>1092.33</v>
      </c>
      <c r="D175" s="13">
        <v>5</v>
      </c>
      <c r="E175" s="13">
        <v>0.8</v>
      </c>
      <c r="F175" s="13">
        <v>-0.8</v>
      </c>
      <c r="G175">
        <v>-0.7</v>
      </c>
      <c r="H175">
        <v>-0.6</v>
      </c>
      <c r="I175">
        <v>-1.9</v>
      </c>
      <c r="J175">
        <v>-1.8</v>
      </c>
      <c r="K175">
        <v>-1.8</v>
      </c>
      <c r="L175">
        <v>-1.6</v>
      </c>
      <c r="M175">
        <v>-1.6</v>
      </c>
      <c r="N175">
        <v>-1.4</v>
      </c>
      <c r="O175">
        <v>-1.4</v>
      </c>
      <c r="P175">
        <v>-1.2</v>
      </c>
      <c r="Q175">
        <v>-1.1000000000000001</v>
      </c>
      <c r="R175">
        <v>-1</v>
      </c>
      <c r="S175">
        <v>-0.9</v>
      </c>
      <c r="T175">
        <v>-0.8</v>
      </c>
      <c r="U175">
        <v>-0.6</v>
      </c>
      <c r="V175">
        <v>-0.6</v>
      </c>
      <c r="W175">
        <v>-0.5</v>
      </c>
      <c r="X175">
        <v>-0.5</v>
      </c>
      <c r="Y175">
        <v>-0.4</v>
      </c>
      <c r="Z175">
        <v>-0.2</v>
      </c>
      <c r="AA175">
        <v>-0.2</v>
      </c>
      <c r="AB175">
        <v>-0.2</v>
      </c>
      <c r="AC175">
        <v>-0.2</v>
      </c>
      <c r="AD175">
        <v>-0.3</v>
      </c>
      <c r="AE175">
        <v>-0.3</v>
      </c>
      <c r="AF175">
        <v>-0.2</v>
      </c>
      <c r="AG175">
        <v>-0.2</v>
      </c>
      <c r="AH175">
        <v>-0.2</v>
      </c>
      <c r="AI175">
        <v>-0.2</v>
      </c>
      <c r="AJ175">
        <v>-0.2</v>
      </c>
      <c r="AK175">
        <v>-0.2</v>
      </c>
      <c r="AL175">
        <v>-0.2</v>
      </c>
      <c r="AM175">
        <v>-0.2</v>
      </c>
      <c r="AN175">
        <v>-0.2</v>
      </c>
      <c r="AO175">
        <v>-0.2</v>
      </c>
      <c r="AP175">
        <v>-0.2</v>
      </c>
      <c r="AQ175">
        <v>-0.2</v>
      </c>
      <c r="AR175">
        <v>-0.2</v>
      </c>
      <c r="AS175">
        <v>-0.2</v>
      </c>
      <c r="AT175">
        <v>-0.2</v>
      </c>
      <c r="AU175">
        <v>-0.2</v>
      </c>
      <c r="AW175">
        <v>0.1</v>
      </c>
      <c r="CI175" s="17">
        <f>Readings!CF264</f>
        <v>0.2</v>
      </c>
      <c r="CJ175" s="17">
        <f>Readings!CG264</f>
        <v>0.1</v>
      </c>
      <c r="CK175" s="17">
        <f>Readings!CH264</f>
        <v>0.2</v>
      </c>
      <c r="CL175" s="17">
        <f>Readings!CI264</f>
        <v>0.2</v>
      </c>
      <c r="CM175" s="17">
        <f>Readings!CJ264</f>
        <v>0.2</v>
      </c>
      <c r="CN175" s="17">
        <f>Readings!CK264</f>
        <v>0.2</v>
      </c>
      <c r="CO175" s="17">
        <f>Readings!CL264</f>
        <v>-0.2</v>
      </c>
      <c r="CP175" s="17">
        <f>Readings!CM264</f>
        <v>-0.2</v>
      </c>
      <c r="CQ175" s="17">
        <f>Readings!CN264</f>
        <v>-0.2</v>
      </c>
      <c r="CR175" s="17">
        <f>Readings!CO264</f>
        <v>-0.2</v>
      </c>
      <c r="CS175" s="17">
        <f>Readings!CP264</f>
        <v>-0.2</v>
      </c>
      <c r="CT175" s="17">
        <f>Readings!CQ264</f>
        <v>-0.2</v>
      </c>
      <c r="CU175" s="17">
        <f>Readings!CR264</f>
        <v>-0.2</v>
      </c>
      <c r="CV175" s="17">
        <f>Readings!CS264</f>
        <v>-0.2</v>
      </c>
      <c r="CW175" s="17">
        <f>Readings!CT264</f>
        <v>-0.2</v>
      </c>
      <c r="CX175" s="17">
        <f>Readings!CU264</f>
        <v>-0.2</v>
      </c>
      <c r="CY175" s="17">
        <f>Readings!CV264</f>
        <v>-0.2</v>
      </c>
      <c r="CZ175" s="17">
        <f>Readings!CW264</f>
        <v>-0.2</v>
      </c>
      <c r="DA175" s="17">
        <f>Readings!CX264</f>
        <v>-0.2</v>
      </c>
      <c r="DB175" s="17">
        <f>Readings!CY264</f>
        <v>-0.2</v>
      </c>
      <c r="DC175" s="17">
        <f>Readings!CZ264</f>
        <v>-0.2</v>
      </c>
      <c r="DD175" s="17">
        <f>Readings!DA264</f>
        <v>-0.2</v>
      </c>
      <c r="DE175" s="17">
        <f>Readings!DB264</f>
        <v>-0.2</v>
      </c>
      <c r="DF175" s="17">
        <f>Readings!DC264</f>
        <v>-0.2</v>
      </c>
      <c r="DG175" s="17">
        <f>Readings!DD264</f>
        <v>-0.2</v>
      </c>
      <c r="DH175" s="17">
        <f>Readings!DE264</f>
        <v>-0.2</v>
      </c>
      <c r="DI175" s="17">
        <f>Readings!DF264</f>
        <v>-0.2</v>
      </c>
      <c r="DJ175" s="17">
        <f>Readings!DG264</f>
        <v>-0.2</v>
      </c>
      <c r="DK175" s="17">
        <f>Readings!DH264</f>
        <v>-0.2</v>
      </c>
      <c r="DL175" s="17">
        <f>Readings!DI264</f>
        <v>-0.2</v>
      </c>
      <c r="DM175" s="17">
        <f>Readings!DJ264</f>
        <v>-0.2</v>
      </c>
      <c r="DN175" s="17">
        <f>Readings!DK264</f>
        <v>-0.1</v>
      </c>
      <c r="DO175" s="17">
        <f>Readings!DL264</f>
        <v>0.2</v>
      </c>
      <c r="DP175" s="17">
        <f>Readings!DM264</f>
        <v>0.2</v>
      </c>
      <c r="DQ175" s="17">
        <f>Readings!DN264</f>
        <v>0.2</v>
      </c>
      <c r="DR175" s="17">
        <f>Readings!DO264</f>
        <v>0.1</v>
      </c>
      <c r="DS175" s="17">
        <f>Readings!DP264</f>
        <v>-0.2</v>
      </c>
      <c r="DT175" s="17">
        <f>Readings!DQ264</f>
        <v>-0.1</v>
      </c>
      <c r="DU175" s="17">
        <f>Readings!DR264</f>
        <v>-0.1</v>
      </c>
      <c r="DV175" s="17">
        <f>Readings!DS264</f>
        <v>-0.2</v>
      </c>
      <c r="DW175" s="17">
        <f>Readings!DT264</f>
        <v>-0.1</v>
      </c>
      <c r="DX175" s="17">
        <f>Readings!DU264</f>
        <v>-0.2</v>
      </c>
      <c r="DY175" s="17">
        <f>Readings!DV264</f>
        <v>-0.1</v>
      </c>
      <c r="DZ175" s="17">
        <f>Readings!DW264</f>
        <v>-0.1</v>
      </c>
      <c r="EA175" s="17">
        <f>Readings!DX264</f>
        <v>-0.1</v>
      </c>
      <c r="EB175" s="17">
        <f>Readings!DY264</f>
        <v>-0.2</v>
      </c>
      <c r="EC175" s="17">
        <f>Readings!DZ264</f>
        <v>-0.1</v>
      </c>
      <c r="ED175" s="17">
        <f>Readings!EA264</f>
        <v>-0.1</v>
      </c>
      <c r="EE175" s="17">
        <f>Readings!EB264</f>
        <v>-0.1</v>
      </c>
      <c r="EF175" s="17">
        <f>Readings!EC264</f>
        <v>-0.1</v>
      </c>
      <c r="EG175" s="17">
        <f>Readings!ED264</f>
        <v>-0.1</v>
      </c>
      <c r="EH175" s="17">
        <f>Readings!ED264</f>
        <v>-0.1</v>
      </c>
      <c r="EI175" s="17">
        <f>Readings!EE264</f>
        <v>-0.1</v>
      </c>
      <c r="EJ175" s="17">
        <f>Readings!EF264</f>
        <v>-0.1</v>
      </c>
      <c r="EK175" s="17">
        <f>Readings!EG264</f>
        <v>-0.1</v>
      </c>
      <c r="EL175" s="17">
        <f>Readings!EH264</f>
        <v>-0.1</v>
      </c>
      <c r="EM175" s="17">
        <f>Readings!EI264</f>
        <v>-0.1</v>
      </c>
      <c r="EN175" s="17">
        <f>Readings!EJ264</f>
        <v>-0.1</v>
      </c>
      <c r="EO175" s="17">
        <f>Readings!EK264</f>
        <v>-0.1</v>
      </c>
      <c r="EP175" s="17">
        <f>Readings!EL264</f>
        <v>-0.1</v>
      </c>
      <c r="EQ175" s="17">
        <f>Readings!EM264</f>
        <v>-0.1</v>
      </c>
      <c r="ER175" s="17">
        <f>Readings!EN264</f>
        <v>-0.1</v>
      </c>
      <c r="ES175" s="17">
        <f>Readings!EO264</f>
        <v>-0.1</v>
      </c>
      <c r="ET175" s="17">
        <f>Readings!EP264</f>
        <v>-0.1</v>
      </c>
      <c r="EU175" s="17">
        <f>Readings!EQ264</f>
        <v>-0.1</v>
      </c>
      <c r="EV175" s="17">
        <f>Readings!ER264</f>
        <v>0</v>
      </c>
      <c r="EW175" s="17">
        <f>Readings!ES264</f>
        <v>-0.1</v>
      </c>
      <c r="EX175" s="17">
        <f t="shared" si="151"/>
        <v>5.9606455201568451</v>
      </c>
      <c r="EY175" s="17"/>
      <c r="EZ175" s="17"/>
      <c r="FA175" s="17"/>
      <c r="FB175" s="17"/>
      <c r="FC175" s="17"/>
      <c r="FD175" s="17"/>
      <c r="FE175" s="17"/>
      <c r="FF175" s="17"/>
      <c r="FG175" s="17"/>
      <c r="FH175" s="17"/>
      <c r="FI175" s="17"/>
      <c r="FJ175" s="17"/>
      <c r="FK175" s="17"/>
      <c r="FL175" s="17"/>
      <c r="FM175" s="17"/>
      <c r="FN175" s="17"/>
      <c r="FO175" s="17"/>
      <c r="FP175" s="17"/>
      <c r="FQ175" s="17"/>
      <c r="FR175" s="17"/>
      <c r="FS175" s="17"/>
      <c r="FT175" s="17"/>
      <c r="FU175" s="17"/>
      <c r="FV175" s="17"/>
      <c r="FW175" s="17"/>
      <c r="FX175" s="17"/>
      <c r="FY175" s="17"/>
      <c r="FZ175" s="17"/>
      <c r="GA175" s="17"/>
      <c r="GB175" s="17"/>
      <c r="GC175" s="17"/>
      <c r="GD175" s="17"/>
      <c r="GE175" s="17"/>
      <c r="GF175" s="17"/>
      <c r="GG175" s="17"/>
      <c r="GH175" s="17"/>
      <c r="GI175" s="17"/>
      <c r="GJ175" s="17"/>
      <c r="GK175" s="17"/>
      <c r="GL175" s="17"/>
      <c r="GM175" s="17"/>
    </row>
    <row r="176" spans="2:195" x14ac:dyDescent="0.2">
      <c r="B176" s="13">
        <v>5</v>
      </c>
      <c r="C176" s="45">
        <v>1089.83</v>
      </c>
      <c r="D176" s="13">
        <v>7.5</v>
      </c>
      <c r="E176" s="13">
        <v>1</v>
      </c>
      <c r="F176" s="13">
        <v>-0.7</v>
      </c>
      <c r="G176">
        <v>-0.7</v>
      </c>
      <c r="H176">
        <v>-0.6</v>
      </c>
      <c r="I176">
        <v>-1.1000000000000001</v>
      </c>
      <c r="J176">
        <v>-1.2</v>
      </c>
      <c r="K176">
        <v>-1.2</v>
      </c>
      <c r="L176">
        <v>-1.2</v>
      </c>
      <c r="M176">
        <v>-1.2</v>
      </c>
      <c r="N176">
        <v>-1.2</v>
      </c>
      <c r="O176">
        <v>-1.2</v>
      </c>
      <c r="P176">
        <v>-1.1000000000000001</v>
      </c>
      <c r="Q176">
        <v>-1.1000000000000001</v>
      </c>
      <c r="R176">
        <v>-1.1000000000000001</v>
      </c>
      <c r="S176">
        <v>-1</v>
      </c>
      <c r="T176">
        <v>-1</v>
      </c>
      <c r="U176">
        <v>-0.8</v>
      </c>
      <c r="V176">
        <v>-0.8</v>
      </c>
      <c r="W176">
        <v>-0.7</v>
      </c>
      <c r="X176">
        <v>-0.7</v>
      </c>
      <c r="Y176">
        <v>-0.6</v>
      </c>
      <c r="Z176">
        <v>-0.4</v>
      </c>
      <c r="AA176">
        <v>-0.3</v>
      </c>
      <c r="AB176">
        <v>-0.3</v>
      </c>
      <c r="AC176">
        <v>-0.3</v>
      </c>
      <c r="AD176">
        <v>-0.4</v>
      </c>
      <c r="AE176">
        <v>-0.4</v>
      </c>
      <c r="AF176">
        <v>-0.3</v>
      </c>
      <c r="AG176">
        <v>-0.3</v>
      </c>
      <c r="AH176">
        <v>-0.3</v>
      </c>
      <c r="AI176">
        <v>-0.3</v>
      </c>
      <c r="AJ176">
        <v>-0.3</v>
      </c>
      <c r="AK176">
        <v>-0.3</v>
      </c>
      <c r="AL176">
        <v>-0.3</v>
      </c>
      <c r="AM176">
        <v>-0.3</v>
      </c>
      <c r="AN176">
        <v>-0.3</v>
      </c>
      <c r="AO176">
        <v>-0.3</v>
      </c>
      <c r="AP176">
        <v>-0.3</v>
      </c>
      <c r="AQ176">
        <v>-0.3</v>
      </c>
      <c r="AR176">
        <v>-0.3</v>
      </c>
      <c r="AS176">
        <v>-0.3</v>
      </c>
      <c r="AT176">
        <v>-0.3</v>
      </c>
      <c r="AU176">
        <v>-0.3</v>
      </c>
      <c r="AW176">
        <v>0.2</v>
      </c>
      <c r="CI176" s="17">
        <f>Readings!CF265</f>
        <v>0.2</v>
      </c>
      <c r="CJ176" s="17">
        <f>Readings!CG265</f>
        <v>0.2</v>
      </c>
      <c r="CK176" s="17">
        <f>Readings!CH265</f>
        <v>0.2</v>
      </c>
      <c r="CL176" s="17">
        <f>Readings!CI265</f>
        <v>0.2</v>
      </c>
      <c r="CM176" s="17">
        <f>Readings!CJ265</f>
        <v>0.2</v>
      </c>
      <c r="CN176" s="17">
        <f>Readings!CK265</f>
        <v>0.2</v>
      </c>
      <c r="CO176" s="17">
        <f>Readings!CL265</f>
        <v>-0.2</v>
      </c>
      <c r="CP176" s="17">
        <f>Readings!CM265</f>
        <v>-0.2</v>
      </c>
      <c r="CQ176" s="17">
        <f>Readings!CN265</f>
        <v>-0.2</v>
      </c>
      <c r="CR176" s="17">
        <f>Readings!CO265</f>
        <v>-0.2</v>
      </c>
      <c r="CS176" s="17">
        <f>Readings!CP265</f>
        <v>-0.2</v>
      </c>
      <c r="CT176" s="17">
        <f>Readings!CQ265</f>
        <v>-0.2</v>
      </c>
      <c r="CU176" s="17">
        <f>Readings!CR265</f>
        <v>-0.2</v>
      </c>
      <c r="CV176" s="17">
        <f>Readings!CS265</f>
        <v>-0.2</v>
      </c>
      <c r="CW176" s="17">
        <f>Readings!CT265</f>
        <v>-0.2</v>
      </c>
      <c r="CX176" s="17">
        <f>Readings!CU265</f>
        <v>-0.2</v>
      </c>
      <c r="CY176" s="17">
        <f>Readings!CV265</f>
        <v>-0.2</v>
      </c>
      <c r="CZ176" s="17">
        <f>Readings!CW265</f>
        <v>-0.2</v>
      </c>
      <c r="DA176" s="17">
        <f>Readings!CX265</f>
        <v>-0.2</v>
      </c>
      <c r="DB176" s="17">
        <f>Readings!CY265</f>
        <v>-0.2</v>
      </c>
      <c r="DC176" s="17">
        <f>Readings!CZ265</f>
        <v>-0.2</v>
      </c>
      <c r="DD176" s="17">
        <f>Readings!DA265</f>
        <v>-0.2</v>
      </c>
      <c r="DE176" s="17">
        <f>Readings!DB265</f>
        <v>-0.2</v>
      </c>
      <c r="DF176" s="17">
        <f>Readings!DC265</f>
        <v>-0.2</v>
      </c>
      <c r="DG176" s="17">
        <f>Readings!DD265</f>
        <v>-0.2</v>
      </c>
      <c r="DH176" s="17">
        <f>Readings!DE265</f>
        <v>-0.2</v>
      </c>
      <c r="DI176" s="17">
        <f>Readings!DF265</f>
        <v>-0.2</v>
      </c>
      <c r="DJ176" s="17">
        <f>Readings!DG265</f>
        <v>-0.2</v>
      </c>
      <c r="DK176" s="17">
        <f>Readings!DH265</f>
        <v>-0.2</v>
      </c>
      <c r="DL176" s="17">
        <f>Readings!DI265</f>
        <v>0</v>
      </c>
      <c r="DM176" s="17">
        <f>Readings!DJ265</f>
        <v>-0.3</v>
      </c>
      <c r="DN176" s="17">
        <f>Readings!DK265</f>
        <v>-0.2</v>
      </c>
      <c r="DO176" s="17">
        <f>Readings!DL265</f>
        <v>0.2</v>
      </c>
      <c r="DP176" s="17">
        <f>Readings!DM265</f>
        <v>0</v>
      </c>
      <c r="DQ176" s="17">
        <f>Readings!DN265</f>
        <v>0</v>
      </c>
      <c r="DR176" s="17">
        <f>Readings!DO265</f>
        <v>0.2</v>
      </c>
      <c r="DS176" s="17">
        <f>Readings!DP265</f>
        <v>-0.2</v>
      </c>
      <c r="DT176" s="17">
        <f>Readings!DQ265</f>
        <v>-0.2</v>
      </c>
      <c r="DU176" s="17">
        <f>Readings!DR265</f>
        <v>-0.2</v>
      </c>
      <c r="DV176" s="17">
        <f>Readings!DS265</f>
        <v>-0.2</v>
      </c>
      <c r="DW176" s="17">
        <f>Readings!DT265</f>
        <v>-0.2</v>
      </c>
      <c r="DX176" s="17">
        <f>Readings!DU265</f>
        <v>-0.2</v>
      </c>
      <c r="DY176" s="17">
        <f>Readings!DV265</f>
        <v>-0.2</v>
      </c>
      <c r="DZ176" s="17">
        <f>Readings!DW265</f>
        <v>-0.2</v>
      </c>
      <c r="EA176" s="17">
        <f>Readings!DX265</f>
        <v>-0.2</v>
      </c>
      <c r="EB176" s="17">
        <f>Readings!DY265</f>
        <v>-0.2</v>
      </c>
      <c r="EC176" s="17">
        <f>Readings!DZ265</f>
        <v>-0.2</v>
      </c>
      <c r="ED176" s="17">
        <f>Readings!EA265</f>
        <v>-0.2</v>
      </c>
      <c r="EE176" s="17">
        <f>Readings!EB265</f>
        <v>-0.2</v>
      </c>
      <c r="EF176" s="17">
        <f>Readings!EC265</f>
        <v>-0.2</v>
      </c>
      <c r="EG176" s="17">
        <f>Readings!ED265</f>
        <v>-0.2</v>
      </c>
      <c r="EH176" s="17">
        <f>Readings!ED265</f>
        <v>-0.2</v>
      </c>
      <c r="EI176" s="17">
        <f>Readings!EE265</f>
        <v>-0.2</v>
      </c>
      <c r="EJ176" s="17">
        <f>Readings!EF265</f>
        <v>-0.2</v>
      </c>
      <c r="EK176" s="17">
        <f>Readings!EG265</f>
        <v>-0.2</v>
      </c>
      <c r="EL176" s="17">
        <f>Readings!EH265</f>
        <v>-0.2</v>
      </c>
      <c r="EM176" s="17">
        <f>Readings!EI265</f>
        <v>-0.2</v>
      </c>
      <c r="EN176" s="17">
        <f>Readings!EJ265</f>
        <v>-0.2</v>
      </c>
      <c r="EO176" s="17">
        <f>Readings!EK265</f>
        <v>-0.2</v>
      </c>
      <c r="EP176" s="17">
        <f>Readings!EL265</f>
        <v>-0.2</v>
      </c>
      <c r="EQ176" s="17">
        <f>Readings!EM265</f>
        <v>-0.1</v>
      </c>
      <c r="ER176" s="17">
        <f>Readings!EN265</f>
        <v>-0.2</v>
      </c>
      <c r="ES176" s="17">
        <f>Readings!EO265</f>
        <v>-0.1</v>
      </c>
      <c r="ET176" s="17">
        <f>Readings!EP265</f>
        <v>-0.1</v>
      </c>
      <c r="EU176" s="17">
        <f>Readings!EQ265</f>
        <v>-0.1</v>
      </c>
      <c r="EV176" s="17">
        <f>Readings!ER265</f>
        <v>0</v>
      </c>
      <c r="EW176" s="17">
        <f>Readings!ES265</f>
        <v>0</v>
      </c>
      <c r="EX176" s="17">
        <f t="shared" si="151"/>
        <v>6.1606455201568338</v>
      </c>
      <c r="EY176" s="17"/>
      <c r="EZ176" s="17"/>
      <c r="FA176" s="17"/>
      <c r="FB176" s="17"/>
      <c r="FC176" s="17"/>
      <c r="FD176" s="17"/>
      <c r="FE176" s="17"/>
      <c r="FF176" s="17"/>
      <c r="FG176" s="17"/>
      <c r="FH176" s="17"/>
      <c r="FI176" s="17"/>
      <c r="FJ176" s="17"/>
      <c r="FK176" s="17"/>
      <c r="FL176" s="17"/>
      <c r="FM176" s="17"/>
      <c r="FN176" s="17"/>
      <c r="FO176" s="17"/>
      <c r="FP176" s="17"/>
      <c r="FQ176" s="17"/>
      <c r="FR176" s="17"/>
      <c r="FS176" s="17"/>
      <c r="FT176" s="17"/>
      <c r="FU176" s="17"/>
      <c r="FV176" s="17"/>
      <c r="FW176" s="17"/>
      <c r="FX176" s="17"/>
      <c r="FY176" s="17"/>
      <c r="FZ176" s="17"/>
      <c r="GA176" s="17"/>
      <c r="GB176" s="17"/>
      <c r="GC176" s="17"/>
      <c r="GD176" s="17"/>
      <c r="GE176" s="17"/>
      <c r="GF176" s="17"/>
      <c r="GG176" s="17"/>
      <c r="GH176" s="17"/>
      <c r="GI176" s="17"/>
      <c r="GJ176" s="17"/>
      <c r="GK176" s="17"/>
      <c r="GL176" s="17"/>
      <c r="GM176" s="17"/>
    </row>
    <row r="177" spans="2:195" x14ac:dyDescent="0.2">
      <c r="B177" s="13">
        <v>6</v>
      </c>
      <c r="C177" s="45">
        <v>1087.33</v>
      </c>
      <c r="D177" s="13">
        <v>10</v>
      </c>
      <c r="E177" s="13">
        <v>0</v>
      </c>
      <c r="F177" s="13">
        <v>-0.5</v>
      </c>
      <c r="G177">
        <v>-0.5</v>
      </c>
      <c r="H177">
        <v>-0.5</v>
      </c>
      <c r="I177">
        <v>-0.6</v>
      </c>
      <c r="J177">
        <v>-0.7</v>
      </c>
      <c r="K177">
        <v>-0.7</v>
      </c>
      <c r="L177">
        <v>-0.8</v>
      </c>
      <c r="M177">
        <v>-0.8</v>
      </c>
      <c r="N177">
        <v>-0.8</v>
      </c>
      <c r="O177">
        <v>-0.8</v>
      </c>
      <c r="P177">
        <v>-0.8</v>
      </c>
      <c r="Q177">
        <v>-0.8</v>
      </c>
      <c r="R177">
        <v>-0.8</v>
      </c>
      <c r="S177">
        <v>-0.8</v>
      </c>
      <c r="T177">
        <v>-0.8</v>
      </c>
      <c r="U177">
        <v>-0.8</v>
      </c>
      <c r="V177">
        <v>-0.7</v>
      </c>
      <c r="W177">
        <v>-0.7</v>
      </c>
      <c r="X177">
        <v>-0.7</v>
      </c>
      <c r="Y177">
        <v>-0.6</v>
      </c>
      <c r="Z177">
        <v>-0.5</v>
      </c>
      <c r="AA177">
        <v>-0.4</v>
      </c>
      <c r="AB177">
        <v>-0.4</v>
      </c>
      <c r="AC177">
        <v>-0.4</v>
      </c>
      <c r="AD177">
        <v>-0.5</v>
      </c>
      <c r="AE177">
        <v>-0.4</v>
      </c>
      <c r="AF177">
        <v>-0.3</v>
      </c>
      <c r="AG177">
        <v>-0.4</v>
      </c>
      <c r="AH177">
        <v>-0.4</v>
      </c>
      <c r="AI177">
        <v>-0.4</v>
      </c>
      <c r="AJ177">
        <v>-0.4</v>
      </c>
      <c r="AK177">
        <v>-0.4</v>
      </c>
      <c r="AL177">
        <v>-0.4</v>
      </c>
      <c r="AM177">
        <v>-0.4</v>
      </c>
      <c r="AN177">
        <v>-0.4</v>
      </c>
      <c r="AO177">
        <v>-0.4</v>
      </c>
      <c r="AP177">
        <v>-0.4</v>
      </c>
      <c r="AQ177">
        <v>-0.4</v>
      </c>
      <c r="AR177">
        <v>-0.4</v>
      </c>
      <c r="AS177">
        <v>-0.4</v>
      </c>
      <c r="AT177">
        <v>-0.4</v>
      </c>
      <c r="AU177">
        <v>-0.3</v>
      </c>
      <c r="AW177">
        <v>0.3</v>
      </c>
      <c r="CI177" s="17">
        <f>Readings!CF266</f>
        <v>0.3</v>
      </c>
      <c r="CJ177" s="17">
        <f>Readings!CG266</f>
        <v>0.3</v>
      </c>
      <c r="CK177" s="17">
        <f>Readings!CH266</f>
        <v>0.3</v>
      </c>
      <c r="CL177" s="17">
        <f>Readings!CI266</f>
        <v>0.3</v>
      </c>
      <c r="CM177" s="17">
        <f>Readings!CJ266</f>
        <v>0.3</v>
      </c>
      <c r="CN177" s="17">
        <f>Readings!CK266</f>
        <v>0.1</v>
      </c>
      <c r="CO177" s="17">
        <f>Readings!CL266</f>
        <v>-0.3</v>
      </c>
      <c r="CP177" s="17">
        <f>Readings!CM266</f>
        <v>-0.3</v>
      </c>
      <c r="CQ177" s="17">
        <f>Readings!CN266</f>
        <v>-0.3</v>
      </c>
      <c r="CR177" s="17">
        <f>Readings!CO266</f>
        <v>-0.3</v>
      </c>
      <c r="CS177" s="17">
        <f>Readings!CP266</f>
        <v>-0.2</v>
      </c>
      <c r="CT177" s="17">
        <f>Readings!CQ266</f>
        <v>-0.2</v>
      </c>
      <c r="CU177" s="17">
        <f>Readings!CR266</f>
        <v>-0.3</v>
      </c>
      <c r="CV177" s="17">
        <f>Readings!CS266</f>
        <v>-0.2</v>
      </c>
      <c r="CW177" s="17">
        <f>Readings!CT266</f>
        <v>-0.3</v>
      </c>
      <c r="CX177" s="17">
        <f>Readings!CU266</f>
        <v>-0.2</v>
      </c>
      <c r="CY177" s="17">
        <f>Readings!CV266</f>
        <v>-0.2</v>
      </c>
      <c r="CZ177" s="17">
        <f>Readings!CW266</f>
        <v>-0.2</v>
      </c>
      <c r="DA177" s="17">
        <f>Readings!CX266</f>
        <v>-0.2</v>
      </c>
      <c r="DB177" s="17">
        <f>Readings!CY266</f>
        <v>-0.3</v>
      </c>
      <c r="DC177" s="17">
        <f>Readings!CZ266</f>
        <v>-0.2</v>
      </c>
      <c r="DD177" s="17">
        <f>Readings!DA266</f>
        <v>-0.2</v>
      </c>
      <c r="DE177" s="17">
        <f>Readings!DB266</f>
        <v>-0.2</v>
      </c>
      <c r="DF177" s="17">
        <f>Readings!DC266</f>
        <v>-0.3</v>
      </c>
      <c r="DG177" s="17">
        <f>Readings!DD266</f>
        <v>-0.2</v>
      </c>
      <c r="DH177" s="17">
        <f>Readings!DE266</f>
        <v>-0.2</v>
      </c>
      <c r="DI177" s="17">
        <f>Readings!DF266</f>
        <v>-0.3</v>
      </c>
      <c r="DJ177" s="17">
        <f>Readings!DG266</f>
        <v>-0.2</v>
      </c>
      <c r="DK177" s="17">
        <f>Readings!DH266</f>
        <v>-0.2</v>
      </c>
      <c r="DL177" s="17">
        <f>Readings!DI266</f>
        <v>-0.3</v>
      </c>
      <c r="DM177" s="17">
        <f>Readings!DJ266</f>
        <v>-0.3</v>
      </c>
      <c r="DN177" s="17">
        <f>Readings!DK266</f>
        <v>-0.2</v>
      </c>
      <c r="DO177" s="17">
        <f>Readings!DL266</f>
        <v>0.3</v>
      </c>
      <c r="DP177" s="17">
        <f>Readings!DM266</f>
        <v>0.2</v>
      </c>
      <c r="DQ177" s="17">
        <f>Readings!DN266</f>
        <v>0.2</v>
      </c>
      <c r="DR177" s="17">
        <f>Readings!DO266</f>
        <v>0.2</v>
      </c>
      <c r="DS177" s="17">
        <f>Readings!DP266</f>
        <v>-0.2</v>
      </c>
      <c r="DT177" s="17">
        <f>Readings!DQ266</f>
        <v>-0.2</v>
      </c>
      <c r="DU177" s="17">
        <f>Readings!DR266</f>
        <v>-0.2</v>
      </c>
      <c r="DV177" s="17">
        <f>Readings!DS266</f>
        <v>-0.2</v>
      </c>
      <c r="DW177" s="17">
        <f>Readings!DT266</f>
        <v>-0.2</v>
      </c>
      <c r="DX177" s="17">
        <f>Readings!DU266</f>
        <v>-0.2</v>
      </c>
      <c r="DY177" s="17">
        <f>Readings!DV266</f>
        <v>-0.2</v>
      </c>
      <c r="DZ177" s="17">
        <f>Readings!DW266</f>
        <v>-0.2</v>
      </c>
      <c r="EA177" s="17">
        <f>Readings!DX266</f>
        <v>-0.2</v>
      </c>
      <c r="EB177" s="17">
        <f>Readings!DY266</f>
        <v>-0.2</v>
      </c>
      <c r="EC177" s="17">
        <f>Readings!DZ266</f>
        <v>-0.3</v>
      </c>
      <c r="ED177" s="17">
        <f>Readings!EA266</f>
        <v>-0.2</v>
      </c>
      <c r="EE177" s="17">
        <f>Readings!EB266</f>
        <v>-0.2</v>
      </c>
      <c r="EF177" s="17">
        <f>Readings!EC266</f>
        <v>-0.2</v>
      </c>
      <c r="EG177" s="17">
        <f>Readings!ED266</f>
        <v>-0.2</v>
      </c>
      <c r="EH177" s="17">
        <f>Readings!ED266</f>
        <v>-0.2</v>
      </c>
      <c r="EI177" s="17">
        <f>Readings!EE266</f>
        <v>-0.2</v>
      </c>
      <c r="EJ177" s="17">
        <f>Readings!EF266</f>
        <v>-0.2</v>
      </c>
      <c r="EK177" s="17">
        <f>Readings!EG266</f>
        <v>-0.2</v>
      </c>
      <c r="EL177" s="17">
        <f>Readings!EH266</f>
        <v>-0.2</v>
      </c>
      <c r="EM177" s="17">
        <f>Readings!EI266</f>
        <v>-0.2</v>
      </c>
      <c r="EN177" s="17">
        <f>Readings!EJ266</f>
        <v>-0.2</v>
      </c>
      <c r="EO177" s="17">
        <f>Readings!EK266</f>
        <v>-0.2</v>
      </c>
      <c r="EP177" s="17">
        <f>Readings!EL266</f>
        <v>-0.2</v>
      </c>
      <c r="EQ177" s="17">
        <f>Readings!EM266</f>
        <v>-0.2</v>
      </c>
      <c r="ER177" s="17">
        <f>Readings!EN266</f>
        <v>-0.2</v>
      </c>
      <c r="ES177" s="17">
        <f>Readings!EO266</f>
        <v>-0.2</v>
      </c>
      <c r="ET177" s="17">
        <f>Readings!EP266</f>
        <v>-0.2</v>
      </c>
      <c r="EU177" s="17">
        <f>Readings!EQ266</f>
        <v>-0.2</v>
      </c>
      <c r="EV177" s="17">
        <f>Readings!ER266</f>
        <v>0</v>
      </c>
      <c r="EW177" s="17">
        <f>Readings!ES266</f>
        <v>-0.1</v>
      </c>
      <c r="EX177" s="17">
        <f t="shared" si="151"/>
        <v>5.1606455201568338</v>
      </c>
      <c r="EY177" s="17"/>
      <c r="EZ177" s="17"/>
      <c r="FA177" s="17"/>
      <c r="FB177" s="17"/>
      <c r="FC177" s="17"/>
      <c r="FD177" s="17"/>
      <c r="FE177" s="17"/>
      <c r="FF177" s="17"/>
      <c r="FG177" s="17"/>
      <c r="FH177" s="17"/>
      <c r="FI177" s="17"/>
      <c r="FJ177" s="17"/>
      <c r="FK177" s="17"/>
      <c r="FL177" s="17"/>
      <c r="FM177" s="17"/>
      <c r="FN177" s="17"/>
      <c r="FO177" s="17"/>
      <c r="FP177" s="17"/>
      <c r="FQ177" s="17"/>
      <c r="FR177" s="17"/>
      <c r="FS177" s="17"/>
      <c r="FT177" s="17"/>
      <c r="FU177" s="17"/>
      <c r="FV177" s="17"/>
      <c r="FW177" s="17"/>
      <c r="FX177" s="17"/>
      <c r="FY177" s="17"/>
      <c r="FZ177" s="17"/>
      <c r="GA177" s="17"/>
      <c r="GB177" s="17"/>
      <c r="GC177" s="17"/>
      <c r="GD177" s="17"/>
      <c r="GE177" s="17"/>
      <c r="GF177" s="17"/>
      <c r="GG177" s="17"/>
      <c r="GH177" s="17"/>
      <c r="GI177" s="17"/>
      <c r="GJ177" s="17"/>
      <c r="GK177" s="17"/>
      <c r="GL177" s="17"/>
      <c r="GM177" s="17"/>
    </row>
    <row r="178" spans="2:195" x14ac:dyDescent="0.2">
      <c r="B178" s="13">
        <v>10</v>
      </c>
      <c r="C178" s="45">
        <v>1086.83</v>
      </c>
      <c r="D178" s="13">
        <v>10.5</v>
      </c>
      <c r="E178" s="13">
        <v>0</v>
      </c>
      <c r="F178" s="13">
        <v>-0.5</v>
      </c>
      <c r="G178">
        <v>-0.5</v>
      </c>
      <c r="H178">
        <v>-0.5</v>
      </c>
      <c r="I178">
        <v>-0.4</v>
      </c>
      <c r="J178">
        <v>-0.4</v>
      </c>
      <c r="K178">
        <v>-0.4</v>
      </c>
      <c r="L178">
        <v>-0.4</v>
      </c>
      <c r="M178">
        <v>-0.4</v>
      </c>
      <c r="N178">
        <v>-0.4</v>
      </c>
      <c r="O178">
        <v>-0.4</v>
      </c>
      <c r="P178">
        <v>-0.4</v>
      </c>
      <c r="Q178">
        <v>-0.4</v>
      </c>
      <c r="R178">
        <v>-0.4</v>
      </c>
      <c r="S178">
        <v>-0.4</v>
      </c>
      <c r="T178">
        <v>-0.4</v>
      </c>
      <c r="U178">
        <v>-0.7</v>
      </c>
      <c r="V178">
        <v>-0.7</v>
      </c>
      <c r="W178">
        <v>-0.7</v>
      </c>
      <c r="X178">
        <v>-0.6</v>
      </c>
      <c r="Y178">
        <v>-0.6</v>
      </c>
      <c r="Z178">
        <v>-0.4</v>
      </c>
      <c r="AA178">
        <v>-0.4</v>
      </c>
      <c r="AC178">
        <v>-0.4</v>
      </c>
      <c r="AD178">
        <v>-0.4</v>
      </c>
      <c r="AE178">
        <v>-0.5</v>
      </c>
      <c r="AF178">
        <v>-0.4</v>
      </c>
      <c r="AG178">
        <v>-0.4</v>
      </c>
      <c r="AH178">
        <v>-0.4</v>
      </c>
      <c r="AI178">
        <v>-0.3</v>
      </c>
      <c r="AJ178">
        <v>-0.4</v>
      </c>
      <c r="AK178">
        <v>-0.4</v>
      </c>
      <c r="AL178">
        <v>-0.4</v>
      </c>
      <c r="AM178">
        <v>-0.5</v>
      </c>
      <c r="AN178">
        <v>-0.4</v>
      </c>
      <c r="AO178">
        <v>-0.4</v>
      </c>
      <c r="AP178">
        <v>-0.4</v>
      </c>
      <c r="AQ178">
        <v>-0.4</v>
      </c>
      <c r="AR178">
        <v>-0.4</v>
      </c>
      <c r="AS178">
        <v>-0.4</v>
      </c>
      <c r="AT178">
        <v>-0.4</v>
      </c>
      <c r="AU178">
        <v>-0.3</v>
      </c>
      <c r="AW178">
        <v>0.2</v>
      </c>
      <c r="CI178" s="17">
        <f>Readings!CF267</f>
        <v>0</v>
      </c>
      <c r="CJ178" s="17">
        <f>Readings!CG267</f>
        <v>0</v>
      </c>
      <c r="CK178" s="17">
        <f>Readings!CH267</f>
        <v>0</v>
      </c>
      <c r="CL178" s="17">
        <f>Readings!CI267</f>
        <v>0.3</v>
      </c>
      <c r="CM178" s="17">
        <f>Readings!CJ267</f>
        <v>0</v>
      </c>
      <c r="CN178" s="17">
        <f>Readings!CK267</f>
        <v>0</v>
      </c>
      <c r="CO178" s="17">
        <f>Readings!CL267</f>
        <v>0</v>
      </c>
      <c r="CP178" s="17">
        <f>Readings!CM267</f>
        <v>0</v>
      </c>
      <c r="CQ178" s="17">
        <f>Readings!CN267</f>
        <v>0</v>
      </c>
      <c r="CR178" s="17">
        <f>Readings!CO267</f>
        <v>0</v>
      </c>
      <c r="CS178" s="17">
        <f>Readings!CP267</f>
        <v>0</v>
      </c>
      <c r="CT178" s="17">
        <f>Readings!CQ267</f>
        <v>0</v>
      </c>
      <c r="CU178" s="17">
        <f>Readings!CR267</f>
        <v>0</v>
      </c>
      <c r="CV178" s="17">
        <f>Readings!CS267</f>
        <v>-0.2</v>
      </c>
      <c r="CW178" s="17">
        <f>Readings!CT267</f>
        <v>0</v>
      </c>
      <c r="CX178" s="17">
        <f>Readings!CU267</f>
        <v>-0.2</v>
      </c>
      <c r="CY178" s="17">
        <f>Readings!CV267</f>
        <v>-0.2</v>
      </c>
      <c r="CZ178" s="17">
        <f>Readings!CW267</f>
        <v>-0.2</v>
      </c>
      <c r="DA178" s="17">
        <f>Readings!CX267</f>
        <v>-0.2</v>
      </c>
      <c r="DB178" s="17">
        <f>Readings!CY267</f>
        <v>-0.2</v>
      </c>
      <c r="DC178" s="17">
        <f>Readings!CZ267</f>
        <v>-0.2</v>
      </c>
      <c r="DD178" s="17">
        <f>Readings!DA267</f>
        <v>-0.2</v>
      </c>
      <c r="DE178" s="17">
        <f>Readings!DB267</f>
        <v>-0.2</v>
      </c>
      <c r="DF178" s="17">
        <f>Readings!DC267</f>
        <v>-0.2</v>
      </c>
      <c r="DG178" s="17">
        <f>Readings!DD267</f>
        <v>-0.2</v>
      </c>
      <c r="DH178" s="17">
        <f>Readings!DE267</f>
        <v>-0.2</v>
      </c>
      <c r="DI178" s="17">
        <f>Readings!DF267</f>
        <v>-0.2</v>
      </c>
      <c r="DJ178" s="17">
        <f>Readings!DG267</f>
        <v>-0.2</v>
      </c>
      <c r="DK178" s="17">
        <f>Readings!DH267</f>
        <v>-0.2</v>
      </c>
      <c r="DL178" s="17">
        <f>Readings!DI267</f>
        <v>-0.2</v>
      </c>
      <c r="DM178" s="17">
        <f>Readings!DJ267</f>
        <v>-0.2</v>
      </c>
      <c r="DN178" s="17">
        <f>Readings!DK267</f>
        <v>-0.2</v>
      </c>
      <c r="DO178" s="17">
        <f>Readings!DL267</f>
        <v>0.2</v>
      </c>
      <c r="DP178" s="17">
        <f>Readings!DM267</f>
        <v>0.2</v>
      </c>
      <c r="DQ178" s="17">
        <f>Readings!DN267</f>
        <v>0.2</v>
      </c>
      <c r="DR178" s="17">
        <f>Readings!DO267</f>
        <v>0.2</v>
      </c>
      <c r="DS178" s="17">
        <f>Readings!DP267</f>
        <v>-0.2</v>
      </c>
      <c r="DT178" s="17">
        <f>Readings!DQ267</f>
        <v>-0.3</v>
      </c>
      <c r="DU178" s="17">
        <f>Readings!DR267</f>
        <v>-0.3</v>
      </c>
      <c r="DV178" s="17">
        <f>Readings!DS267</f>
        <v>-0.3</v>
      </c>
      <c r="DW178" s="17">
        <f>Readings!DT267</f>
        <v>-0.3</v>
      </c>
      <c r="DX178" s="17">
        <f>Readings!DU267</f>
        <v>-0.3</v>
      </c>
      <c r="DY178" s="17">
        <f>Readings!DV267</f>
        <v>-0.3</v>
      </c>
      <c r="DZ178" s="17">
        <f>Readings!DW267</f>
        <v>-0.3</v>
      </c>
      <c r="EA178" s="17">
        <f>Readings!DX267</f>
        <v>-0.3</v>
      </c>
      <c r="EB178" s="17">
        <f>Readings!DY267</f>
        <v>-0.3</v>
      </c>
      <c r="EC178" s="17">
        <f>Readings!DZ267</f>
        <v>-0.3</v>
      </c>
      <c r="ED178" s="17">
        <f>Readings!EA267</f>
        <v>-0.3</v>
      </c>
      <c r="EE178" s="17">
        <f>Readings!EB267</f>
        <v>-0.3</v>
      </c>
      <c r="EF178" s="17">
        <f>Readings!EC267</f>
        <v>-0.3</v>
      </c>
      <c r="EG178" s="17">
        <f>Readings!ED267</f>
        <v>-0.3</v>
      </c>
      <c r="EH178" s="17">
        <f>Readings!ED267</f>
        <v>-0.3</v>
      </c>
      <c r="EI178" s="17">
        <f>Readings!EE267</f>
        <v>-0.3</v>
      </c>
      <c r="EJ178" s="17">
        <f>Readings!EF267</f>
        <v>-0.3</v>
      </c>
      <c r="EK178" s="17">
        <f>Readings!EG267</f>
        <v>-0.3</v>
      </c>
      <c r="EL178" s="17">
        <f>Readings!EH267</f>
        <v>-0.3</v>
      </c>
      <c r="EM178" s="17">
        <f>Readings!EI267</f>
        <v>-0.3</v>
      </c>
      <c r="EN178" s="17">
        <f>Readings!EJ267</f>
        <v>-0.3</v>
      </c>
      <c r="EO178" s="17">
        <f>Readings!EK267</f>
        <v>-0.3</v>
      </c>
      <c r="EP178" s="17">
        <f>Readings!EL267</f>
        <v>-0.3</v>
      </c>
      <c r="EQ178" s="17">
        <f>Readings!EM267</f>
        <v>-0.3</v>
      </c>
      <c r="ER178" s="17">
        <f>Readings!EN267</f>
        <v>-0.3</v>
      </c>
      <c r="ES178" s="17">
        <f>Readings!EO267</f>
        <v>-0.3</v>
      </c>
      <c r="ET178" s="17">
        <f>Readings!EP267</f>
        <v>-0.3</v>
      </c>
      <c r="EU178" s="17">
        <f>Readings!EQ267</f>
        <v>-0.3</v>
      </c>
      <c r="EV178" s="17">
        <f>Readings!ER267</f>
        <v>-0.2</v>
      </c>
      <c r="EW178" s="17">
        <f>Readings!ES267</f>
        <v>-0.2</v>
      </c>
      <c r="EX178" s="17">
        <f t="shared" si="151"/>
        <v>5.1606455201568338</v>
      </c>
      <c r="EY178" s="17"/>
      <c r="EZ178" s="17"/>
      <c r="FA178" s="17"/>
      <c r="FB178" s="17"/>
      <c r="FC178" s="17"/>
      <c r="FD178" s="17"/>
      <c r="FE178" s="17"/>
      <c r="FF178" s="17"/>
      <c r="FG178" s="17"/>
      <c r="FH178" s="17"/>
      <c r="FI178" s="17"/>
      <c r="FJ178" s="17"/>
      <c r="FK178" s="17"/>
      <c r="FL178" s="17"/>
      <c r="FM178" s="17"/>
      <c r="FN178" s="17"/>
      <c r="FO178" s="17"/>
      <c r="FP178" s="17"/>
      <c r="FQ178" s="17"/>
      <c r="FR178" s="17"/>
      <c r="FS178" s="17"/>
      <c r="FT178" s="17"/>
      <c r="FU178" s="17"/>
      <c r="FV178" s="17"/>
      <c r="FW178" s="17"/>
      <c r="FX178" s="17"/>
      <c r="FY178" s="17"/>
      <c r="FZ178" s="17"/>
      <c r="GA178" s="17"/>
      <c r="GB178" s="17"/>
      <c r="GC178" s="17"/>
      <c r="GD178" s="17"/>
      <c r="GE178" s="17"/>
      <c r="GF178" s="17"/>
      <c r="GG178" s="17"/>
      <c r="GH178" s="17"/>
      <c r="GI178" s="17"/>
      <c r="GJ178" s="17"/>
      <c r="GK178" s="17"/>
      <c r="GL178" s="17"/>
      <c r="GM178" s="17"/>
    </row>
    <row r="179" spans="2:195" x14ac:dyDescent="0.2">
      <c r="B179" s="13">
        <v>7</v>
      </c>
      <c r="C179" s="45">
        <v>1082.33</v>
      </c>
      <c r="D179" s="13">
        <v>15</v>
      </c>
      <c r="E179" s="13">
        <v>0</v>
      </c>
      <c r="F179" s="13">
        <v>-0.4</v>
      </c>
      <c r="G179">
        <v>-0.4</v>
      </c>
      <c r="H179">
        <v>-0.4</v>
      </c>
      <c r="I179">
        <v>-0.5</v>
      </c>
      <c r="J179">
        <v>-0.5</v>
      </c>
      <c r="K179">
        <v>-0.5</v>
      </c>
      <c r="L179">
        <v>-0.5</v>
      </c>
      <c r="M179">
        <v>-0.5</v>
      </c>
      <c r="N179">
        <v>-0.5</v>
      </c>
      <c r="O179">
        <v>-0.5</v>
      </c>
      <c r="P179">
        <v>-0.5</v>
      </c>
      <c r="Q179">
        <v>-0.5</v>
      </c>
      <c r="R179">
        <v>-0.5</v>
      </c>
      <c r="S179">
        <v>-0.5</v>
      </c>
      <c r="T179">
        <v>-0.5</v>
      </c>
      <c r="U179">
        <v>-0.5</v>
      </c>
      <c r="V179">
        <v>-0.5</v>
      </c>
      <c r="W179">
        <v>-0.5</v>
      </c>
      <c r="X179">
        <v>-0.5</v>
      </c>
      <c r="Y179">
        <v>-0.5</v>
      </c>
      <c r="Z179">
        <v>-0.5</v>
      </c>
      <c r="AA179">
        <v>-0.5</v>
      </c>
      <c r="AB179">
        <v>-0.4</v>
      </c>
      <c r="AC179">
        <v>-0.5</v>
      </c>
      <c r="AD179">
        <v>-0.5</v>
      </c>
      <c r="AE179">
        <v>-0.5</v>
      </c>
      <c r="AF179">
        <v>-0.4</v>
      </c>
      <c r="AG179">
        <v>-0.4</v>
      </c>
      <c r="AH179">
        <v>-0.5</v>
      </c>
      <c r="AI179">
        <v>-0.5</v>
      </c>
      <c r="AJ179">
        <v>-0.4</v>
      </c>
      <c r="AK179">
        <v>-0.4</v>
      </c>
      <c r="AL179">
        <v>-0.4</v>
      </c>
      <c r="AM179">
        <v>-0.4</v>
      </c>
      <c r="AN179">
        <v>-0.4</v>
      </c>
      <c r="AO179">
        <v>-0.5</v>
      </c>
      <c r="AP179">
        <v>-0.4</v>
      </c>
      <c r="AQ179">
        <v>-0.4</v>
      </c>
      <c r="AR179">
        <v>-0.4</v>
      </c>
      <c r="AS179">
        <v>-0.5</v>
      </c>
      <c r="AT179">
        <v>-0.4</v>
      </c>
      <c r="AU179">
        <v>-0.4</v>
      </c>
      <c r="AW179">
        <v>0.3</v>
      </c>
      <c r="CI179" s="17">
        <f>Readings!CF268</f>
        <v>0.3</v>
      </c>
      <c r="CJ179" s="17">
        <f>Readings!CG268</f>
        <v>0.3</v>
      </c>
      <c r="CK179" s="17">
        <f>Readings!CH268</f>
        <v>0.3</v>
      </c>
      <c r="CL179" s="17">
        <f>Readings!CI268</f>
        <v>0.4</v>
      </c>
      <c r="CM179" s="17">
        <f>Readings!CJ268</f>
        <v>0.4</v>
      </c>
      <c r="CN179" s="17">
        <f>Readings!CK268</f>
        <v>0.3</v>
      </c>
      <c r="CO179" s="17">
        <f>Readings!CL268</f>
        <v>-0.3</v>
      </c>
      <c r="CP179" s="17">
        <f>Readings!CM268</f>
        <v>-0.3</v>
      </c>
      <c r="CQ179" s="17">
        <f>Readings!CN268</f>
        <v>-0.4</v>
      </c>
      <c r="CR179" s="17">
        <f>Readings!CO268</f>
        <v>-0.3</v>
      </c>
      <c r="CS179" s="17">
        <f>Readings!CP268</f>
        <v>-0.3</v>
      </c>
      <c r="CT179" s="17">
        <f>Readings!CQ268</f>
        <v>-0.3</v>
      </c>
      <c r="CU179" s="17">
        <f>Readings!CR268</f>
        <v>-0.3</v>
      </c>
      <c r="CV179" s="17">
        <f>Readings!CS268</f>
        <v>-0.3</v>
      </c>
      <c r="CW179" s="17">
        <f>Readings!CT268</f>
        <v>-0.3</v>
      </c>
      <c r="CX179" s="17">
        <f>Readings!CU268</f>
        <v>-0.3</v>
      </c>
      <c r="CY179" s="17">
        <f>Readings!CV268</f>
        <v>-0.3</v>
      </c>
      <c r="CZ179" s="17">
        <f>Readings!CW268</f>
        <v>-0.3</v>
      </c>
      <c r="DA179" s="17">
        <f>Readings!CX268</f>
        <v>-0.3</v>
      </c>
      <c r="DB179" s="17">
        <f>Readings!CY268</f>
        <v>-0.3</v>
      </c>
      <c r="DC179" s="17">
        <f>Readings!CZ268</f>
        <v>-0.3</v>
      </c>
      <c r="DD179" s="17">
        <f>Readings!DA268</f>
        <v>-0.3</v>
      </c>
      <c r="DE179" s="17">
        <f>Readings!DB268</f>
        <v>-0.3</v>
      </c>
      <c r="DF179" s="17">
        <f>Readings!DC268</f>
        <v>-0.3</v>
      </c>
      <c r="DG179" s="17">
        <f>Readings!DD268</f>
        <v>-0.3</v>
      </c>
      <c r="DH179" s="17">
        <f>Readings!DE268</f>
        <v>-0.3</v>
      </c>
      <c r="DI179" s="17">
        <f>Readings!DF268</f>
        <v>-0.3</v>
      </c>
      <c r="DJ179" s="17">
        <f>Readings!DG268</f>
        <v>-0.3</v>
      </c>
      <c r="DK179" s="17">
        <f>Readings!DH268</f>
        <v>-0.3</v>
      </c>
      <c r="DL179" s="17">
        <f>Readings!DI268</f>
        <v>-0.3</v>
      </c>
      <c r="DM179" s="17">
        <f>Readings!DJ268</f>
        <v>-0.3</v>
      </c>
      <c r="DN179" s="17">
        <f>Readings!DK268</f>
        <v>-0.3</v>
      </c>
      <c r="DO179" s="17">
        <f>Readings!DL268</f>
        <v>0.3</v>
      </c>
      <c r="DP179" s="17">
        <f>Readings!DM268</f>
        <v>0.3</v>
      </c>
      <c r="DQ179" s="17">
        <f>Readings!DN268</f>
        <v>0.3</v>
      </c>
      <c r="DR179" s="17">
        <f>Readings!DO268</f>
        <v>0.3</v>
      </c>
      <c r="DS179" s="17">
        <f>Readings!DP268</f>
        <v>-0.3</v>
      </c>
      <c r="DT179" s="17">
        <f>Readings!DQ268</f>
        <v>-0.3</v>
      </c>
      <c r="DU179" s="17">
        <f>Readings!DR268</f>
        <v>-0.3</v>
      </c>
      <c r="DV179" s="17">
        <f>Readings!DS268</f>
        <v>-0.3</v>
      </c>
      <c r="DW179" s="17">
        <f>Readings!DT268</f>
        <v>-0.3</v>
      </c>
      <c r="DX179" s="17">
        <f>Readings!DU268</f>
        <v>-0.3</v>
      </c>
      <c r="DY179" s="17">
        <f>Readings!DV268</f>
        <v>-0.3</v>
      </c>
      <c r="DZ179" s="17">
        <f>Readings!DW268</f>
        <v>-0.3</v>
      </c>
      <c r="EA179" s="17">
        <f>Readings!DX268</f>
        <v>-0.3</v>
      </c>
      <c r="EB179" s="17">
        <f>Readings!DY268</f>
        <v>-0.3</v>
      </c>
      <c r="EC179" s="17">
        <f>Readings!DZ268</f>
        <v>-0.3</v>
      </c>
      <c r="ED179" s="17">
        <f>Readings!EA268</f>
        <v>-0.3</v>
      </c>
      <c r="EE179" s="17">
        <f>Readings!EB268</f>
        <v>-0.3</v>
      </c>
      <c r="EF179" s="17">
        <f>Readings!EC268</f>
        <v>-0.3</v>
      </c>
      <c r="EG179" s="17">
        <f>Readings!ED268</f>
        <v>-0.3</v>
      </c>
      <c r="EH179" s="17">
        <f>Readings!ED268</f>
        <v>-0.3</v>
      </c>
      <c r="EI179" s="17">
        <f>Readings!EE268</f>
        <v>-0.3</v>
      </c>
      <c r="EJ179" s="17">
        <f>Readings!EF268</f>
        <v>-0.3</v>
      </c>
      <c r="EK179" s="17">
        <f>Readings!EG268</f>
        <v>-0.3</v>
      </c>
      <c r="EL179" s="17">
        <f>Readings!EH268</f>
        <v>-0.3</v>
      </c>
      <c r="EM179" s="17">
        <f>Readings!EI268</f>
        <v>-0.3</v>
      </c>
      <c r="EN179" s="17">
        <f>Readings!EJ268</f>
        <v>-0.3</v>
      </c>
      <c r="EO179" s="17">
        <f>Readings!EK268</f>
        <v>-0.3</v>
      </c>
      <c r="EP179" s="17">
        <f>Readings!EL268</f>
        <v>-0.3</v>
      </c>
      <c r="EQ179" s="17">
        <f>Readings!EM268</f>
        <v>-0.3</v>
      </c>
      <c r="ER179" s="17">
        <f>Readings!EN268</f>
        <v>-0.3</v>
      </c>
      <c r="ES179" s="17">
        <f>Readings!EO268</f>
        <v>-0.3</v>
      </c>
      <c r="ET179" s="17">
        <f>Readings!EP268</f>
        <v>-0.3</v>
      </c>
      <c r="EU179" s="17">
        <f>Readings!EQ268</f>
        <v>-0.3</v>
      </c>
      <c r="EV179" s="17">
        <f>Readings!ER268</f>
        <v>-0.2</v>
      </c>
      <c r="EW179" s="17">
        <f>Readings!ES268</f>
        <v>-0.2</v>
      </c>
      <c r="EX179" s="17">
        <f t="shared" si="151"/>
        <v>5.1606455201568338</v>
      </c>
      <c r="EY179" s="17"/>
      <c r="EZ179" s="17"/>
      <c r="FA179" s="17"/>
      <c r="FB179" s="17"/>
      <c r="FC179" s="17"/>
      <c r="FD179" s="17"/>
      <c r="FE179" s="17"/>
      <c r="FF179" s="17"/>
      <c r="FG179" s="17"/>
      <c r="FH179" s="17"/>
      <c r="FI179" s="17"/>
      <c r="FJ179" s="17"/>
      <c r="FK179" s="17"/>
      <c r="FL179" s="17"/>
      <c r="FM179" s="17"/>
      <c r="FN179" s="17"/>
      <c r="FO179" s="17"/>
      <c r="FP179" s="17"/>
      <c r="FQ179" s="17"/>
      <c r="FR179" s="17"/>
      <c r="FS179" s="17"/>
      <c r="FT179" s="17"/>
      <c r="FU179" s="17"/>
      <c r="FV179" s="17"/>
      <c r="FW179" s="17"/>
      <c r="FX179" s="17"/>
      <c r="FY179" s="17"/>
      <c r="FZ179" s="17"/>
      <c r="GA179" s="17"/>
      <c r="GB179" s="17"/>
      <c r="GC179" s="17"/>
      <c r="GD179" s="17"/>
      <c r="GE179" s="17"/>
      <c r="GF179" s="17"/>
      <c r="GG179" s="17"/>
      <c r="GH179" s="17"/>
      <c r="GI179" s="17"/>
      <c r="GJ179" s="17"/>
      <c r="GK179" s="17"/>
      <c r="GL179" s="17"/>
      <c r="GM179" s="17"/>
    </row>
    <row r="180" spans="2:195" x14ac:dyDescent="0.2">
      <c r="B180" s="13">
        <v>8</v>
      </c>
      <c r="C180" s="45">
        <v>1081.83</v>
      </c>
      <c r="D180" s="13">
        <v>15.5</v>
      </c>
      <c r="E180" s="13">
        <v>0.01</v>
      </c>
      <c r="F180" s="13">
        <v>-0.4</v>
      </c>
      <c r="G180">
        <v>-0.4</v>
      </c>
      <c r="H180">
        <v>-0.4</v>
      </c>
      <c r="I180">
        <v>-0.6</v>
      </c>
      <c r="J180">
        <v>-0.6</v>
      </c>
      <c r="K180">
        <v>-0.6</v>
      </c>
      <c r="L180">
        <v>-0.7</v>
      </c>
      <c r="M180">
        <v>-0.7</v>
      </c>
      <c r="N180">
        <v>-0.7</v>
      </c>
      <c r="O180">
        <v>-0.7</v>
      </c>
      <c r="P180">
        <v>-0.7</v>
      </c>
      <c r="Q180">
        <v>-0.7</v>
      </c>
      <c r="R180">
        <v>-0.7</v>
      </c>
      <c r="S180">
        <v>-0.7</v>
      </c>
      <c r="T180">
        <v>-0.7</v>
      </c>
      <c r="U180">
        <v>-0.4</v>
      </c>
      <c r="V180">
        <v>-0.4</v>
      </c>
      <c r="W180">
        <v>-0.4</v>
      </c>
      <c r="X180">
        <v>-0.4</v>
      </c>
      <c r="Y180">
        <v>-0.4</v>
      </c>
      <c r="Z180">
        <v>-0.4</v>
      </c>
      <c r="AA180">
        <v>-0.4</v>
      </c>
      <c r="AB180">
        <v>-0.4</v>
      </c>
      <c r="AC180">
        <v>-0.4</v>
      </c>
      <c r="AD180">
        <v>-0.5</v>
      </c>
      <c r="AE180">
        <v>-0.5</v>
      </c>
      <c r="AF180">
        <v>-0.4</v>
      </c>
      <c r="AG180">
        <v>-0.4</v>
      </c>
      <c r="AH180">
        <v>-0.4</v>
      </c>
      <c r="AI180">
        <v>-0.4</v>
      </c>
      <c r="AJ180">
        <v>-0.4</v>
      </c>
      <c r="AK180">
        <v>-0.4</v>
      </c>
      <c r="AL180">
        <v>-0.4</v>
      </c>
      <c r="AM180">
        <v>-0.4</v>
      </c>
      <c r="AN180">
        <v>-0.4</v>
      </c>
      <c r="AO180">
        <v>-0.4</v>
      </c>
      <c r="AP180">
        <v>-0.4</v>
      </c>
      <c r="AQ180">
        <v>-0.4</v>
      </c>
      <c r="AR180">
        <v>-0.4</v>
      </c>
      <c r="AS180">
        <v>-0.4</v>
      </c>
      <c r="AT180">
        <v>-0.4</v>
      </c>
      <c r="AU180">
        <v>-0.4</v>
      </c>
      <c r="AW180">
        <v>0.3</v>
      </c>
      <c r="CI180" s="17">
        <f>Readings!CF269</f>
        <v>0.4</v>
      </c>
      <c r="CJ180" s="17">
        <f>Readings!CG269</f>
        <v>0.4</v>
      </c>
      <c r="CK180" s="17">
        <f>Readings!CH269</f>
        <v>0.4</v>
      </c>
      <c r="CL180" s="17">
        <f>Readings!CI269</f>
        <v>0.4</v>
      </c>
      <c r="CM180" s="17">
        <f>Readings!CJ269</f>
        <v>0.4</v>
      </c>
      <c r="CN180" s="17">
        <f>Readings!CK269</f>
        <v>0.3</v>
      </c>
      <c r="CO180" s="17">
        <f>Readings!CL269</f>
        <v>-0.3</v>
      </c>
      <c r="CP180" s="17">
        <f>Readings!CM269</f>
        <v>-0.4</v>
      </c>
      <c r="CQ180" s="17">
        <f>Readings!CN269</f>
        <v>-0.4</v>
      </c>
      <c r="CR180" s="17">
        <f>Readings!CO269</f>
        <v>-0.3</v>
      </c>
      <c r="CS180" s="17">
        <f>Readings!CP269</f>
        <v>-0.3</v>
      </c>
      <c r="CT180" s="17">
        <f>Readings!CQ269</f>
        <v>-0.3</v>
      </c>
      <c r="CU180" s="17">
        <f>Readings!CR269</f>
        <v>-0.4</v>
      </c>
      <c r="CV180" s="17">
        <f>Readings!CS269</f>
        <v>-0.3</v>
      </c>
      <c r="CW180" s="17">
        <f>Readings!CT269</f>
        <v>-0.3</v>
      </c>
      <c r="CX180" s="17">
        <f>Readings!CU269</f>
        <v>-0.3</v>
      </c>
      <c r="CY180" s="17">
        <f>Readings!CV269</f>
        <v>-0.3</v>
      </c>
      <c r="CZ180" s="17">
        <f>Readings!CW269</f>
        <v>-0.3</v>
      </c>
      <c r="DA180" s="17">
        <f>Readings!CX269</f>
        <v>-0.3</v>
      </c>
      <c r="DB180" s="17">
        <f>Readings!CY269</f>
        <v>-0.3</v>
      </c>
      <c r="DC180" s="17">
        <f>Readings!CZ269</f>
        <v>-0.3</v>
      </c>
      <c r="DD180" s="17">
        <f>Readings!DA269</f>
        <v>-0.3</v>
      </c>
      <c r="DE180" s="17">
        <f>Readings!DB269</f>
        <v>-0.3</v>
      </c>
      <c r="DF180" s="17">
        <f>Readings!DC269</f>
        <v>-0.3</v>
      </c>
      <c r="DG180" s="17">
        <f>Readings!DD269</f>
        <v>-0.3</v>
      </c>
      <c r="DH180" s="17">
        <f>Readings!DE269</f>
        <v>-0.3</v>
      </c>
      <c r="DI180" s="17">
        <f>Readings!DF269</f>
        <v>-0.4</v>
      </c>
      <c r="DJ180" s="17">
        <f>Readings!DG269</f>
        <v>-0.3</v>
      </c>
      <c r="DK180" s="17">
        <f>Readings!DH269</f>
        <v>-0.3</v>
      </c>
      <c r="DL180" s="17">
        <f>Readings!DI269</f>
        <v>0</v>
      </c>
      <c r="DM180" s="17">
        <f>Readings!DJ269</f>
        <v>-0.3</v>
      </c>
      <c r="DN180" s="17">
        <f>Readings!DK269</f>
        <v>-0.3</v>
      </c>
      <c r="DO180" s="17">
        <f>Readings!DL269</f>
        <v>0.4</v>
      </c>
      <c r="DP180" s="17">
        <f>Readings!DM269</f>
        <v>0.3</v>
      </c>
      <c r="DQ180" s="17">
        <f>Readings!DN269</f>
        <v>0.4</v>
      </c>
      <c r="DR180" s="17">
        <f>Readings!DO269</f>
        <v>0.3</v>
      </c>
      <c r="DS180" s="17">
        <f>Readings!DP269</f>
        <v>-0.3</v>
      </c>
      <c r="DT180" s="17">
        <f>Readings!DQ269</f>
        <v>-0.4</v>
      </c>
      <c r="DU180" s="17">
        <f>Readings!DR269</f>
        <v>-0.4</v>
      </c>
      <c r="DV180" s="17">
        <f>Readings!DS269</f>
        <v>-0.4</v>
      </c>
      <c r="DW180" s="17">
        <f>Readings!DT269</f>
        <v>-0.4</v>
      </c>
      <c r="DX180" s="17">
        <f>Readings!DU269</f>
        <v>-0.4</v>
      </c>
      <c r="DY180" s="17">
        <f>Readings!DV269</f>
        <v>-0.4</v>
      </c>
      <c r="DZ180" s="17">
        <f>Readings!DW269</f>
        <v>-0.4</v>
      </c>
      <c r="EA180" s="17">
        <f>Readings!DX269</f>
        <v>-0.4</v>
      </c>
      <c r="EB180" s="17">
        <f>Readings!DY269</f>
        <v>-0.3</v>
      </c>
      <c r="EC180" s="17">
        <f>Readings!DZ269</f>
        <v>-0.2</v>
      </c>
      <c r="ED180" s="17">
        <f>Readings!EA269</f>
        <v>-0.4</v>
      </c>
      <c r="EE180" s="17">
        <f>Readings!EB269</f>
        <v>-0.4</v>
      </c>
      <c r="EF180" s="17">
        <f>Readings!EC269</f>
        <v>-0.4</v>
      </c>
      <c r="EG180" s="17">
        <f>Readings!ED269</f>
        <v>-0.4</v>
      </c>
      <c r="EH180" s="17">
        <f>Readings!ED269</f>
        <v>-0.4</v>
      </c>
      <c r="EI180" s="17">
        <f>Readings!EE269</f>
        <v>-0.3</v>
      </c>
      <c r="EJ180" s="17">
        <f>Readings!EF269</f>
        <v>-0.3</v>
      </c>
      <c r="EK180" s="17">
        <f>Readings!EG269</f>
        <v>-0.3</v>
      </c>
      <c r="EL180" s="17">
        <f>Readings!EH269</f>
        <v>-0.3</v>
      </c>
      <c r="EM180" s="17">
        <f>Readings!EI269</f>
        <v>-0.3</v>
      </c>
      <c r="EN180" s="17">
        <f>Readings!EJ269</f>
        <v>-0.3</v>
      </c>
      <c r="EO180" s="17">
        <f>Readings!EK269</f>
        <v>-0.3</v>
      </c>
      <c r="EP180" s="17">
        <f>Readings!EL269</f>
        <v>-0.3</v>
      </c>
      <c r="EQ180" s="17">
        <f>Readings!EM269</f>
        <v>-0.3</v>
      </c>
      <c r="ER180" s="17">
        <f>Readings!EN269</f>
        <v>-0.3</v>
      </c>
      <c r="ES180" s="17">
        <f>Readings!EO269</f>
        <v>-0.3</v>
      </c>
      <c r="ET180" s="17">
        <f>Readings!EP269</f>
        <v>-0.3</v>
      </c>
      <c r="EU180" s="17">
        <f>Readings!EQ269</f>
        <v>-0.3</v>
      </c>
      <c r="EV180" s="17">
        <f>Readings!ER269</f>
        <v>-0.2</v>
      </c>
      <c r="EW180" s="17">
        <f>Readings!ES269</f>
        <v>-0.2</v>
      </c>
      <c r="EX180" s="17">
        <f t="shared" si="151"/>
        <v>5.1706455201568247</v>
      </c>
      <c r="EY180" s="17"/>
      <c r="EZ180" s="17"/>
      <c r="FA180" s="17"/>
      <c r="FB180" s="17"/>
      <c r="FC180" s="17"/>
      <c r="FD180" s="17"/>
      <c r="FE180" s="17"/>
      <c r="FF180" s="17"/>
      <c r="FG180" s="17"/>
      <c r="FH180" s="17"/>
      <c r="FI180" s="17"/>
      <c r="FJ180" s="17"/>
      <c r="FK180" s="17"/>
      <c r="FL180" s="17"/>
      <c r="FM180" s="17"/>
      <c r="FN180" s="17"/>
      <c r="FO180" s="17"/>
      <c r="FP180" s="17"/>
      <c r="FQ180" s="17"/>
      <c r="FR180" s="17"/>
      <c r="FS180" s="17"/>
      <c r="FT180" s="17"/>
      <c r="FU180" s="17"/>
      <c r="FV180" s="17"/>
      <c r="FW180" s="17"/>
      <c r="FX180" s="17"/>
      <c r="FY180" s="17"/>
      <c r="FZ180" s="17"/>
      <c r="GA180" s="17"/>
      <c r="GB180" s="17"/>
      <c r="GC180" s="17"/>
      <c r="GD180" s="17"/>
      <c r="GE180" s="17"/>
      <c r="GF180" s="17"/>
      <c r="GG180" s="17"/>
      <c r="GH180" s="17"/>
      <c r="GI180" s="17"/>
      <c r="GJ180" s="17"/>
      <c r="GK180" s="17"/>
      <c r="GL180" s="17"/>
      <c r="GM180" s="17"/>
    </row>
    <row r="181" spans="2:195" x14ac:dyDescent="0.2">
      <c r="B181" s="13">
        <v>9</v>
      </c>
      <c r="C181" s="45">
        <v>1077.33</v>
      </c>
      <c r="D181" s="13">
        <v>20</v>
      </c>
      <c r="E181" s="13">
        <v>0</v>
      </c>
      <c r="F181" s="13">
        <v>-0.4</v>
      </c>
      <c r="G181">
        <v>-0.4</v>
      </c>
      <c r="H181">
        <v>-0.4</v>
      </c>
      <c r="I181">
        <v>-0.4</v>
      </c>
      <c r="J181">
        <v>-0.4</v>
      </c>
      <c r="K181">
        <v>-0.4</v>
      </c>
      <c r="L181">
        <v>-0.5</v>
      </c>
      <c r="M181">
        <v>-0.5</v>
      </c>
      <c r="N181">
        <v>-0.5</v>
      </c>
      <c r="O181">
        <v>-0.5</v>
      </c>
      <c r="P181">
        <v>-0.5</v>
      </c>
      <c r="Q181">
        <v>-0.5</v>
      </c>
      <c r="R181">
        <v>-0.5</v>
      </c>
      <c r="S181">
        <v>-0.5</v>
      </c>
      <c r="T181">
        <v>-0.5</v>
      </c>
      <c r="U181">
        <v>-0.5</v>
      </c>
      <c r="V181">
        <v>-0.5</v>
      </c>
      <c r="W181">
        <v>-0.5</v>
      </c>
      <c r="X181">
        <v>-0.5</v>
      </c>
      <c r="Y181">
        <v>-0.5</v>
      </c>
      <c r="Z181">
        <v>-0.5</v>
      </c>
      <c r="AA181">
        <v>-0.5</v>
      </c>
      <c r="AC181">
        <v>-0.5</v>
      </c>
      <c r="AD181">
        <v>-0.5</v>
      </c>
      <c r="AE181">
        <v>-0.5</v>
      </c>
      <c r="AF181">
        <v>-0.5</v>
      </c>
      <c r="AG181">
        <v>-0.5</v>
      </c>
      <c r="AH181">
        <v>-0.5</v>
      </c>
      <c r="AI181">
        <v>-0.5</v>
      </c>
      <c r="AJ181">
        <v>-0.5</v>
      </c>
      <c r="AK181">
        <v>-0.5</v>
      </c>
      <c r="AL181">
        <v>-0.5</v>
      </c>
      <c r="AM181">
        <v>-0.5</v>
      </c>
      <c r="AN181">
        <v>-0.5</v>
      </c>
      <c r="AO181">
        <v>-0.5</v>
      </c>
      <c r="AP181">
        <v>-0.5</v>
      </c>
      <c r="AQ181">
        <v>-0.5</v>
      </c>
      <c r="AR181">
        <v>-0.5</v>
      </c>
      <c r="AS181">
        <v>-0.5</v>
      </c>
      <c r="AT181">
        <v>-0.5</v>
      </c>
      <c r="AU181">
        <v>-0.4</v>
      </c>
      <c r="AW181">
        <v>0.4</v>
      </c>
      <c r="CI181" s="17">
        <f>Readings!CF270</f>
        <v>0.4</v>
      </c>
      <c r="CJ181" s="17">
        <f>Readings!CG270</f>
        <v>0.4</v>
      </c>
      <c r="CK181" s="17">
        <f>Readings!CH270</f>
        <v>0.4</v>
      </c>
      <c r="CL181" s="17">
        <f>Readings!CI270</f>
        <v>0.3</v>
      </c>
      <c r="CM181" s="17">
        <f>Readings!CJ270</f>
        <v>0.4</v>
      </c>
      <c r="CN181" s="17">
        <f>Readings!CK270</f>
        <v>0.4</v>
      </c>
      <c r="CO181" s="17">
        <f>Readings!CL270</f>
        <v>-0.4</v>
      </c>
      <c r="CP181" s="17">
        <f>Readings!CM270</f>
        <v>-0.4</v>
      </c>
      <c r="CQ181" s="17">
        <f>Readings!CN270</f>
        <v>-0.4</v>
      </c>
      <c r="CR181" s="17">
        <f>Readings!CO270</f>
        <v>-0.4</v>
      </c>
      <c r="CS181" s="17">
        <f>Readings!CP270</f>
        <v>-0.4</v>
      </c>
      <c r="CT181" s="17">
        <f>Readings!CQ270</f>
        <v>-0.4</v>
      </c>
      <c r="CU181" s="17">
        <f>Readings!CR270</f>
        <v>-0.2</v>
      </c>
      <c r="CV181" s="17">
        <f>Readings!CS270</f>
        <v>-0.4</v>
      </c>
      <c r="CW181" s="17">
        <f>Readings!CT270</f>
        <v>-0.4</v>
      </c>
      <c r="CX181" s="17">
        <f>Readings!CU270</f>
        <v>-0.4</v>
      </c>
      <c r="CY181" s="17">
        <f>Readings!CV270</f>
        <v>-0.4</v>
      </c>
      <c r="CZ181" s="17">
        <f>Readings!CW270</f>
        <v>-0.4</v>
      </c>
      <c r="DA181" s="17">
        <f>Readings!CX270</f>
        <v>-0.4</v>
      </c>
      <c r="DB181" s="17">
        <f>Readings!CY270</f>
        <v>-0.4</v>
      </c>
      <c r="DC181" s="17">
        <f>Readings!CZ270</f>
        <v>-0.4</v>
      </c>
      <c r="DD181" s="17">
        <f>Readings!DA270</f>
        <v>-0.3</v>
      </c>
      <c r="DE181" s="17">
        <f>Readings!DB270</f>
        <v>-0.4</v>
      </c>
      <c r="DF181" s="17">
        <f>Readings!DC270</f>
        <v>-0.4</v>
      </c>
      <c r="DG181" s="17">
        <f>Readings!DD270</f>
        <v>-0.4</v>
      </c>
      <c r="DH181" s="17">
        <f>Readings!DE270</f>
        <v>-0.4</v>
      </c>
      <c r="DI181" s="17">
        <f>Readings!DF270</f>
        <v>-0.4</v>
      </c>
      <c r="DJ181" s="17">
        <f>Readings!DG270</f>
        <v>-0.4</v>
      </c>
      <c r="DK181" s="17">
        <f>Readings!DH270</f>
        <v>-0.4</v>
      </c>
      <c r="DL181" s="17">
        <f>Readings!DI270</f>
        <v>-0.4</v>
      </c>
      <c r="DM181" s="17">
        <f>Readings!DJ270</f>
        <v>-0.4</v>
      </c>
      <c r="DN181" s="17">
        <f>Readings!DK270</f>
        <v>-0.4</v>
      </c>
      <c r="DO181" s="17">
        <f>Readings!DL270</f>
        <v>0.4</v>
      </c>
      <c r="DP181" s="17">
        <f>Readings!DM270</f>
        <v>0.4</v>
      </c>
      <c r="DQ181" s="17">
        <f>Readings!DN270</f>
        <v>0.4</v>
      </c>
      <c r="DR181" s="17">
        <f>Readings!DO270</f>
        <v>0.4</v>
      </c>
      <c r="DS181" s="17">
        <f>Readings!DP270</f>
        <v>-0.4</v>
      </c>
      <c r="DT181" s="17">
        <f>Readings!DQ270</f>
        <v>-0.2</v>
      </c>
      <c r="DU181" s="17">
        <f>Readings!DR270</f>
        <v>-0.2</v>
      </c>
      <c r="DV181" s="17">
        <f>Readings!DS270</f>
        <v>-0.2</v>
      </c>
      <c r="DW181" s="17">
        <f>Readings!DT270</f>
        <v>-0.2</v>
      </c>
      <c r="DX181" s="17">
        <f>Readings!DU270</f>
        <v>-0.2</v>
      </c>
      <c r="DY181" s="17">
        <f>Readings!DV270</f>
        <v>-0.2</v>
      </c>
      <c r="DZ181" s="17">
        <f>Readings!DW270</f>
        <v>-0.2</v>
      </c>
      <c r="EA181" s="17">
        <f>Readings!DX270</f>
        <v>-0.2</v>
      </c>
      <c r="EB181" s="17">
        <f>Readings!DY270</f>
        <v>-0.2</v>
      </c>
      <c r="EC181" s="17">
        <f>Readings!DZ270</f>
        <v>-0.2</v>
      </c>
      <c r="ED181" s="17">
        <f>Readings!EA270</f>
        <v>-0.2</v>
      </c>
      <c r="EE181" s="17">
        <f>Readings!EB270</f>
        <v>-0.2</v>
      </c>
      <c r="EF181" s="17">
        <f>Readings!EC270</f>
        <v>-0.2</v>
      </c>
      <c r="EG181" s="17">
        <f>Readings!ED270</f>
        <v>-0.2</v>
      </c>
      <c r="EH181" s="17">
        <f>Readings!ED270</f>
        <v>-0.2</v>
      </c>
      <c r="EI181" s="17">
        <f>Readings!EE270</f>
        <v>-0.2</v>
      </c>
      <c r="EJ181" s="17">
        <f>Readings!EF270</f>
        <v>-0.2</v>
      </c>
      <c r="EK181" s="17">
        <f>Readings!EG270</f>
        <v>-0.2</v>
      </c>
      <c r="EL181" s="17">
        <f>Readings!EH270</f>
        <v>-0.2</v>
      </c>
      <c r="EM181" s="17">
        <f>Readings!EI270</f>
        <v>-0.2</v>
      </c>
      <c r="EN181" s="17">
        <f>Readings!EJ270</f>
        <v>-0.2</v>
      </c>
      <c r="EO181" s="17">
        <f>Readings!EK270</f>
        <v>-0.2</v>
      </c>
      <c r="EP181" s="17">
        <f>Readings!EL270</f>
        <v>-0.2</v>
      </c>
      <c r="EQ181" s="17">
        <f>Readings!EM270</f>
        <v>-0.2</v>
      </c>
      <c r="ER181" s="17">
        <f>Readings!EN270</f>
        <v>-0.2</v>
      </c>
      <c r="ES181" s="17">
        <f>Readings!EO270</f>
        <v>-0.2</v>
      </c>
      <c r="ET181" s="17">
        <f>Readings!EP270</f>
        <v>-0.2</v>
      </c>
      <c r="EU181" s="17">
        <f>Readings!EQ270</f>
        <v>-0.2</v>
      </c>
      <c r="EV181" s="17">
        <f>Readings!ER270</f>
        <v>-0.1</v>
      </c>
      <c r="EW181" s="17">
        <f>Readings!ES270</f>
        <v>-0.1</v>
      </c>
      <c r="EX181" s="17">
        <f t="shared" si="151"/>
        <v>5.1606455201568338</v>
      </c>
      <c r="EY181" s="17"/>
      <c r="EZ181" s="17"/>
      <c r="FA181" s="17"/>
      <c r="FB181" s="17"/>
      <c r="FC181" s="17"/>
      <c r="FD181" s="17"/>
      <c r="FE181" s="17"/>
      <c r="FF181" s="17"/>
      <c r="FG181" s="17"/>
      <c r="FH181" s="17"/>
      <c r="FI181" s="17"/>
      <c r="FJ181" s="17"/>
      <c r="FK181" s="17"/>
      <c r="FL181" s="17"/>
      <c r="FM181" s="17"/>
      <c r="FN181" s="17"/>
      <c r="FO181" s="17"/>
      <c r="FP181" s="17"/>
      <c r="FQ181" s="17"/>
      <c r="FR181" s="17"/>
      <c r="FS181" s="17"/>
      <c r="FT181" s="17"/>
      <c r="FU181" s="17"/>
      <c r="FV181" s="17"/>
      <c r="FW181" s="17"/>
      <c r="FX181" s="17"/>
      <c r="FY181" s="17"/>
      <c r="FZ181" s="17"/>
      <c r="GA181" s="17"/>
      <c r="GB181" s="17"/>
      <c r="GC181" s="17"/>
      <c r="GD181" s="17"/>
      <c r="GE181" s="17"/>
      <c r="GF181" s="17"/>
      <c r="GG181" s="17"/>
      <c r="GH181" s="17"/>
      <c r="GI181" s="17"/>
      <c r="GJ181" s="17"/>
      <c r="GK181" s="17"/>
      <c r="GL181" s="17"/>
      <c r="GM181" s="17"/>
    </row>
    <row r="182" spans="2:195" x14ac:dyDescent="0.2"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  <c r="CS182" s="17"/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DJ182" s="17"/>
      <c r="DK182" s="17"/>
      <c r="DL182" s="17"/>
      <c r="DM182" s="17"/>
      <c r="DN182" s="17"/>
      <c r="DO182" s="17"/>
      <c r="DP182" s="17"/>
      <c r="DQ182" s="17"/>
      <c r="DR182" s="17"/>
      <c r="DS182" s="17"/>
      <c r="DT182" s="17"/>
      <c r="DU182" s="17"/>
      <c r="DV182" s="17"/>
      <c r="DW182" s="17"/>
      <c r="DX182" s="17"/>
      <c r="DY182" s="17"/>
      <c r="DZ182" s="17"/>
      <c r="EA182" s="17"/>
      <c r="EB182" s="17"/>
      <c r="EC182" s="17"/>
      <c r="ED182" s="17"/>
      <c r="EE182" s="17"/>
      <c r="EF182" s="17"/>
      <c r="EG182" s="17"/>
      <c r="EH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ET182" s="17"/>
      <c r="EU182" s="17"/>
      <c r="EV182" s="17"/>
      <c r="EW182" s="17"/>
      <c r="EX182" s="17"/>
      <c r="EY182" s="17"/>
      <c r="EZ182" s="17"/>
      <c r="FA182" s="17"/>
      <c r="FB182" s="17"/>
      <c r="FC182" s="17"/>
      <c r="FD182" s="17"/>
      <c r="FE182" s="17"/>
      <c r="FF182" s="17"/>
      <c r="FG182" s="17"/>
      <c r="FH182" s="17"/>
      <c r="FI182" s="17"/>
      <c r="FJ182" s="17"/>
      <c r="FK182" s="17"/>
      <c r="FL182" s="17"/>
      <c r="FM182" s="17"/>
      <c r="FN182" s="17"/>
      <c r="FO182" s="17"/>
      <c r="FP182" s="17"/>
      <c r="FQ182" s="17"/>
      <c r="FR182" s="17"/>
      <c r="FS182" s="17"/>
      <c r="FT182" s="17"/>
      <c r="FU182" s="17"/>
      <c r="FV182" s="17"/>
      <c r="FW182" s="17"/>
      <c r="FX182" s="17"/>
      <c r="FY182" s="17"/>
      <c r="FZ182" s="17"/>
      <c r="GA182" s="17"/>
      <c r="GB182" s="17"/>
      <c r="GC182" s="17"/>
      <c r="GD182" s="17"/>
      <c r="GE182" s="17"/>
      <c r="GF182" s="17"/>
      <c r="GG182" s="17"/>
      <c r="GH182" s="17"/>
      <c r="GI182" s="17"/>
      <c r="GJ182" s="17"/>
      <c r="GK182" s="17"/>
      <c r="GL182" s="17"/>
    </row>
  </sheetData>
  <phoneticPr fontId="0" type="noConversion"/>
  <conditionalFormatting sqref="A92:B98 A32:B34 C42:C49 A42:B44 A78:B84 A68:B70 C68:C75 A52:B60 C52:C65 C25:C29 C78:C89 BX46:CE48 AV100:CE100 H9:BW14 G6:G30 BX62:CE64 F149:F164 BX65:CB66 BX61:CB61 H51:CE60 H67:CE70 H42:CE44 G72:K72 BX9:CB9 BX13:CB14 E78:F90 BX25:CB25 BX29:CB30 BX49:CB50 BX45:CB45 H25:BW30 H45:BW50 G73:G85 H77:CE77 BU89:CB90 BU86:CE88 R99:CB99 BX101:CE102 BU71:BY74 G86:K86 H78:K85 H87:K90 G42:G71 H61:BW66 H71:K71 H73:K76 E6:F14 E16:F30 E52:F66 E32:G40 E42:F50 E68:F76 BZ71:CB71 L71:BT76 BU75:CB76 L78:BT90 BU78:CB85 CC78:CF84 CG73:CL74 CG86:CN88 CA72:CL72 BZ72:BZ74 CA73:CE74 CF100:CL102 B38:C38 H91:DJ98 C32:C36 C39 R100:AU139 H35:CB40 AV101:BW139 D148:D164 BX103:CB139 C92:C104 D6:D124 D128:D144 E149:E165 E92:E107 E109:E127 E129:E147 F92:F124 F126:F144 G87:G139 H99:Q139 H148 DQ165:DQ166 AX168:CB170 EJ165 EG15:EG28 CG62:EM64 CG46:EM48 CM72:EM74 BX10:EM12 EJ15:EK28 EL15:EL29 H15:EF24 EH15:EI24 BX26:EF28 EH26:EI28 EM15:EV24 EM26:EV28 CG51:EV60 CG77:EV84 CG67:EV70 H32:EV34 CG42:EV44 H6:EW8 EW16:EW24 DM109:EY124 DM129:EY144 DM149:EY164 CI172:GL182 A6:C8 C9:C13 A16:C24 C168:AW181 C182:CB182">
    <cfRule type="cellIs" dxfId="14" priority="1" stopIfTrue="1" operator="lessThan">
      <formula>0</formula>
    </cfRule>
  </conditionalFormatting>
  <pageMargins left="0.74803149606299213" right="0.74803149606299213" top="0.98425196850393704" bottom="0.98425196850393704" header="0.51181102362204722" footer="0.51181102362204722"/>
  <pageSetup scale="55" fitToWidth="4" fitToHeight="2" orientation="landscape" r:id="rId1"/>
  <headerFooter alignWithMargins="0">
    <oddHeader xml:space="preserve">&amp;L&amp;E0201-99-14108&amp;C&amp;EGround Temperature Data: MOunt Nansen Mine Site&amp;R&amp;E&amp;P  of  &amp;N </oddHeader>
    <oddFooter>&amp;L&amp;D&amp;R&amp;F</oddFooter>
  </headerFooter>
  <rowBreaks count="1" manualBreakCount="1">
    <brk id="64" min="1" max="81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13" zoomScale="80" zoomScaleNormal="75" zoomScalePageLayoutView="80" workbookViewId="0">
      <selection activeCell="T50" sqref="T50"/>
    </sheetView>
  </sheetViews>
  <sheetFormatPr defaultRowHeight="12.75" x14ac:dyDescent="0.2"/>
  <cols>
    <col min="20" max="20" width="16.28515625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257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271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paperSize="144" scale="62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2044929" r:id="rId4">
          <objectPr defaultSize="0" autoPict="0" r:id="rId5">
            <anchor moveWithCells="1">
              <from>
                <xdr:col>19</xdr:col>
                <xdr:colOff>847725</xdr:colOff>
                <xdr:row>53</xdr:row>
                <xdr:rowOff>123825</xdr:rowOff>
              </from>
              <to>
                <xdr:col>20</xdr:col>
                <xdr:colOff>381000</xdr:colOff>
                <xdr:row>57</xdr:row>
                <xdr:rowOff>47625</xdr:rowOff>
              </to>
            </anchor>
          </objectPr>
        </oleObject>
      </mc:Choice>
      <mc:Fallback>
        <oleObject progId="Word.Picture.8" shapeId="2044929" r:id="rId4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13" zoomScale="80" zoomScaleNormal="75" zoomScalePageLayoutView="80" workbookViewId="0">
      <selection activeCell="T50" sqref="T50"/>
    </sheetView>
  </sheetViews>
  <sheetFormatPr defaultRowHeight="12.75" x14ac:dyDescent="0.2"/>
  <cols>
    <col min="20" max="20" width="16.28515625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277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272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paperSize="144" scale="62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2144257" r:id="rId4">
          <objectPr defaultSize="0" autoPict="0" r:id="rId5">
            <anchor moveWithCells="1">
              <from>
                <xdr:col>19</xdr:col>
                <xdr:colOff>847725</xdr:colOff>
                <xdr:row>53</xdr:row>
                <xdr:rowOff>123825</xdr:rowOff>
              </from>
              <to>
                <xdr:col>20</xdr:col>
                <xdr:colOff>381000</xdr:colOff>
                <xdr:row>57</xdr:row>
                <xdr:rowOff>47625</xdr:rowOff>
              </to>
            </anchor>
          </objectPr>
        </oleObject>
      </mc:Choice>
      <mc:Fallback>
        <oleObject progId="Word.Picture.8" shapeId="2144257" r:id="rId4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16" zoomScale="80" zoomScaleNormal="75" zoomScalePageLayoutView="80" workbookViewId="0">
      <selection activeCell="T50" sqref="T50"/>
    </sheetView>
  </sheetViews>
  <sheetFormatPr defaultRowHeight="12.75" x14ac:dyDescent="0.2"/>
  <cols>
    <col min="20" max="20" width="16.28515625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279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273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paperSize="144" scale="62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2164737" r:id="rId4">
          <objectPr defaultSize="0" autoPict="0" r:id="rId5">
            <anchor moveWithCells="1">
              <from>
                <xdr:col>19</xdr:col>
                <xdr:colOff>847725</xdr:colOff>
                <xdr:row>53</xdr:row>
                <xdr:rowOff>123825</xdr:rowOff>
              </from>
              <to>
                <xdr:col>20</xdr:col>
                <xdr:colOff>381000</xdr:colOff>
                <xdr:row>57</xdr:row>
                <xdr:rowOff>47625</xdr:rowOff>
              </to>
            </anchor>
          </objectPr>
        </oleObject>
      </mc:Choice>
      <mc:Fallback>
        <oleObject progId="Word.Picture.8" shapeId="2164737" r:id="rId4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17" zoomScale="80" zoomScaleNormal="75" zoomScalePageLayoutView="80" workbookViewId="0">
      <selection activeCell="N51" sqref="N51:O51"/>
    </sheetView>
  </sheetViews>
  <sheetFormatPr defaultRowHeight="12.75" x14ac:dyDescent="0.2"/>
  <cols>
    <col min="20" max="20" width="16.28515625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280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274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paperSize="144" scale="62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2145281" r:id="rId4">
          <objectPr defaultSize="0" autoPict="0" r:id="rId5">
            <anchor moveWithCells="1">
              <from>
                <xdr:col>19</xdr:col>
                <xdr:colOff>847725</xdr:colOff>
                <xdr:row>53</xdr:row>
                <xdr:rowOff>123825</xdr:rowOff>
              </from>
              <to>
                <xdr:col>20</xdr:col>
                <xdr:colOff>381000</xdr:colOff>
                <xdr:row>57</xdr:row>
                <xdr:rowOff>47625</xdr:rowOff>
              </to>
            </anchor>
          </objectPr>
        </oleObject>
      </mc:Choice>
      <mc:Fallback>
        <oleObject progId="Word.Picture.8" shapeId="214528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76"/>
  <sheetViews>
    <sheetView topLeftCell="B16" zoomScale="145" zoomScaleNormal="145" workbookViewId="0">
      <pane xSplit="1" topLeftCell="D1" activePane="topRight" state="frozen"/>
      <selection activeCell="B1" sqref="B1"/>
      <selection pane="topRight" activeCell="D19" sqref="D19"/>
    </sheetView>
  </sheetViews>
  <sheetFormatPr defaultRowHeight="12.75" x14ac:dyDescent="0.2"/>
  <cols>
    <col min="1" max="1" width="24.7109375" hidden="1" customWidth="1"/>
    <col min="2" max="2" width="30.7109375" style="13" customWidth="1"/>
    <col min="3" max="4" width="12.7109375" style="13" customWidth="1"/>
    <col min="5" max="5" width="17.5703125" style="13" customWidth="1"/>
    <col min="6" max="6" width="24.7109375" style="13" customWidth="1"/>
    <col min="7" max="187" width="12.7109375" customWidth="1"/>
  </cols>
  <sheetData>
    <row r="1" spans="1:167" ht="15.75" x14ac:dyDescent="0.25">
      <c r="B1" s="13" t="s">
        <v>75</v>
      </c>
      <c r="C1" s="16">
        <f>MAX(5:5)</f>
        <v>41337</v>
      </c>
      <c r="G1" s="3" t="s">
        <v>0</v>
      </c>
    </row>
    <row r="4" spans="1:167" x14ac:dyDescent="0.2">
      <c r="B4" s="4" t="s">
        <v>57</v>
      </c>
      <c r="H4" t="s">
        <v>1</v>
      </c>
      <c r="I4">
        <v>1099.5</v>
      </c>
    </row>
    <row r="5" spans="1:167" s="5" customFormat="1" x14ac:dyDescent="0.2">
      <c r="B5" s="16" t="s">
        <v>49</v>
      </c>
      <c r="C5" s="18" t="s">
        <v>2</v>
      </c>
      <c r="D5" s="16" t="s">
        <v>3</v>
      </c>
      <c r="E5" s="16" t="s">
        <v>58</v>
      </c>
      <c r="F5" s="16"/>
      <c r="G5" s="5">
        <f>Readings!C3</f>
        <v>35894</v>
      </c>
      <c r="H5" s="5">
        <f>Readings!D3</f>
        <v>35899</v>
      </c>
      <c r="I5" s="5">
        <f>Readings!E3</f>
        <v>35908</v>
      </c>
      <c r="J5" s="5">
        <f>Readings!F3</f>
        <v>35913</v>
      </c>
      <c r="K5" s="5">
        <f>Readings!G3</f>
        <v>35920</v>
      </c>
      <c r="L5" s="5">
        <f>Readings!H3</f>
        <v>35927</v>
      </c>
      <c r="M5" s="5">
        <f>Readings!I3</f>
        <v>35943</v>
      </c>
      <c r="N5" s="5">
        <f>Readings!J3</f>
        <v>35950</v>
      </c>
      <c r="O5" s="5">
        <f>Readings!K3</f>
        <v>35957</v>
      </c>
      <c r="P5" s="5">
        <f>Readings!L3</f>
        <v>35964</v>
      </c>
      <c r="Q5" s="5">
        <f>Readings!M3</f>
        <v>35972</v>
      </c>
      <c r="R5" s="5">
        <f>Readings!N3</f>
        <v>35978</v>
      </c>
      <c r="S5" s="5">
        <f>Readings!O3</f>
        <v>35986</v>
      </c>
      <c r="T5" s="5">
        <f>Readings!P3</f>
        <v>35992</v>
      </c>
      <c r="U5" s="5">
        <f>Readings!Q3</f>
        <v>35998</v>
      </c>
      <c r="V5" s="5">
        <f>Readings!R3</f>
        <v>36006</v>
      </c>
      <c r="W5" s="5">
        <f>Readings!S3</f>
        <v>36012</v>
      </c>
      <c r="X5" s="5">
        <f>Readings!T3</f>
        <v>36019</v>
      </c>
      <c r="Y5" s="5">
        <f>Readings!U3</f>
        <v>36026</v>
      </c>
      <c r="Z5" s="5">
        <f>Readings!V3</f>
        <v>36034</v>
      </c>
      <c r="AA5" s="5">
        <f>Readings!W3</f>
        <v>36040</v>
      </c>
      <c r="AB5" s="5">
        <f>Readings!X3</f>
        <v>36048</v>
      </c>
      <c r="AC5" s="5">
        <f>Readings!Y3</f>
        <v>36056</v>
      </c>
      <c r="AD5" s="5">
        <f>Readings!Z3</f>
        <v>36061</v>
      </c>
      <c r="AE5" s="5">
        <f>Readings!AA3</f>
        <v>36067</v>
      </c>
      <c r="AF5" s="5">
        <f>Readings!AB3</f>
        <v>36075</v>
      </c>
      <c r="AG5" s="5">
        <f>Readings!AC3</f>
        <v>36083</v>
      </c>
      <c r="AH5" s="5">
        <f>Readings!AD3</f>
        <v>36090</v>
      </c>
      <c r="AI5" s="5">
        <f>Readings!AE3</f>
        <v>36096</v>
      </c>
      <c r="AJ5" s="5">
        <f>Readings!AF3</f>
        <v>36103</v>
      </c>
      <c r="AK5" s="5">
        <f>Readings!AG3</f>
        <v>36111</v>
      </c>
      <c r="AL5" s="5">
        <f>Readings!AH3</f>
        <v>36118</v>
      </c>
      <c r="AM5" s="5">
        <f>Readings!AI3</f>
        <v>36124</v>
      </c>
      <c r="AN5" s="5">
        <f>Readings!AJ3</f>
        <v>36131</v>
      </c>
      <c r="AO5" s="5">
        <f>Readings!AK3</f>
        <v>36138</v>
      </c>
      <c r="AP5" s="5">
        <f>Readings!AL3</f>
        <v>36145</v>
      </c>
      <c r="AQ5" s="5">
        <f>Readings!AM3</f>
        <v>36159</v>
      </c>
      <c r="AR5" s="5">
        <f>Readings!AN3</f>
        <v>36166</v>
      </c>
      <c r="AS5" s="5">
        <f>Readings!AO3</f>
        <v>36173</v>
      </c>
      <c r="AT5" s="5">
        <f>Readings!AP3</f>
        <v>36181</v>
      </c>
      <c r="AU5" s="5">
        <f>Readings!AQ3</f>
        <v>36187</v>
      </c>
      <c r="AV5" s="5">
        <f>Readings!AR3</f>
        <v>36194</v>
      </c>
      <c r="AW5" s="5">
        <f>Readings!AS3</f>
        <v>36200</v>
      </c>
      <c r="AX5" s="5">
        <f>Readings!AT3</f>
        <v>36206</v>
      </c>
      <c r="AY5" s="5">
        <f>Readings!AU3</f>
        <v>36214</v>
      </c>
      <c r="AZ5" s="5">
        <f>Readings!AV3</f>
        <v>36224</v>
      </c>
      <c r="BA5" s="5">
        <f>Readings!AW3</f>
        <v>36227</v>
      </c>
      <c r="BB5" s="5">
        <f>Readings!AX3</f>
        <v>36234</v>
      </c>
      <c r="BC5" s="5">
        <f>Readings!AY3</f>
        <v>36241</v>
      </c>
      <c r="BD5" s="5">
        <f>Readings!AZ3</f>
        <v>36251</v>
      </c>
      <c r="BE5" s="5">
        <f>Readings!BA3</f>
        <v>36271</v>
      </c>
      <c r="BF5" s="5">
        <f>Readings!BB3</f>
        <v>36280</v>
      </c>
      <c r="BG5" s="5">
        <f>Readings!BC3</f>
        <v>36285</v>
      </c>
      <c r="BH5" s="5">
        <f>Readings!BD3</f>
        <v>36296</v>
      </c>
      <c r="BI5" s="5">
        <f>Readings!BE3</f>
        <v>36302</v>
      </c>
      <c r="BJ5" s="5">
        <f>Readings!BF3</f>
        <v>36308</v>
      </c>
      <c r="BK5" s="5">
        <f>Readings!BG3</f>
        <v>36315</v>
      </c>
      <c r="BL5" s="5">
        <f>Readings!BH3</f>
        <v>36321</v>
      </c>
      <c r="BM5" s="5">
        <f>Readings!BI3</f>
        <v>36327</v>
      </c>
      <c r="BN5" s="5">
        <f>Readings!BJ3</f>
        <v>36334</v>
      </c>
      <c r="BO5" s="5">
        <f>Readings!BK3</f>
        <v>36345</v>
      </c>
      <c r="BP5" s="5">
        <f>Readings!BL3</f>
        <v>36350</v>
      </c>
      <c r="BQ5" s="5">
        <f>Readings!BM3</f>
        <v>36356</v>
      </c>
      <c r="BR5" s="5">
        <f>Readings!BN3</f>
        <v>36376</v>
      </c>
      <c r="BS5" s="5">
        <f>Readings!BO3</f>
        <v>36382</v>
      </c>
      <c r="BT5" s="5">
        <f>Readings!BP3</f>
        <v>36390</v>
      </c>
      <c r="BU5" s="5">
        <f>Readings!BQ3</f>
        <v>36399</v>
      </c>
      <c r="BV5" s="5">
        <f>Readings!BR3</f>
        <v>36407</v>
      </c>
      <c r="BW5" s="5">
        <f>Readings!BS3</f>
        <v>36414</v>
      </c>
      <c r="BX5" s="5">
        <f>Readings!BT3</f>
        <v>36421</v>
      </c>
      <c r="BY5" s="5">
        <f>Readings!BU3</f>
        <v>36434</v>
      </c>
      <c r="BZ5" s="5">
        <f>Readings!BV3</f>
        <v>36443</v>
      </c>
      <c r="CA5" s="5">
        <f>Readings!BW3</f>
        <v>36449</v>
      </c>
      <c r="CB5" s="5">
        <f>Readings!BX3</f>
        <v>36455</v>
      </c>
      <c r="CC5" s="5">
        <f>Readings!BY3</f>
        <v>36467</v>
      </c>
      <c r="CD5" s="5">
        <f>Readings!BZ3</f>
        <v>36477</v>
      </c>
      <c r="CE5" s="5">
        <f>Readings!CA3</f>
        <v>36489</v>
      </c>
      <c r="CF5" s="5">
        <f>Readings!CB3</f>
        <v>36497</v>
      </c>
      <c r="CG5" s="5">
        <f>Readings!CC3</f>
        <v>36504</v>
      </c>
      <c r="CH5" s="5">
        <f>Readings!CD3</f>
        <v>36524</v>
      </c>
      <c r="CI5" s="5">
        <f>Readings!CE3</f>
        <v>36568</v>
      </c>
      <c r="CJ5" s="5">
        <f>Readings!CF3</f>
        <v>36590</v>
      </c>
      <c r="CK5" s="5">
        <f>Readings!CG3</f>
        <v>36615</v>
      </c>
      <c r="CL5" s="5">
        <f>Readings!CH3</f>
        <v>36626</v>
      </c>
      <c r="CM5" s="5">
        <f>Readings!CI3</f>
        <v>36641</v>
      </c>
      <c r="CN5" s="5">
        <f>Readings!CJ3</f>
        <v>36659</v>
      </c>
      <c r="CO5" s="5">
        <f>Readings!CK3</f>
        <v>36671</v>
      </c>
      <c r="CP5" s="5">
        <f>Readings!CL3</f>
        <v>36674</v>
      </c>
      <c r="CQ5" s="5">
        <f>Readings!CM3</f>
        <v>36678</v>
      </c>
      <c r="CR5" s="5">
        <f>Readings!CN3</f>
        <v>36684</v>
      </c>
      <c r="CS5" s="5">
        <f>Readings!CO3</f>
        <v>36693</v>
      </c>
      <c r="CT5" s="5">
        <f>Readings!CP3</f>
        <v>36698</v>
      </c>
      <c r="CU5" s="5">
        <f>Readings!CQ3</f>
        <v>36707</v>
      </c>
      <c r="CV5" s="5">
        <f>Readings!CR3</f>
        <v>36713</v>
      </c>
      <c r="CW5" s="5">
        <f>Readings!CS3</f>
        <v>36718</v>
      </c>
      <c r="CX5" s="5">
        <f>Readings!CT3</f>
        <v>36735</v>
      </c>
      <c r="CY5" s="5">
        <f>Readings!CU3</f>
        <v>36740</v>
      </c>
      <c r="CZ5" s="5">
        <f>Readings!CV3</f>
        <v>36748</v>
      </c>
      <c r="DA5" s="5">
        <f>Readings!CW3</f>
        <v>36753</v>
      </c>
      <c r="DB5" s="5">
        <f>Readings!CX3</f>
        <v>36762</v>
      </c>
      <c r="DC5" s="5">
        <f>Readings!CY3</f>
        <v>36767</v>
      </c>
      <c r="DD5" s="5">
        <f>Readings!CZ3</f>
        <v>36779</v>
      </c>
      <c r="DE5" s="5">
        <f>Readings!DA3</f>
        <v>36798</v>
      </c>
      <c r="DF5" s="5">
        <f>Readings!DB3</f>
        <v>36809</v>
      </c>
      <c r="DG5" s="5">
        <f>Readings!DC3</f>
        <v>36816</v>
      </c>
      <c r="DH5" s="5">
        <f>Readings!DD3</f>
        <v>36823</v>
      </c>
      <c r="DI5" s="5">
        <f>Readings!DE3</f>
        <v>36837</v>
      </c>
      <c r="DJ5" s="5">
        <f>Readings!DF3</f>
        <v>36849</v>
      </c>
      <c r="DK5" s="5">
        <f>Readings!DG3</f>
        <v>36867</v>
      </c>
      <c r="DL5" s="5">
        <f>Readings!DH3</f>
        <v>36881</v>
      </c>
      <c r="DM5" s="5">
        <f>Readings!DI3</f>
        <v>36901</v>
      </c>
      <c r="DN5" s="5">
        <f>Readings!DJ3</f>
        <v>36914</v>
      </c>
      <c r="DO5" s="5">
        <f>Readings!DK3</f>
        <v>36951</v>
      </c>
      <c r="DP5" s="5">
        <f>Readings!DL3</f>
        <v>36971</v>
      </c>
      <c r="DQ5" s="5">
        <f>Readings!DM3</f>
        <v>36991</v>
      </c>
      <c r="DR5" s="5">
        <f>Readings!DN3</f>
        <v>37013</v>
      </c>
      <c r="DS5" s="5">
        <f>Readings!DO3</f>
        <v>37028</v>
      </c>
      <c r="DT5" s="5">
        <f>Readings!DP3</f>
        <v>37046</v>
      </c>
      <c r="DU5" s="5">
        <f>Readings!DQ3</f>
        <v>37060</v>
      </c>
      <c r="DV5" s="5">
        <f>Readings!DR3</f>
        <v>37075</v>
      </c>
      <c r="DW5" s="5">
        <f>Readings!DS3</f>
        <v>37088</v>
      </c>
      <c r="DX5" s="5">
        <f>Readings!DT3</f>
        <v>37102</v>
      </c>
      <c r="DY5" s="5">
        <f>Readings!DU3</f>
        <v>37116</v>
      </c>
      <c r="DZ5" s="5">
        <f>Readings!DV3</f>
        <v>37134</v>
      </c>
      <c r="EA5" s="5">
        <f>Readings!DW3</f>
        <v>37143</v>
      </c>
      <c r="EB5" s="5">
        <f>Readings!DX3</f>
        <v>37157</v>
      </c>
      <c r="EC5" s="5">
        <f>Readings!DY3</f>
        <v>37181</v>
      </c>
      <c r="ED5" s="5">
        <f>Readings!DZ3</f>
        <v>37196</v>
      </c>
      <c r="EE5" s="5">
        <f>Readings!EA3</f>
        <v>37210</v>
      </c>
      <c r="EF5" s="5">
        <f>Readings!EB3</f>
        <v>37224</v>
      </c>
      <c r="EG5" s="5">
        <f>Readings!EC3</f>
        <v>37271</v>
      </c>
      <c r="EH5" s="5">
        <f>Readings!ED3</f>
        <v>37463</v>
      </c>
      <c r="EI5" s="5">
        <f>Readings!EE3</f>
        <v>37750</v>
      </c>
      <c r="EJ5" s="5">
        <f>Readings!EF3</f>
        <v>37812</v>
      </c>
      <c r="EK5" s="5">
        <f>Readings!EG3</f>
        <v>37852</v>
      </c>
      <c r="EL5" s="5">
        <f>Readings!EH3</f>
        <v>37971</v>
      </c>
      <c r="EM5" s="5">
        <f>Readings!EI3</f>
        <v>38138</v>
      </c>
      <c r="EN5" s="5">
        <f>Readings!EJ3</f>
        <v>38170</v>
      </c>
      <c r="EO5" s="5">
        <f>Readings!EK3</f>
        <v>38213</v>
      </c>
      <c r="EP5" s="5">
        <f>Readings!EL3</f>
        <v>38238</v>
      </c>
      <c r="EQ5" s="5">
        <f>Readings!EM3</f>
        <v>38266</v>
      </c>
      <c r="ER5" s="5">
        <f>Readings!EN3</f>
        <v>38502</v>
      </c>
      <c r="ES5" s="5">
        <f>Readings!EO3</f>
        <v>38586</v>
      </c>
      <c r="ET5" s="5">
        <f>Readings!EP3</f>
        <v>38674</v>
      </c>
      <c r="EU5" s="5">
        <f>Readings!EQ3</f>
        <v>39592</v>
      </c>
      <c r="EV5" s="5">
        <f>Readings!ER3</f>
        <v>39701</v>
      </c>
      <c r="EW5" s="5">
        <v>40365</v>
      </c>
      <c r="EX5" s="5">
        <v>40750</v>
      </c>
      <c r="EY5" s="5">
        <v>40786</v>
      </c>
      <c r="EZ5" s="5">
        <v>40815</v>
      </c>
      <c r="FA5" s="5">
        <f>Readings!EW3</f>
        <v>40988</v>
      </c>
      <c r="FB5" s="5">
        <f>Readings!EX3</f>
        <v>41016</v>
      </c>
      <c r="FC5" s="5">
        <f>Readings!EY3</f>
        <v>41051</v>
      </c>
      <c r="FD5" s="5">
        <f>Readings!EZ3</f>
        <v>41118</v>
      </c>
      <c r="FE5" s="5">
        <f>Readings!FA3</f>
        <v>41151</v>
      </c>
      <c r="FF5" s="5">
        <f>Readings!FB3</f>
        <v>41182</v>
      </c>
      <c r="FG5" s="5">
        <v>41212</v>
      </c>
      <c r="FH5" s="5">
        <v>41233</v>
      </c>
      <c r="FI5" s="5">
        <v>41268</v>
      </c>
      <c r="FJ5" s="5">
        <v>41304</v>
      </c>
      <c r="FK5" s="5">
        <v>41337</v>
      </c>
    </row>
    <row r="6" spans="1:167" x14ac:dyDescent="0.2">
      <c r="A6" t="s">
        <v>4</v>
      </c>
      <c r="B6" s="13">
        <v>1</v>
      </c>
      <c r="C6" s="13">
        <v>1086.6999999999998</v>
      </c>
      <c r="D6" s="17">
        <f>C6-$I$4</f>
        <v>-12.800000000000182</v>
      </c>
      <c r="E6" s="17">
        <v>-0.19</v>
      </c>
      <c r="F6" s="17" t="s">
        <v>366</v>
      </c>
      <c r="G6" s="6">
        <f>IF(Readings!C4&gt;0.1,333.5*((Readings!C4)^-0.07168)+(2.5*(LOG(Readings!C4/16.325))^2-273+$E6))</f>
        <v>0.41104756599565917</v>
      </c>
      <c r="H6" s="6"/>
      <c r="I6" s="6">
        <f>IF(Readings!E4&gt;0.1,333.5*((Readings!E4)^-0.07168)+(2.5*(LOG(Readings!E4/16.325))^2-273+$E6))</f>
        <v>0.36148851165296492</v>
      </c>
      <c r="J6" s="6">
        <f>IF(Readings!F4&gt;0.1,333.5*((Readings!F4)^-0.07168)+(2.5*(LOG(Readings!F4/16.325))^2-273+$E6))</f>
        <v>0.33676140216959993</v>
      </c>
      <c r="K6" s="6">
        <f>IF(Readings!G4&gt;0.1,333.5*((Readings!G4)^-0.07168)+(2.5*(LOG(Readings!G4/16.325))^2-273+$E6))</f>
        <v>0.29973599914796978</v>
      </c>
      <c r="L6" s="6">
        <f>IF(Readings!H4&gt;0.1,333.5*((Readings!H4)^-0.07168)+(2.5*(LOG(Readings!H4/16.325))^2-273+$E6))</f>
        <v>0.27509577004371977</v>
      </c>
      <c r="M6" s="6">
        <f>IF(Readings!I4&gt;0.1,333.5*((Readings!I4)^-0.07168)+(2.5*(LOG(Readings!I4/16.325))^2-273+$E6))</f>
        <v>0.21364633360082053</v>
      </c>
      <c r="N6" s="6">
        <f>IF(Readings!J4&gt;0.1,333.5*((Readings!J4)^-0.07168)+(2.5*(LOG(Readings!J4/16.325))^2-273+$E6))</f>
        <v>0.18912677416176393</v>
      </c>
      <c r="O6" s="6"/>
      <c r="P6" s="6">
        <f>IF(Readings!L4&gt;0.1,333.5*((Readings!L4)^-0.07168)+(2.5*(LOG(Readings!L4/16.325))^2-273+$E6))</f>
        <v>0.15241166789388672</v>
      </c>
      <c r="Q6" s="6"/>
      <c r="R6" s="6"/>
      <c r="S6" s="6"/>
      <c r="T6" s="6"/>
      <c r="U6" s="6">
        <f>IF(Readings!Q4&gt;0.1,333.5*((Readings!Q4)^-0.07168)+(2.5*(LOG(Readings!Q4/16.325))^2-273+$E6))</f>
        <v>5.4879408723195411E-2</v>
      </c>
      <c r="V6" s="6">
        <f>IF(Readings!R4&gt;0.1,333.5*((Readings!R4)^-0.07168)+(2.5*(LOG(Readings!R4/16.325))^2-273+$E6))</f>
        <v>6.3163188509633983E-3</v>
      </c>
      <c r="W6" s="6">
        <f>IF(Readings!S4&gt;0.1,333.5*((Readings!S4)^-0.07168)+(2.5*(LOG(Readings!S4/16.325))^2-273+$E6))</f>
        <v>3.0581017630709084E-2</v>
      </c>
      <c r="X6" s="6"/>
      <c r="Y6" s="6">
        <f>IF(Readings!U4&gt;0.1,333.5*((Readings!U4)^-0.07168)+(2.5*(LOG(Readings!U4/16.325))^2-273+$E6))</f>
        <v>-5.8034234309616295E-3</v>
      </c>
      <c r="Z6" s="6">
        <f>IF(Readings!V4&gt;0.1,333.5*((Readings!V4)^-0.07168)+(2.5*(LOG(Readings!V4/16.325))^2-273+$E6))</f>
        <v>7.9211580455535113E-2</v>
      </c>
      <c r="AA6" s="6">
        <f>IF(Readings!W4&gt;0.1,333.5*((Readings!W4)^-0.07168)+(2.5*(LOG(Readings!W4/16.325))^2-273+$E6))</f>
        <v>-5.8034234309616295E-3</v>
      </c>
      <c r="AB6" s="6">
        <f>IF(Readings!X4&gt;0.1,333.5*((Readings!X4)^-0.07168)+(2.5*(LOG(Readings!X4/16.325))^2-273+$E6))</f>
        <v>-9.0407307838063389E-2</v>
      </c>
      <c r="AC6" s="6">
        <f>IF(Readings!Y4&gt;0.1,333.5*((Readings!Y4)^-0.07168)+(2.5*(LOG(Readings!Y4/16.325))^2-273+$E6))</f>
        <v>-1.7914775603685484E-2</v>
      </c>
      <c r="AD6" s="6">
        <f>IF(Readings!Z4&gt;0.1,333.5*((Readings!Z4)^-0.07168)+(2.5*(LOG(Readings!Z4/16.325))^2-273+$E6))</f>
        <v>-3.0017748612806372E-2</v>
      </c>
      <c r="AE6" s="6">
        <f>IF(Readings!AA4&gt;0.1,333.5*((Readings!AA4)^-0.07168)+(2.5*(LOG(Readings!AA4/16.325))^2-273+$E6))</f>
        <v>-5.4198600818494924E-2</v>
      </c>
      <c r="AF6" s="6">
        <f>IF(Readings!AB4&gt;0.1,333.5*((Readings!AB4)^-0.07168)+(2.5*(LOG(Readings!AB4/16.325))^2-273+$E6))</f>
        <v>-5.4198600818494924E-2</v>
      </c>
      <c r="AG6" s="6">
        <f>IF(Readings!AC4&gt;0.1,333.5*((Readings!AC4)^-0.07168)+(2.5*(LOG(Readings!AC4/16.325))^2-273+$E6))</f>
        <v>-6.6276501801553422E-2</v>
      </c>
      <c r="AH6" s="6">
        <f>IF(Readings!AD4&gt;0.1,333.5*((Readings!AD4)^-0.07168)+(2.5*(LOG(Readings!AD4/16.325))^2-273+$E6))</f>
        <v>-5.8034234309616295E-3</v>
      </c>
      <c r="AI6" s="6">
        <f>IF(Readings!AE4&gt;0.1,333.5*((Readings!AE4)^-0.07168)+(2.5*(LOG(Readings!AE4/16.325))^2-273+$E6))</f>
        <v>6.3163188509633983E-3</v>
      </c>
      <c r="AJ6" s="6">
        <f>IF(Readings!AF4&gt;0.1,333.5*((Readings!AF4)^-0.07168)+(2.5*(LOG(Readings!AF4/16.325))^2-273+$E6))</f>
        <v>3.0581017630709084E-2</v>
      </c>
      <c r="AK6" s="6">
        <f>IF(Readings!AG4&gt;0.1,333.5*((Readings!AG4)^-0.07168)+(2.5*(LOG(Readings!AG4/16.325))^2-273+$E6))</f>
        <v>4.2725996125454913E-2</v>
      </c>
      <c r="AL6" s="6">
        <f>IF(Readings!AH4&gt;0.1,333.5*((Readings!AH4)^-0.07168)+(2.5*(LOG(Readings!AH4/16.325))^2-273+$E6))</f>
        <v>5.4879408723195411E-2</v>
      </c>
      <c r="AM6" s="6">
        <f>IF(Readings!AI4&gt;0.1,333.5*((Readings!AI4)^-0.07168)+(2.5*(LOG(Readings!AI4/16.325))^2-273+$E6))</f>
        <v>4.2725996125454913E-2</v>
      </c>
      <c r="AN6" s="6">
        <f>IF(Readings!AJ4&gt;0.1,333.5*((Readings!AJ4)^-0.07168)+(2.5*(LOG(Readings!AJ4/16.325))^2-273+$E6))</f>
        <v>0.11577337081007499</v>
      </c>
      <c r="AO6" s="6">
        <f>IF(Readings!AK4&gt;0.1,333.5*((Readings!AK4)^-0.07168)+(2.5*(LOG(Readings!AK4/16.325))^2-273+$E6))</f>
        <v>0.10357762149635619</v>
      </c>
      <c r="AP6" s="6">
        <f>IF(Readings!AL4&gt;0.1,333.5*((Readings!AL4)^-0.07168)+(2.5*(LOG(Readings!AL4/16.325))^2-273+$E6))</f>
        <v>0.15241166789388672</v>
      </c>
      <c r="AQ6" s="6">
        <f>IF(Readings!AM4&gt;0.1,333.5*((Readings!AM4)^-0.07168)+(2.5*(LOG(Readings!AM4/16.325))^2-273+$E6))</f>
        <v>0.17687985230958247</v>
      </c>
      <c r="AR6" s="6">
        <f>IF(Readings!AN4&gt;0.1,333.5*((Readings!AN4)^-0.07168)+(2.5*(LOG(Readings!AN4/16.325))^2-273+$E6))</f>
        <v>0.22591899383172631</v>
      </c>
      <c r="AS6" s="6">
        <f>IF(Readings!AO4&gt;0.1,333.5*((Readings!AO4)^-0.07168)+(2.5*(LOG(Readings!AO4/16.325))^2-273+$E6))</f>
        <v>0.23820025620324259</v>
      </c>
      <c r="AT6" s="6">
        <f>IF(Readings!AP4&gt;0.1,333.5*((Readings!AP4)^-0.07168)+(2.5*(LOG(Readings!AP4/16.325))^2-273+$E6))</f>
        <v>0.25049013209240911</v>
      </c>
      <c r="AU6" s="6">
        <f>IF(Readings!AQ4&gt;0.1,333.5*((Readings!AQ4)^-0.07168)+(2.5*(LOG(Readings!AQ4/16.325))^2-273+$E6))</f>
        <v>0.26278863289871879</v>
      </c>
      <c r="AV6" s="6">
        <f>IF(Readings!AR4&gt;0.1,333.5*((Readings!AR4)^-0.07168)+(2.5*(LOG(Readings!AR4/16.325))^2-273+$E6))</f>
        <v>0.28741155497141335</v>
      </c>
      <c r="AW6" s="6">
        <f>IF(Readings!AS4&gt;0.1,333.5*((Readings!AS4)^-0.07168)+(2.5*(LOG(Readings!AS4/16.325))^2-273+$E6))</f>
        <v>0.31206911406206927</v>
      </c>
      <c r="AX6" s="6">
        <f>IF(Readings!AT4&gt;0.1,333.5*((Readings!AT4)^-0.07168)+(2.5*(LOG(Readings!AT4/16.325))^2-273+$E6))</f>
        <v>0.29973599914796978</v>
      </c>
      <c r="AY6" s="6">
        <f>IF(Readings!AU4&gt;0.1,333.5*((Readings!AU4)^-0.07168)+(2.5*(LOG(Readings!AU4/16.325))^2-273+$E6))</f>
        <v>0.29973599914796978</v>
      </c>
      <c r="AZ6" s="6">
        <f>IF(Readings!AV4&gt;0.1,333.5*((Readings!AV4)^-0.07168)+(2.5*(LOG(Readings!AV4/16.325))^2-273+$E6))</f>
        <v>0.31206911406206927</v>
      </c>
      <c r="BA6" s="6">
        <f>IF(Readings!AW4&gt;0.1,333.5*((Readings!AW4)^-0.07168)+(2.5*(LOG(Readings!AW4/16.325))^2-273+$E6))</f>
        <v>0.31206911406206927</v>
      </c>
      <c r="BB6" s="6">
        <f>IF(Readings!AX4&gt;0.1,333.5*((Readings!AX4)^-0.07168)+(2.5*(LOG(Readings!AX4/16.325))^2-273+$E6))</f>
        <v>0.32441091122467469</v>
      </c>
      <c r="BC6" s="6">
        <f>IF(Readings!AY4&gt;0.1,333.5*((Readings!AY4)^-0.07168)+(2.5*(LOG(Readings!AY4/16.325))^2-273+$E6))</f>
        <v>0.29973599914796978</v>
      </c>
      <c r="BD6" s="6">
        <f>IF(Readings!AZ4&gt;0.1,333.5*((Readings!AZ4)^-0.07168)+(2.5*(LOG(Readings!AZ4/16.325))^2-273+$E6))</f>
        <v>0.28741155497141335</v>
      </c>
      <c r="BE6" s="6">
        <f>IF(Readings!BA4&gt;0.1,333.5*((Readings!BA4)^-0.07168)+(2.5*(LOG(Readings!BA4/16.325))^2-273+$E6))</f>
        <v>0.23820025620324259</v>
      </c>
      <c r="BF6" s="6">
        <f>IF(Readings!BB4&gt;0.1,333.5*((Readings!BB4)^-0.07168)+(2.5*(LOG(Readings!BB4/16.325))^2-273+$E6))</f>
        <v>0.23820025620324259</v>
      </c>
      <c r="BG6" s="6">
        <f>IF(Readings!BC4&gt;0.1,333.5*((Readings!BC4)^-0.07168)+(2.5*(LOG(Readings!BC4/16.325))^2-273+$E6))</f>
        <v>0.23820025620324259</v>
      </c>
      <c r="BH6" s="6">
        <f>IF(Readings!BD4&gt;0.1,333.5*((Readings!BD4)^-0.07168)+(2.5*(LOG(Readings!BD4/16.325))^2-273+$E6))</f>
        <v>0.21364633360082053</v>
      </c>
      <c r="BI6" s="6">
        <f>IF(Readings!BE4&gt;0.1,333.5*((Readings!BE4)^-0.07168)+(2.5*(LOG(Readings!BE4/16.325))^2-273+$E6))</f>
        <v>0.20138226415514282</v>
      </c>
      <c r="BJ6" s="6">
        <f>IF(Readings!BF4&gt;0.1,333.5*((Readings!BF4)^-0.07168)+(2.5*(LOG(Readings!BF4/16.325))^2-273+$E6))</f>
        <v>0.20138226415514282</v>
      </c>
      <c r="BK6" s="6">
        <f>IF(Readings!BG4&gt;0.1,333.5*((Readings!BG4)^-0.07168)+(2.5*(LOG(Readings!BG4/16.325))^2-273+$E6))</f>
        <v>0.18912677416176393</v>
      </c>
      <c r="BL6" s="6">
        <f>IF(Readings!BH4&gt;0.1,333.5*((Readings!BH4)^-0.07168)+(2.5*(LOG(Readings!BH4/16.325))^2-273+$E6))</f>
        <v>0.16464148730938177</v>
      </c>
      <c r="BM6" s="6">
        <f>IF(Readings!BI4&gt;0.1,333.5*((Readings!BI4)^-0.07168)+(2.5*(LOG(Readings!BI4/16.325))^2-273+$E6))</f>
        <v>0.16464148730938177</v>
      </c>
      <c r="BN6" s="6">
        <f>IF(Readings!BJ4&gt;0.1,333.5*((Readings!BJ4)^-0.07168)+(2.5*(LOG(Readings!BJ4/16.325))^2-273+$E6))</f>
        <v>0.15241166789388672</v>
      </c>
      <c r="BO6" s="6">
        <f>IF(Readings!BK4&gt;0.1,333.5*((Readings!BK4)^-0.07168)+(2.5*(LOG(Readings!BK4/16.325))^2-273+$E6))</f>
        <v>0.14019038281765006</v>
      </c>
      <c r="BP6" s="6">
        <f>IF(Readings!BL4&gt;0.1,333.5*((Readings!BL4)^-0.07168)+(2.5*(LOG(Readings!BL4/16.325))^2-273+$E6))</f>
        <v>-6.6276501801553422E-2</v>
      </c>
      <c r="BQ6" s="6">
        <f>IF(Readings!BM4&gt;0.1,333.5*((Readings!BM4)^-0.07168)+(2.5*(LOG(Readings!BM4/16.325))^2-273+$E6))</f>
        <v>4.2725996125454913E-2</v>
      </c>
      <c r="BR6" s="6">
        <f>IF(Readings!BN4&gt;0.1,333.5*((Readings!BN4)^-0.07168)+(2.5*(LOG(Readings!BN4/16.325))^2-273+$E6))</f>
        <v>4.2725996125454913E-2</v>
      </c>
      <c r="BS6" s="6">
        <f>IF(Readings!BO4&gt;0.1,333.5*((Readings!BO4)^-0.07168)+(2.5*(LOG(Readings!BO4/16.325))^2-273+$E6))</f>
        <v>9.1390361757248684E-2</v>
      </c>
      <c r="BT6" s="6">
        <f>IF(Readings!BP4&gt;0.1,333.5*((Readings!BP4)^-0.07168)+(2.5*(LOG(Readings!BP4/16.325))^2-273+$E6))</f>
        <v>9.1390361757248684E-2</v>
      </c>
      <c r="BU6" s="6">
        <f>IF(Readings!BQ4&gt;0.1,333.5*((Readings!BQ4)^-0.07168)+(2.5*(LOG(Readings!BQ4/16.325))^2-273+$E6))</f>
        <v>0.10357762149635619</v>
      </c>
      <c r="BV6" s="6">
        <f>IF(Readings!BR4&gt;0.1,333.5*((Readings!BR4)^-0.07168)+(2.5*(LOG(Readings!BR4/16.325))^2-273+$E6))</f>
        <v>5.4879408723195411E-2</v>
      </c>
      <c r="BW6" s="6">
        <f>IF(Readings!BS4&gt;0.1,333.5*((Readings!BS4)^-0.07168)+(2.5*(LOG(Readings!BS4/16.325))^2-273+$E6))</f>
        <v>7.9211580455535113E-2</v>
      </c>
      <c r="BX6" s="6">
        <f>IF(Readings!BT4&gt;0.1,333.5*((Readings!BT4)^-0.07168)+(2.5*(LOG(Readings!BT4/16.325))^2-273+$E6))</f>
        <v>4.2725996125454913E-2</v>
      </c>
      <c r="BY6" s="6">
        <f>IF(Readings!BU4&gt;0.1,333.5*((Readings!BU4)^-0.07168)+(2.5*(LOG(Readings!BU4/16.325))^2-273+$E6))</f>
        <v>5.4879408723195411E-2</v>
      </c>
      <c r="BZ6" s="6">
        <f>IF(Readings!BV4&gt;0.1,333.5*((Readings!BV4)^-0.07168)+(2.5*(LOG(Readings!BV4/16.325))^2-273+$E6))</f>
        <v>4.2725996125454913E-2</v>
      </c>
      <c r="CA6" s="6">
        <f>IF(Readings!BW4&gt;0.1,333.5*((Readings!BW4)^-0.07168)+(2.5*(LOG(Readings!BW4/16.325))^2-273+$E6))</f>
        <v>3.0581017630709084E-2</v>
      </c>
      <c r="CB6" s="6">
        <f>IF(Readings!BX4&gt;0.1,333.5*((Readings!BX4)^-0.07168)+(2.5*(LOG(Readings!BX4/16.325))^2-273+$E6))</f>
        <v>4.2725996125454913E-2</v>
      </c>
      <c r="CC6" s="6">
        <f>IF(Readings!BY4&gt;0.1,333.5*((Readings!BY4)^-0.07168)+(2.5*(LOG(Readings!BY4/16.325))^2-273+$E6))</f>
        <v>5.4879408723195411E-2</v>
      </c>
      <c r="CD6" s="6">
        <f>IF(Readings!BZ4&gt;0.1,333.5*((Readings!BZ4)^-0.07168)+(2.5*(LOG(Readings!BZ4/16.325))^2-273+$E6))</f>
        <v>-5.4198600818494924E-2</v>
      </c>
      <c r="CE6" s="6">
        <f>IF(Readings!CA4&gt;0.1,333.5*((Readings!CA4)^-0.07168)+(2.5*(LOG(Readings!CA4/16.325))^2-273+$E6))</f>
        <v>0.12797762085705244</v>
      </c>
      <c r="CF6" s="6">
        <f>IF(Readings!CB4&gt;0.1,333.5*((Readings!CB4)^-0.07168)+(2.5*(LOG(Readings!CB4/16.325))^2-273+$E6))</f>
        <v>0.12797762085705244</v>
      </c>
      <c r="CG6" s="6">
        <f>IF(Readings!CC4&gt;0.1,333.5*((Readings!CC4)^-0.07168)+(2.5*(LOG(Readings!CC4/16.325))^2-273+$E6))</f>
        <v>6.7041266475598604E-2</v>
      </c>
      <c r="CH6" s="6">
        <f>IF(Readings!CD4&gt;0.1,333.5*((Readings!CD4)^-0.07168)+(2.5*(LOG(Readings!CD4/16.325))^2-273+$E6))</f>
        <v>4.2725996125454913E-2</v>
      </c>
      <c r="CI6" s="6">
        <f>IF(Readings!CE4&gt;0.1,333.5*((Readings!CE4)^-0.07168)+(2.5*(LOG(Readings!CE4/16.325))^2-273+$E6))</f>
        <v>6.7041266475598604E-2</v>
      </c>
      <c r="CJ6" s="6">
        <f>IF(Readings!CF4&gt;0.1,333.5*((Readings!CF4)^-0.07168)+(2.5*(LOG(Readings!CF4/16.325))^2-273+$E6))</f>
        <v>6.3163188509633983E-3</v>
      </c>
      <c r="CK6" s="6">
        <f>IF(Readings!CG4&gt;0.1,333.5*((Readings!CG4)^-0.07168)+(2.5*(LOG(Readings!CG4/16.325))^2-273+$E6))</f>
        <v>-9.0407307838063389E-2</v>
      </c>
      <c r="CL6" s="6">
        <f>IF(Readings!CH4&gt;0.1,333.5*((Readings!CH4)^-0.07168)+(2.5*(LOG(Readings!CH4/16.325))^2-273+$E6))</f>
        <v>0.11577337081007499</v>
      </c>
      <c r="CM6" s="6">
        <f>IF(Readings!CI4&gt;0.1,333.5*((Readings!CI4)^-0.07168)+(2.5*(LOG(Readings!CI4/16.325))^2-273+$E6))</f>
        <v>7.9211580455535113E-2</v>
      </c>
      <c r="CN6" s="6"/>
      <c r="CO6" s="6">
        <f>IF(Readings!CK4&gt;0.1,333.5*((Readings!CK4)^-0.07168)+(2.5*(LOG(Readings!CK4/16.325))^2-273+$E6))</f>
        <v>0.11577337081007499</v>
      </c>
      <c r="CP6" s="6">
        <f>IF(Readings!CL4&gt;0.1,333.5*((Readings!CL4)^-0.07168)+(2.5*(LOG(Readings!CL4/16.325))^2-273+$E6))</f>
        <v>0.11577337081007499</v>
      </c>
      <c r="CQ6" s="6">
        <f>IF(Readings!CM4&gt;0.1,333.5*((Readings!CM4)^-0.07168)+(2.5*(LOG(Readings!CM4/16.325))^2-273+$E6))</f>
        <v>0.11577337081007499</v>
      </c>
      <c r="CR6" s="6">
        <f>IF(Readings!CN4&gt;0.1,333.5*((Readings!CN4)^-0.07168)+(2.5*(LOG(Readings!CN4/16.325))^2-273+$E6))</f>
        <v>0.10357762149635619</v>
      </c>
      <c r="CS6" s="6"/>
      <c r="CT6" s="6">
        <f>IF(Readings!CP4&gt;0.1,333.5*((Readings!CP4)^-0.07168)+(2.5*(LOG(Readings!CP4/16.325))^2-273+$E6))</f>
        <v>9.1390361757248684E-2</v>
      </c>
      <c r="CU6" s="6"/>
      <c r="CV6" s="6">
        <f>IF(Readings!CR4&gt;0.1,333.5*((Readings!CR4)^-0.07168)+(2.5*(LOG(Readings!CR4/16.325))^2-273+$E6))</f>
        <v>7.9211580455535113E-2</v>
      </c>
      <c r="CW6" s="6">
        <f>IF(Readings!CS4&gt;0.1,333.5*((Readings!CS4)^-0.07168)+(2.5*(LOG(Readings!CS4/16.325))^2-273+$E6))</f>
        <v>9.1390361757248684E-2</v>
      </c>
      <c r="CX6" s="6">
        <f>IF(Readings!CT4&gt;0.1,333.5*((Readings!CT4)^-0.07168)+(2.5*(LOG(Readings!CT4/16.325))^2-273+$E6))</f>
        <v>6.7041266475598604E-2</v>
      </c>
      <c r="CY6" s="6">
        <f>IF(Readings!CU4&gt;0.1,333.5*((Readings!CU4)^-0.07168)+(2.5*(LOG(Readings!CU4/16.325))^2-273+$E6))</f>
        <v>1.8444462208947243E-2</v>
      </c>
      <c r="CZ6" s="6">
        <f>IF(Readings!CV4&gt;0.1,333.5*((Readings!CV4)^-0.07168)+(2.5*(LOG(Readings!CV4/16.325))^2-273+$E6))</f>
        <v>1.8444462208947243E-2</v>
      </c>
      <c r="DA6" s="6">
        <f>IF(Readings!CW4&gt;0.1,333.5*((Readings!CW4)^-0.07168)+(2.5*(LOG(Readings!CW4/16.325))^2-273+$E6))</f>
        <v>5.4879408723195411E-2</v>
      </c>
      <c r="DB6" s="6">
        <f>IF(Readings!CX4&gt;0.1,333.5*((Readings!CX4)^-0.07168)+(2.5*(LOG(Readings!CX4/16.325))^2-273+$E6))</f>
        <v>4.2725996125454913E-2</v>
      </c>
      <c r="DC6" s="6">
        <f>IF(Readings!CY4&gt;0.1,333.5*((Readings!CY4)^-0.07168)+(2.5*(LOG(Readings!CY4/16.325))^2-273+$E6))</f>
        <v>4.2725996125454913E-2</v>
      </c>
      <c r="DD6" s="6">
        <f>IF(Readings!CZ4&gt;0.1,333.5*((Readings!CZ4)^-0.07168)+(2.5*(LOG(Readings!CZ4/16.325))^2-273+$E6))</f>
        <v>1.8444462208947243E-2</v>
      </c>
      <c r="DE6" s="6">
        <f>IF(Readings!DA4&gt;0.1,333.5*((Readings!DA4)^-0.07168)+(2.5*(LOG(Readings!DA4/16.325))^2-273+$E6))</f>
        <v>1.8444462208947243E-2</v>
      </c>
      <c r="DF6" s="6">
        <f>IF(Readings!DB4&gt;0.1,333.5*((Readings!DB4)^-0.07168)+(2.5*(LOG(Readings!DB4/16.325))^2-273+$E6))</f>
        <v>6.3163188509633983E-3</v>
      </c>
      <c r="DG6" s="6">
        <f>IF(Readings!DC4&gt;0.1,333.5*((Readings!DC4)^-0.07168)+(2.5*(LOG(Readings!DC4/16.325))^2-273+$E6))</f>
        <v>1.8444462208947243E-2</v>
      </c>
      <c r="DH6" s="6">
        <f>IF(Readings!DD4&gt;0.1,333.5*((Readings!DD4)^-0.07168)+(2.5*(LOG(Readings!DD4/16.325))^2-273+$E6))</f>
        <v>6.3163188509633983E-3</v>
      </c>
      <c r="DI6" s="6">
        <f>IF(Readings!DE4&gt;0.1,333.5*((Readings!DE4)^-0.07168)+(2.5*(LOG(Readings!DE4/16.325))^2-273+$E6))</f>
        <v>1.8444462208947243E-2</v>
      </c>
      <c r="DJ6" s="6">
        <f>IF(Readings!DF4&gt;0.1,333.5*((Readings!DF4)^-0.07168)+(2.5*(LOG(Readings!DF4/16.325))^2-273+$E6))</f>
        <v>4.2725996125454913E-2</v>
      </c>
      <c r="DK6" s="6">
        <f>IF(Readings!DG4&gt;0.1,333.5*((Readings!DG4)^-0.07168)+(2.5*(LOG(Readings!DG4/16.325))^2-273+$E6))</f>
        <v>6.7041266475598604E-2</v>
      </c>
      <c r="DL6" s="6">
        <f>IF(Readings!DH4&gt;0.1,333.5*((Readings!DH4)^-0.07168)+(2.5*(LOG(Readings!DH4/16.325))^2-273+$E6))</f>
        <v>0.11577337081007499</v>
      </c>
      <c r="DM6" s="6">
        <f>IF(Readings!DI4&gt;0.1,333.5*((Readings!DI4)^-0.07168)+(2.5*(LOG(Readings!DI4/16.325))^2-273+$E6))</f>
        <v>0.11577337081007499</v>
      </c>
      <c r="DN6" s="6">
        <f>IF(Readings!DJ4&gt;0.1,333.5*((Readings!DJ4)^-0.07168)+(2.5*(LOG(Readings!DJ4/16.325))^2-273+$E6))</f>
        <v>0.14019038281765006</v>
      </c>
      <c r="DO6" s="6">
        <f>IF(Readings!DK4&gt;0.1,333.5*((Readings!DK4)^-0.07168)+(2.5*(LOG(Readings!DK4/16.325))^2-273+$E6))</f>
        <v>0.17687985230958247</v>
      </c>
      <c r="DP6" s="6"/>
      <c r="DQ6" s="6"/>
      <c r="DR6" s="6">
        <f>IF(Readings!DN4&gt;0.1,333.5*((Readings!DN4)^-0.07168)+(2.5*(LOG(Readings!DN4/16.325))^2-273+$E6))</f>
        <v>0.12797762085705244</v>
      </c>
      <c r="DS6" s="6">
        <f>IF(Readings!DO4&gt;0.1,333.5*((Readings!DO4)^-0.07168)+(2.5*(LOG(Readings!DO4/16.325))^2-273+$E6))</f>
        <v>0.11577337081007499</v>
      </c>
      <c r="DT6" s="6">
        <f>IF(Readings!DP4&gt;0.1,333.5*((Readings!DP4)^-0.07168)+(2.5*(LOG(Readings!DP4/16.325))^2-273+$E6))</f>
        <v>9.1390361757248684E-2</v>
      </c>
      <c r="DU6" s="6">
        <f>IF(Readings!DQ4&gt;0.1,333.5*((Readings!DQ4)^-0.07168)+(2.5*(LOG(Readings!DQ4/16.325))^2-273+$E6))</f>
        <v>7.9211580455535113E-2</v>
      </c>
      <c r="DV6" s="6">
        <f>IF(Readings!DR4&gt;0.1,333.5*((Readings!DR4)^-0.07168)+(2.5*(LOG(Readings!DR4/16.325))^2-273+$E6))</f>
        <v>6.7041266475598604E-2</v>
      </c>
      <c r="DW6" s="6">
        <f>IF(Readings!DS4&gt;0.1,333.5*((Readings!DS4)^-0.07168)+(2.5*(LOG(Readings!DS4/16.325))^2-273+$E6))</f>
        <v>5.4879408723195411E-2</v>
      </c>
      <c r="DX6" s="6">
        <f>IF(Readings!DT4&gt;0.1,333.5*((Readings!DT4)^-0.07168)+(2.5*(LOG(Readings!DT4/16.325))^2-273+$E6))</f>
        <v>4.2725996125454913E-2</v>
      </c>
      <c r="DY6" s="6">
        <f>IF(Readings!DU4&gt;0.1,333.5*((Readings!DU4)^-0.07168)+(2.5*(LOG(Readings!DU4/16.325))^2-273+$E6))</f>
        <v>1.8444462208947243E-2</v>
      </c>
      <c r="DZ6" s="6">
        <f>IF(Readings!DV4&gt;0.1,333.5*((Readings!DV4)^-0.07168)+(2.5*(LOG(Readings!DV4/16.325))^2-273+$E6))</f>
        <v>6.3163188509633983E-3</v>
      </c>
      <c r="EA6" s="6">
        <f>IF(Readings!DW4&gt;0.1,333.5*((Readings!DW4)^-0.07168)+(2.5*(LOG(Readings!DW4/16.325))^2-273+$E6))</f>
        <v>-5.8034234309616295E-3</v>
      </c>
      <c r="EB6" s="6">
        <f>IF(Readings!DX4&gt;0.1,333.5*((Readings!DX4)^-0.07168)+(2.5*(LOG(Readings!DX4/16.325))^2-273+$E6))</f>
        <v>-1.7914775603685484E-2</v>
      </c>
      <c r="EC6" s="6">
        <f>IF(Readings!DY4&gt;0.1,333.5*((Readings!DY4)^-0.07168)+(2.5*(LOG(Readings!DY4/16.325))^2-273+$E6))</f>
        <v>-1.7914775603685484E-2</v>
      </c>
      <c r="ED6" s="6"/>
      <c r="EE6" s="6">
        <f>IF(Readings!EA4&gt;0.1,333.5*((Readings!EA4)^-0.07168)+(2.5*(LOG(Readings!EA4/16.325))^2-273+$E6))</f>
        <v>-3.0017748612806372E-2</v>
      </c>
      <c r="EF6" s="6">
        <f>IF(Readings!EB4&gt;0.1,333.5*((Readings!EB4)^-0.07168)+(2.5*(LOG(Readings!EB4/16.325))^2-273+$E6))</f>
        <v>-1.7914775603685484E-2</v>
      </c>
      <c r="EG6" s="6">
        <f>IF(Readings!EC4&gt;0.1,333.5*((Readings!EC4)^-0.07168)+(2.5*(LOG(Readings!EC4/16.325))^2-273+$E6))</f>
        <v>1.8444462208947243E-2</v>
      </c>
      <c r="EH6" s="6">
        <f>IF(Readings!ED4&gt;0.1,333.5*((Readings!ED4)^-0.07168)+(2.5*(LOG(Readings!ED4/16.325))^2-273+$E6))</f>
        <v>-5.8034234309616295E-3</v>
      </c>
      <c r="EI6" s="6"/>
      <c r="EJ6" s="6">
        <f>IF(Readings!EF4&gt;0.1,333.5*((Readings!EF4)^-0.07168)+(2.5*(LOG(Readings!EF4/16.325))^2-273+$E6))</f>
        <v>-3.0017748612806372E-2</v>
      </c>
      <c r="EK6" s="6">
        <f>IF(Readings!EG4&gt;0.1,333.5*((Readings!EG4)^-0.07168)+(2.5*(LOG(Readings!EG4/16.325))^2-273+$E6))</f>
        <v>-5.4198600818494924E-2</v>
      </c>
      <c r="EL6" s="6"/>
      <c r="EM6" s="6">
        <f>IF(Readings!EI4&gt;0.1,333.5*((Readings!EI4)^-0.07168)+(2.5*(LOG(Readings!EI4/16.325))^2-273+$E6))</f>
        <v>-7.8346067194331681E-2</v>
      </c>
      <c r="EN6" s="6">
        <f>IF(Readings!EJ4&gt;0.1,333.5*((Readings!EJ4)^-0.07168)+(2.5*(LOG(Readings!EJ4/16.325))^2-273+$E6))</f>
        <v>-0.13856923902136487</v>
      </c>
      <c r="EO6" s="6">
        <f>IF(Readings!EK4&gt;0.1,333.5*((Readings!EK4)^-0.07168)+(2.5*(LOG(Readings!EK4/16.325))^2-273+$E6))</f>
        <v>-9.0407307838063389E-2</v>
      </c>
      <c r="EP6" s="6">
        <f>IF(Readings!EL4&gt;0.1,333.5*((Readings!EL4)^-0.07168)+(2.5*(LOG(Readings!EL4/16.325))^2-273+$E6))</f>
        <v>-0.1024602345531207</v>
      </c>
      <c r="EQ6" s="6">
        <f>IF(Readings!EM4&gt;0.1,333.5*((Readings!EM4)^-0.07168)+(2.5*(LOG(Readings!EM4/16.325))^2-273+$E6))</f>
        <v>-0.13856923902136487</v>
      </c>
      <c r="ER6" s="6">
        <f>IF(Readings!EN4&gt;0.1,333.5*((Readings!EN4)^-0.07168)+(2.5*(LOG(Readings!EN4/16.325))^2-273+$E6))</f>
        <v>-0.19858563849629718</v>
      </c>
      <c r="ES6" s="6">
        <f>IF(Readings!EO4&gt;0.1,333.5*((Readings!EO4)^-0.07168)+(2.5*(LOG(Readings!EO4/16.325))^2-273+$E6))</f>
        <v>-0.12654118937592784</v>
      </c>
      <c r="ET6" s="6">
        <f>IF(Readings!EP4&gt;0.1,333.5*((Readings!EP4)^-0.07168)+(2.5*(LOG(Readings!EP4/16.325))^2-273+$E6))</f>
        <v>-0.34178932590077693</v>
      </c>
      <c r="EU6" s="6">
        <f>IF(Readings!EQ4&gt;0.1,333.5*((Readings!EQ4)^-0.07168)+(2.5*(LOG(Readings!EQ4/16.325))^2-273+$E6))</f>
        <v>-7.8346067194331681E-2</v>
      </c>
      <c r="EV6" s="6">
        <f>IF(Readings!ER4&gt;0.1,333.5*((Readings!ER4)^-0.07168)+(2.5*(LOG(Readings!ER4/16.325))^2-273+$E6))</f>
        <v>-0.16260053647039285</v>
      </c>
      <c r="EW6" s="6">
        <f>(333.5*((16.24)^-0.07168)+(2.5*(LOG(16.24/16.325))^2-273+$E6))</f>
        <v>-9.0407307838063389E-2</v>
      </c>
      <c r="EX6" s="6">
        <f>(333.5*((16.27)^-0.07168)+(2.5*(LOG(16.27/16.325))^2-273+$E6))</f>
        <v>-0.12654118937592784</v>
      </c>
      <c r="EY6" s="6">
        <f>(333.5*((16.3)^-0.07168)+(2.5*(LOG(16.3/16.325))^2-273+$E6))</f>
        <v>-0.16260053647039285</v>
      </c>
      <c r="EZ6" s="6">
        <f>(333.5*((16.4)^-0.07168)+(2.5*(LOG(16.4/16.325))^2-273+$E6))</f>
        <v>-0.28226375889755673</v>
      </c>
      <c r="FA6" s="6"/>
      <c r="FB6" s="6" t="b">
        <f>IF(Readings!EX4&gt;0.1,333.5*((Readings!EX4)^-0.07168)+(2.5*(LOG(Readings!EX4/16.325))^2-273+$E6))</f>
        <v>0</v>
      </c>
      <c r="FC6" s="6">
        <f>IF(Readings!EY4&gt;0.1,333.5*((Readings!EY4)^-0.07168)+(2.5*(LOG(Readings!EY4/16.325))^2-273+$E6))</f>
        <v>-0.11450485813941214</v>
      </c>
      <c r="FD6" s="6">
        <f>IF(Readings!EZ4&gt;0.1,333.5*((Readings!EZ4)^-0.07168)+(2.5*(LOG(Readings!EZ4/16.325))^2-273+$E6))</f>
        <v>-0.15058901781372924</v>
      </c>
      <c r="FE6" s="6">
        <f>IF(Readings!FA4&gt;0.1,333.5*((Readings!FA4)^-0.07168)+(2.5*(LOG(Readings!FA4/16.325))^2-273+$E6))</f>
        <v>-0.17460380568866185</v>
      </c>
      <c r="FF6" s="6">
        <f>IF(Readings!FB4&gt;0.1,333.5*((Readings!FB4)^-0.07168)+(2.5*(LOG(Readings!FB4/16.325))^2-273+$E6))</f>
        <v>-0.18659883614515138</v>
      </c>
      <c r="FG6" s="6">
        <f>IF(Readings!FC4&gt;0.1,333.5*((Readings!FC4)^-0.07168)+(2.5*(LOG(Readings!FC4/16.325))^2-273+$E6))</f>
        <v>-0.13856923902136487</v>
      </c>
      <c r="FH6" s="6">
        <f>IF(Readings!FD4&gt;0.1,333.5*((Readings!FD4)^-0.07168)+(2.5*(LOG(Readings!FD4/16.325))^2-273+$E6))</f>
        <v>-0.13856923902136487</v>
      </c>
      <c r="FI6" s="6">
        <f>IF(Readings!FE4&gt;0.1,333.5*((Readings!FE4)^-0.07168)+(2.5*(LOG(Readings!FE4/16.325))^2-273+$E6))</f>
        <v>-0.11450485813941214</v>
      </c>
      <c r="FJ6" s="6">
        <f>IF(Readings!FF4&gt;0.1,333.5*((Readings!FF4)^-0.07168)+(2.5*(LOG(Readings!FF4/16.325))^2-273+$E6))</f>
        <v>-9.0407307838063389E-2</v>
      </c>
      <c r="FK6" s="6">
        <f>IF(Readings!FG4&gt;0.1,333.5*((Readings!FG4)^-0.07168)+(2.5*(LOG(Readings!FG4/16.325))^2-273+$E6))</f>
        <v>-9.0407307838063389E-2</v>
      </c>
    </row>
    <row r="7" spans="1:167" x14ac:dyDescent="0.2">
      <c r="A7" t="s">
        <v>5</v>
      </c>
      <c r="B7" s="13">
        <v>2</v>
      </c>
      <c r="C7" s="13">
        <v>1084.9000000000001</v>
      </c>
      <c r="D7" s="17">
        <f>C7-$I$4</f>
        <v>-14.599999999999909</v>
      </c>
      <c r="E7" s="17">
        <v>-0.11</v>
      </c>
      <c r="F7" s="17" t="s">
        <v>367</v>
      </c>
      <c r="G7" s="6">
        <f>IF(Readings!C5&gt;0.1,333.5*((Readings!C5)^-0.07168)+(2.5*(LOG(Readings!C5/16.325))^2-273+$E7))</f>
        <v>-0.36842645472717095</v>
      </c>
      <c r="H7" s="6"/>
      <c r="I7" s="6">
        <f>IF(Readings!E5&gt;0.1,333.5*((Readings!E5)^-0.07168)+(2.5*(LOG(Readings!E5/16.325))^2-273+$E7))</f>
        <v>-0.48615258615143375</v>
      </c>
      <c r="J7" s="6">
        <f>IF(Readings!F5&gt;0.1,333.5*((Readings!F5)^-0.07168)+(2.5*(LOG(Readings!F5/16.325))^2-273+$E7))</f>
        <v>-0.48615258615143375</v>
      </c>
      <c r="K7" s="6">
        <f>IF(Readings!G5&gt;0.1,333.5*((Readings!G5)^-0.07168)+(2.5*(LOG(Readings!G5/16.325))^2-273+$E7))</f>
        <v>-0.49788159670470122</v>
      </c>
      <c r="L7" s="6">
        <f>IF(Readings!H5&gt;0.1,333.5*((Readings!H5)^-0.07168)+(2.5*(LOG(Readings!H5/16.325))^2-273+$E7))</f>
        <v>-0.50960271973713134</v>
      </c>
      <c r="M7" s="6">
        <f>IF(Readings!I5&gt;0.1,333.5*((Readings!I5)^-0.07168)+(2.5*(LOG(Readings!I5/16.325))^2-273+$E7))</f>
        <v>-0.50960271973713134</v>
      </c>
      <c r="N7" s="6">
        <f>IF(Readings!J5&gt;0.1,333.5*((Readings!J5)^-0.07168)+(2.5*(LOG(Readings!J5/16.325))^2-273+$E7))</f>
        <v>-0.50960271973713134</v>
      </c>
      <c r="O7" s="6">
        <f>IF(Readings!K5&gt;0.1,333.5*((Readings!K5)^-0.07168)+(2.5*(LOG(Readings!K5/16.325))^2-273+$E7))</f>
        <v>-0.50960271973713134</v>
      </c>
      <c r="P7" s="6">
        <f>IF(Readings!L5&gt;0.1,333.5*((Readings!L5)^-0.07168)+(2.5*(LOG(Readings!L5/16.325))^2-273+$E7))</f>
        <v>-0.50960271973713134</v>
      </c>
      <c r="Q7" s="6"/>
      <c r="R7" s="6"/>
      <c r="S7" s="6"/>
      <c r="T7" s="6"/>
      <c r="U7" s="6">
        <f>IF(Readings!Q5&gt;0.1,333.5*((Readings!Q5)^-0.07168)+(2.5*(LOG(Readings!Q5/16.325))^2-273+$E7))</f>
        <v>-0.50960271973713134</v>
      </c>
      <c r="V7" s="6"/>
      <c r="W7" s="6">
        <f>IF(Readings!S5&gt;0.1,333.5*((Readings!S5)^-0.07168)+(2.5*(LOG(Readings!S5/16.325))^2-273+$E7))</f>
        <v>-0.49788159670470122</v>
      </c>
      <c r="X7" s="6"/>
      <c r="Y7" s="6">
        <f>IF(Readings!U5&gt;0.1,333.5*((Readings!U5)^-0.07168)+(2.5*(LOG(Readings!U5/16.325))^2-273+$E7))</f>
        <v>-0.50960271973713134</v>
      </c>
      <c r="Z7" s="6">
        <f>IF(Readings!V5&gt;0.1,333.5*((Readings!V5)^-0.07168)+(2.5*(LOG(Readings!V5/16.325))^2-273+$E7))</f>
        <v>-0.49788159670470122</v>
      </c>
      <c r="AA7" s="6">
        <f>IF(Readings!W5&gt;0.1,333.5*((Readings!W5)^-0.07168)+(2.5*(LOG(Readings!W5/16.325))^2-273+$E7))</f>
        <v>-0.50960271973713134</v>
      </c>
      <c r="AB7" s="6">
        <f>IF(Readings!X5&gt;0.1,333.5*((Readings!X5)^-0.07168)+(2.5*(LOG(Readings!X5/16.325))^2-273+$E7))</f>
        <v>-0.55640853627329534</v>
      </c>
      <c r="AC7" s="6">
        <f>IF(Readings!Y5&gt;0.1,333.5*((Readings!Y5)^-0.07168)+(2.5*(LOG(Readings!Y5/16.325))^2-273+$E7))</f>
        <v>-0.49788159670470122</v>
      </c>
      <c r="AD7" s="6">
        <f>IF(Readings!Z5&gt;0.1,333.5*((Readings!Z5)^-0.07168)+(2.5*(LOG(Readings!Z5/16.325))^2-273+$E7))</f>
        <v>-0.50960271973713134</v>
      </c>
      <c r="AE7" s="6">
        <f>IF(Readings!AA5&gt;0.1,333.5*((Readings!AA5)^-0.07168)+(2.5*(LOG(Readings!AA5/16.325))^2-273+$E7))</f>
        <v>-0.55640853627329534</v>
      </c>
      <c r="AF7" s="6">
        <f>IF(Readings!AB5&gt;0.1,333.5*((Readings!AB5)^-0.07168)+(2.5*(LOG(Readings!AB5/16.325))^2-273+$E7))</f>
        <v>-0.52131596524350243</v>
      </c>
      <c r="AG7" s="6">
        <f>IF(Readings!AC5&gt;0.1,333.5*((Readings!AC5)^-0.07168)+(2.5*(LOG(Readings!AC5/16.325))^2-273+$E7))</f>
        <v>-0.50960271973713134</v>
      </c>
      <c r="AH7" s="6">
        <f>IF(Readings!AD5&gt;0.1,333.5*((Readings!AD5)^-0.07168)+(2.5*(LOG(Readings!AD5/16.325))^2-273+$E7))</f>
        <v>-0.61473953158923678</v>
      </c>
      <c r="AI7" s="6">
        <f>IF(Readings!AE5&gt;0.1,333.5*((Readings!AE5)^-0.07168)+(2.5*(LOG(Readings!AE5/16.325))^2-273+$E7))</f>
        <v>-0.49788159670470122</v>
      </c>
      <c r="AJ7" s="6">
        <f>IF(Readings!AF5&gt;0.1,333.5*((Readings!AF5)^-0.07168)+(2.5*(LOG(Readings!AF5/16.325))^2-273+$E7))</f>
        <v>-0.63801734193981474</v>
      </c>
      <c r="AK7" s="6">
        <f>IF(Readings!AG5&gt;0.1,333.5*((Readings!AG5)^-0.07168)+(2.5*(LOG(Readings!AG5/16.325))^2-273+$E7))</f>
        <v>-0.49788159670470122</v>
      </c>
      <c r="AL7" s="6">
        <f>IF(Readings!AH5&gt;0.1,333.5*((Readings!AH5)^-0.07168)+(2.5*(LOG(Readings!AH5/16.325))^2-273+$E7))</f>
        <v>-0.48615258615143375</v>
      </c>
      <c r="AM7" s="6">
        <f>IF(Readings!AI5&gt;0.1,333.5*((Readings!AI5)^-0.07168)+(2.5*(LOG(Readings!AI5/16.325))^2-273+$E7))</f>
        <v>-0.49788159670470122</v>
      </c>
      <c r="AN7" s="6">
        <f>IF(Readings!AJ5&gt;0.1,333.5*((Readings!AJ5)^-0.07168)+(2.5*(LOG(Readings!AJ5/16.325))^2-273+$E7))</f>
        <v>-0.48615258615143375</v>
      </c>
      <c r="AO7" s="6">
        <f>IF(Readings!AK5&gt;0.1,333.5*((Readings!AK5)^-0.07168)+(2.5*(LOG(Readings!AK5/16.325))^2-273+$E7))</f>
        <v>-0.52131596524350243</v>
      </c>
      <c r="AP7" s="6">
        <f>IF(Readings!AL5&gt;0.1,333.5*((Readings!AL5)^-0.07168)+(2.5*(LOG(Readings!AL5/16.325))^2-273+$E7))</f>
        <v>-0.52131596524350243</v>
      </c>
      <c r="AQ7" s="6">
        <f>IF(Readings!AM5&gt;0.1,333.5*((Readings!AM5)^-0.07168)+(2.5*(LOG(Readings!AM5/16.325))^2-273+$E7))</f>
        <v>-0.48615258615143375</v>
      </c>
      <c r="AR7" s="6">
        <f>IF(Readings!AN5&gt;0.1,333.5*((Readings!AN5)^-0.07168)+(2.5*(LOG(Readings!AN5/16.325))^2-273+$E7))</f>
        <v>-0.48615258615143375</v>
      </c>
      <c r="AS7" s="6">
        <f>IF(Readings!AO5&gt;0.1,333.5*((Readings!AO5)^-0.07168)+(2.5*(LOG(Readings!AO5/16.325))^2-273+$E7))</f>
        <v>-0.48615258615143375</v>
      </c>
      <c r="AT7" s="6">
        <f>IF(Readings!AP5&gt;0.1,333.5*((Readings!AP5)^-0.07168)+(2.5*(LOG(Readings!AP5/16.325))^2-273+$E7))</f>
        <v>-0.54471886356327559</v>
      </c>
      <c r="AU7" s="6">
        <f>IF(Readings!AQ5&gt;0.1,333.5*((Readings!AQ5)^-0.07168)+(2.5*(LOG(Readings!AQ5/16.325))^2-273+$E7))</f>
        <v>-0.48615258615143375</v>
      </c>
      <c r="AV7" s="6">
        <f>IF(Readings!AR5&gt;0.1,333.5*((Readings!AR5)^-0.07168)+(2.5*(LOG(Readings!AR5/16.325))^2-273+$E7))</f>
        <v>-0.45091812913915419</v>
      </c>
      <c r="AW7" s="6">
        <f>IF(Readings!AS5&gt;0.1,333.5*((Readings!AS5)^-0.07168)+(2.5*(LOG(Readings!AS5/16.325))^2-273+$E7))</f>
        <v>-0.47441567806396279</v>
      </c>
      <c r="AX7" s="6">
        <f>IF(Readings!AT5&gt;0.1,333.5*((Readings!AT5)^-0.07168)+(2.5*(LOG(Readings!AT5/16.325))^2-273+$E7))</f>
        <v>-0.48615258615143375</v>
      </c>
      <c r="AY7" s="6">
        <f>IF(Readings!AU5&gt;0.1,333.5*((Readings!AU5)^-0.07168)+(2.5*(LOG(Readings!AU5/16.325))^2-273+$E7))</f>
        <v>-0.47441567806396279</v>
      </c>
      <c r="AZ7" s="6">
        <f>IF(Readings!AV5&gt;0.1,333.5*((Readings!AV5)^-0.07168)+(2.5*(LOG(Readings!AV5/16.325))^2-273+$E7))</f>
        <v>-0.47441567806396279</v>
      </c>
      <c r="BA7" s="6">
        <f>IF(Readings!AW5&gt;0.1,333.5*((Readings!AW5)^-0.07168)+(2.5*(LOG(Readings!AW5/16.325))^2-273+$E7))</f>
        <v>-0.47441567806396279</v>
      </c>
      <c r="BB7" s="6">
        <f>IF(Readings!AX5&gt;0.1,333.5*((Readings!AX5)^-0.07168)+(2.5*(LOG(Readings!AX5/16.325))^2-273+$E7))</f>
        <v>-0.46267086241010702</v>
      </c>
      <c r="BC7" s="6">
        <f>IF(Readings!AY5&gt;0.1,333.5*((Readings!AY5)^-0.07168)+(2.5*(LOG(Readings!AY5/16.325))^2-273+$E7))</f>
        <v>-0.47441567806396279</v>
      </c>
      <c r="BD7" s="6">
        <f>IF(Readings!AZ5&gt;0.1,333.5*((Readings!AZ5)^-0.07168)+(2.5*(LOG(Readings!AZ5/16.325))^2-273+$E7))</f>
        <v>-0.47441567806396279</v>
      </c>
      <c r="BE7" s="6">
        <f>IF(Readings!BA5&gt;0.1,333.5*((Readings!BA5)^-0.07168)+(2.5*(LOG(Readings!BA5/16.325))^2-273+$E7))</f>
        <v>-0.47441567806396279</v>
      </c>
      <c r="BF7" s="6"/>
      <c r="BG7" s="6">
        <f>IF(Readings!BC5&gt;0.1,333.5*((Readings!BC5)^-0.07168)+(2.5*(LOG(Readings!BC5/16.325))^2-273+$E7))</f>
        <v>-0.46267086241010702</v>
      </c>
      <c r="BH7" s="6">
        <f>IF(Readings!BD5&gt;0.1,333.5*((Readings!BD5)^-0.07168)+(2.5*(LOG(Readings!BD5/16.325))^2-273+$E7))</f>
        <v>-0.46267086241010702</v>
      </c>
      <c r="BI7" s="6">
        <f>IF(Readings!BE5&gt;0.1,333.5*((Readings!BE5)^-0.07168)+(2.5*(LOG(Readings!BE5/16.325))^2-273+$E7))</f>
        <v>-0.26178932590079285</v>
      </c>
      <c r="BJ7" s="6">
        <f>IF(Readings!BF5&gt;0.1,333.5*((Readings!BF5)^-0.07168)+(2.5*(LOG(Readings!BF5/16.325))^2-273+$E7))</f>
        <v>-0.22609834322668121</v>
      </c>
      <c r="BK7" s="6">
        <f>IF(Readings!BG5&gt;0.1,333.5*((Readings!BG5)^-0.07168)+(2.5*(LOG(Readings!BG5/16.325))^2-273+$E7))</f>
        <v>-0.26178932590079285</v>
      </c>
      <c r="BL7" s="6">
        <f>IF(Readings!BH5&gt;0.1,333.5*((Readings!BH5)^-0.07168)+(2.5*(LOG(Readings!BH5/16.325))^2-273+$E7))</f>
        <v>-0.46267086241010702</v>
      </c>
      <c r="BM7" s="6">
        <f>IF(Readings!BI5&gt;0.1,333.5*((Readings!BI5)^-0.07168)+(2.5*(LOG(Readings!BI5/16.325))^2-273+$E7))</f>
        <v>-0.38023489432850965</v>
      </c>
      <c r="BN7" s="6">
        <f>IF(Readings!BJ5&gt;0.1,333.5*((Readings!BJ5)^-0.07168)+(2.5*(LOG(Readings!BJ5/16.325))^2-273+$E7))</f>
        <v>-0.20226375889757264</v>
      </c>
      <c r="BO7" s="6">
        <f>IF(Readings!BK5&gt;0.1,333.5*((Readings!BK5)^-0.07168)+(2.5*(LOG(Readings!BK5/16.325))^2-273+$E7))</f>
        <v>-0.46267086241010702</v>
      </c>
      <c r="BP7" s="6">
        <f>IF(Readings!BL5&gt;0.1,333.5*((Readings!BL5)^-0.07168)+(2.5*(LOG(Readings!BL5/16.325))^2-273+$E7))</f>
        <v>-0.46267086241010702</v>
      </c>
      <c r="BQ7" s="6">
        <f>IF(Readings!BM5&gt;0.1,333.5*((Readings!BM5)^-0.07168)+(2.5*(LOG(Readings!BM5/16.325))^2-273+$E7))</f>
        <v>-0.45091812913915419</v>
      </c>
      <c r="BR7" s="6">
        <f>IF(Readings!BN5&gt;0.1,333.5*((Readings!BN5)^-0.07168)+(2.5*(LOG(Readings!BN5/16.325))^2-273+$E7))</f>
        <v>-0.55640853627329534</v>
      </c>
      <c r="BS7" s="6">
        <f>IF(Readings!BO5&gt;0.1,333.5*((Readings!BO5)^-0.07168)+(2.5*(LOG(Readings!BO5/16.325))^2-273+$E7))</f>
        <v>-0.46267086241010702</v>
      </c>
      <c r="BT7" s="6">
        <f>IF(Readings!BP5&gt;0.1,333.5*((Readings!BP5)^-0.07168)+(2.5*(LOG(Readings!BP5/16.325))^2-273+$E7))</f>
        <v>-0.48615258615143375</v>
      </c>
      <c r="BU7" s="6">
        <f>IF(Readings!BQ5&gt;0.1,333.5*((Readings!BQ5)^-0.07168)+(2.5*(LOG(Readings!BQ5/16.325))^2-273+$E7))</f>
        <v>-0.45091812913915419</v>
      </c>
      <c r="BV7" s="6"/>
      <c r="BW7" s="6">
        <f>IF(Readings!BS5&gt;0.1,333.5*((Readings!BS5)^-0.07168)+(2.5*(LOG(Readings!BS5/16.325))^2-273+$E7))</f>
        <v>-0.43915746818146317</v>
      </c>
      <c r="BX7" s="6">
        <f>IF(Readings!BT5&gt;0.1,333.5*((Readings!BT5)^-0.07168)+(2.5*(LOG(Readings!BT5/16.325))^2-273+$E7))</f>
        <v>-0.47441567806396279</v>
      </c>
      <c r="BY7" s="6">
        <f>IF(Readings!BU5&gt;0.1,333.5*((Readings!BU5)^-0.07168)+(2.5*(LOG(Readings!BU5/16.325))^2-273+$E7))</f>
        <v>-0.43915746818146317</v>
      </c>
      <c r="BZ7" s="6">
        <f>IF(Readings!BV5&gt;0.1,333.5*((Readings!BV5)^-0.07168)+(2.5*(LOG(Readings!BV5/16.325))^2-273+$E7))</f>
        <v>-0.43915746818146317</v>
      </c>
      <c r="CA7" s="6">
        <f>IF(Readings!BW5&gt;0.1,333.5*((Readings!BW5)^-0.07168)+(2.5*(LOG(Readings!BW5/16.325))^2-273+$E7))</f>
        <v>-0.45091812913915419</v>
      </c>
      <c r="CB7" s="6">
        <f>IF(Readings!BX5&gt;0.1,333.5*((Readings!BX5)^-0.07168)+(2.5*(LOG(Readings!BX5/16.325))^2-273+$E7))</f>
        <v>-0.43915746818146317</v>
      </c>
      <c r="CC7" s="6">
        <f>IF(Readings!BY5&gt;0.1,333.5*((Readings!BY5)^-0.07168)+(2.5*(LOG(Readings!BY5/16.325))^2-273+$E7))</f>
        <v>-0.42738886944823662</v>
      </c>
      <c r="CD7" s="6">
        <f>IF(Readings!BZ5&gt;0.1,333.5*((Readings!BZ5)^-0.07168)+(2.5*(LOG(Readings!BZ5/16.325))^2-273+$E7))</f>
        <v>-0.47441567806396279</v>
      </c>
      <c r="CE7" s="6">
        <f>IF(Readings!CA5&gt;0.1,333.5*((Readings!CA5)^-0.07168)+(2.5*(LOG(Readings!CA5/16.325))^2-273+$E7))</f>
        <v>-0.38023489432850965</v>
      </c>
      <c r="CF7" s="6">
        <f>IF(Readings!CB5&gt;0.1,333.5*((Readings!CB5)^-0.07168)+(2.5*(LOG(Readings!CB5/16.325))^2-273+$E7))</f>
        <v>-0.36842645472717095</v>
      </c>
      <c r="CG7" s="6">
        <f>IF(Readings!CC5&gt;0.1,333.5*((Readings!CC5)^-0.07168)+(2.5*(LOG(Readings!CC5/16.325))^2-273+$E7))</f>
        <v>-0.43915746818146317</v>
      </c>
      <c r="CH7" s="6">
        <f>IF(Readings!CD5&gt;0.1,333.5*((Readings!CD5)^-0.07168)+(2.5*(LOG(Readings!CD5/16.325))^2-273+$E7))</f>
        <v>-0.46267086241010702</v>
      </c>
      <c r="CI7" s="6">
        <f>IF(Readings!CE5&gt;0.1,333.5*((Readings!CE5)^-0.07168)+(2.5*(LOG(Readings!CE5/16.325))^2-273+$E7))</f>
        <v>-0.45091812913915419</v>
      </c>
      <c r="CJ7" s="6">
        <f>IF(Readings!CF5&gt;0.1,333.5*((Readings!CF5)^-0.07168)+(2.5*(LOG(Readings!CF5/16.325))^2-273+$E7))</f>
        <v>-0.49788159670470122</v>
      </c>
      <c r="CK7" s="6">
        <f>IF(Readings!CG5&gt;0.1,333.5*((Readings!CG5)^-0.07168)+(2.5*(LOG(Readings!CG5/16.325))^2-273+$E7))</f>
        <v>-0.6496445890128939</v>
      </c>
      <c r="CL7" s="6">
        <f>IF(Readings!CH5&gt;0.1,333.5*((Readings!CH5)^-0.07168)+(2.5*(LOG(Readings!CH5/16.325))^2-273+$E7))</f>
        <v>-0.48615258615143375</v>
      </c>
      <c r="CM7" s="6">
        <f>IF(Readings!CI5&gt;0.1,333.5*((Readings!CI5)^-0.07168)+(2.5*(LOG(Readings!CI5/16.325))^2-273+$E7))</f>
        <v>-0.42738886944823662</v>
      </c>
      <c r="CN7" s="6">
        <f>IF(Readings!CJ5&gt;0.1,333.5*((Readings!CJ5)^-0.07168)+(2.5*(LOG(Readings!CJ5/16.325))^2-273+$E7))</f>
        <v>-0.45091812913915419</v>
      </c>
      <c r="CO7" s="6">
        <f>IF(Readings!CK5&gt;0.1,333.5*((Readings!CK5)^-0.07168)+(2.5*(LOG(Readings!CK5/16.325))^2-273+$E7))</f>
        <v>-0.42738886944823662</v>
      </c>
      <c r="CP7" s="6">
        <f>IF(Readings!CL5&gt;0.1,333.5*((Readings!CL5)^-0.07168)+(2.5*(LOG(Readings!CL5/16.325))^2-273+$E7))</f>
        <v>-0.42738886944823662</v>
      </c>
      <c r="CQ7" s="6">
        <f>IF(Readings!CM5&gt;0.1,333.5*((Readings!CM5)^-0.07168)+(2.5*(LOG(Readings!CM5/16.325))^2-273+$E7))</f>
        <v>-0.42738886944823662</v>
      </c>
      <c r="CR7" s="6">
        <f>IF(Readings!CN5&gt;0.1,333.5*((Readings!CN5)^-0.07168)+(2.5*(LOG(Readings!CN5/16.325))^2-273+$E7))</f>
        <v>-0.42738886944823662</v>
      </c>
      <c r="CS7" s="6"/>
      <c r="CT7" s="6">
        <f>IF(Readings!CP5&gt;0.1,333.5*((Readings!CP5)^-0.07168)+(2.5*(LOG(Readings!CP5/16.325))^2-273+$E7))</f>
        <v>-0.42738886944823662</v>
      </c>
      <c r="CU7" s="6"/>
      <c r="CV7" s="6">
        <f>IF(Readings!CR5&gt;0.1,333.5*((Readings!CR5)^-0.07168)+(2.5*(LOG(Readings!CR5/16.325))^2-273+$E7))</f>
        <v>-0.41561232283225991</v>
      </c>
      <c r="CW7" s="6">
        <f>IF(Readings!CS5&gt;0.1,333.5*((Readings!CS5)^-0.07168)+(2.5*(LOG(Readings!CS5/16.325))^2-273+$E7))</f>
        <v>-0.41561232283225991</v>
      </c>
      <c r="CX7" s="6">
        <f>IF(Readings!CT5&gt;0.1,333.5*((Readings!CT5)^-0.07168)+(2.5*(LOG(Readings!CT5/16.325))^2-273+$E7))</f>
        <v>-0.42738886944823662</v>
      </c>
      <c r="CY7" s="6">
        <f>IF(Readings!CU5&gt;0.1,333.5*((Readings!CU5)^-0.07168)+(2.5*(LOG(Readings!CU5/16.325))^2-273+$E7))</f>
        <v>-0.41561232283225991</v>
      </c>
      <c r="CZ7" s="6">
        <f>IF(Readings!CV5&gt;0.1,333.5*((Readings!CV5)^-0.07168)+(2.5*(LOG(Readings!CV5/16.325))^2-273+$E7))</f>
        <v>-0.42738886944823662</v>
      </c>
      <c r="DA7" s="6">
        <f>IF(Readings!CW5&gt;0.1,333.5*((Readings!CW5)^-0.07168)+(2.5*(LOG(Readings!CW5/16.325))^2-273+$E7))</f>
        <v>-0.41561232283225991</v>
      </c>
      <c r="DB7" s="6">
        <f>IF(Readings!CX5&gt;0.1,333.5*((Readings!CX5)^-0.07168)+(2.5*(LOG(Readings!CX5/16.325))^2-273+$E7))</f>
        <v>-0.40382781820710534</v>
      </c>
      <c r="DC7" s="6">
        <f>IF(Readings!CY5&gt;0.1,333.5*((Readings!CY5)^-0.07168)+(2.5*(LOG(Readings!CY5/16.325))^2-273+$E7))</f>
        <v>-0.40382781820710534</v>
      </c>
      <c r="DD7" s="6">
        <f>IF(Readings!CZ5&gt;0.1,333.5*((Readings!CZ5)^-0.07168)+(2.5*(LOG(Readings!CZ5/16.325))^2-273+$E7))</f>
        <v>-0.40382781820710534</v>
      </c>
      <c r="DE7" s="6">
        <f>IF(Readings!DA5&gt;0.1,333.5*((Readings!DA5)^-0.07168)+(2.5*(LOG(Readings!DA5/16.325))^2-273+$E7))</f>
        <v>-0.40382781820710534</v>
      </c>
      <c r="DF7" s="6">
        <f>IF(Readings!DB5&gt;0.1,333.5*((Readings!DB5)^-0.07168)+(2.5*(LOG(Readings!DB5/16.325))^2-273+$E7))</f>
        <v>-0.40382781820710534</v>
      </c>
      <c r="DG7" s="6">
        <f>IF(Readings!DC5&gt;0.1,333.5*((Readings!DC5)^-0.07168)+(2.5*(LOG(Readings!DC5/16.325))^2-273+$E7))</f>
        <v>-0.40382781820710534</v>
      </c>
      <c r="DH7" s="6">
        <f>IF(Readings!DD5&gt;0.1,333.5*((Readings!DD5)^-0.07168)+(2.5*(LOG(Readings!DD5/16.325))^2-273+$E7))</f>
        <v>-0.41561232283225991</v>
      </c>
      <c r="DI7" s="6">
        <f>IF(Readings!DE5&gt;0.1,333.5*((Readings!DE5)^-0.07168)+(2.5*(LOG(Readings!DE5/16.325))^2-273+$E7))</f>
        <v>-0.40382781820710534</v>
      </c>
      <c r="DJ7" s="6">
        <f>IF(Readings!DF5&gt;0.1,333.5*((Readings!DF5)^-0.07168)+(2.5*(LOG(Readings!DF5/16.325))^2-273+$E7))</f>
        <v>-0.40382781820710534</v>
      </c>
      <c r="DK7" s="6">
        <f>IF(Readings!DG5&gt;0.1,333.5*((Readings!DG5)^-0.07168)+(2.5*(LOG(Readings!DG5/16.325))^2-273+$E7))</f>
        <v>-0.40382781820710534</v>
      </c>
      <c r="DL7" s="6">
        <f>IF(Readings!DH5&gt;0.1,333.5*((Readings!DH5)^-0.07168)+(2.5*(LOG(Readings!DH5/16.325))^2-273+$E7))</f>
        <v>-0.38023489432850965</v>
      </c>
      <c r="DM7" s="6">
        <f>IF(Readings!DI5&gt;0.1,333.5*((Readings!DI5)^-0.07168)+(2.5*(LOG(Readings!DI5/16.325))^2-273+$E7))</f>
        <v>-0.41561232283225991</v>
      </c>
      <c r="DN7" s="6">
        <f>IF(Readings!DJ5&gt;0.1,333.5*((Readings!DJ5)^-0.07168)+(2.5*(LOG(Readings!DJ5/16.325))^2-273+$E7))</f>
        <v>-0.40382781820710534</v>
      </c>
      <c r="DO7" s="6">
        <f>IF(Readings!DK5&gt;0.1,333.5*((Readings!DK5)^-0.07168)+(2.5*(LOG(Readings!DK5/16.325))^2-273+$E7))</f>
        <v>-0.38023489432850965</v>
      </c>
      <c r="DP7" s="6">
        <f>IF(Readings!DL5&gt;0.1,333.5*((Readings!DL5)^-0.07168)+(2.5*(LOG(Readings!DL5/16.325))^2-273+$E7))</f>
        <v>-0.39203534542741636</v>
      </c>
      <c r="DQ7" s="6">
        <f>IF(Readings!DM5&gt;0.1,333.5*((Readings!DM5)^-0.07168)+(2.5*(LOG(Readings!DM5/16.325))^2-273+$E7))</f>
        <v>-0.40382781820710534</v>
      </c>
      <c r="DR7" s="6">
        <f>IF(Readings!DN5&gt;0.1,333.5*((Readings!DN5)^-0.07168)+(2.5*(LOG(Readings!DN5/16.325))^2-273+$E7))</f>
        <v>-0.39203534542741636</v>
      </c>
      <c r="DS7" s="6">
        <f>IF(Readings!DO5&gt;0.1,333.5*((Readings!DO5)^-0.07168)+(2.5*(LOG(Readings!DO5/16.325))^2-273+$E7))</f>
        <v>-0.39203534542741636</v>
      </c>
      <c r="DT7" s="6">
        <f>IF(Readings!DP5&gt;0.1,333.5*((Readings!DP5)^-0.07168)+(2.5*(LOG(Readings!DP5/16.325))^2-273+$E7))</f>
        <v>-0.40382781820710534</v>
      </c>
      <c r="DU7" s="6">
        <f>IF(Readings!DQ5&gt;0.1,333.5*((Readings!DQ5)^-0.07168)+(2.5*(LOG(Readings!DQ5/16.325))^2-273+$E7))</f>
        <v>-0.40382781820710534</v>
      </c>
      <c r="DV7" s="6">
        <f>IF(Readings!DR5&gt;0.1,333.5*((Readings!DR5)^-0.07168)+(2.5*(LOG(Readings!DR5/16.325))^2-273+$E7))</f>
        <v>-0.39203534542741636</v>
      </c>
      <c r="DW7" s="6">
        <f>IF(Readings!DS5&gt;0.1,333.5*((Readings!DS5)^-0.07168)+(2.5*(LOG(Readings!DS5/16.325))^2-273+$E7))</f>
        <v>-0.39203534542741636</v>
      </c>
      <c r="DX7" s="6">
        <f>IF(Readings!DT5&gt;0.1,333.5*((Readings!DT5)^-0.07168)+(2.5*(LOG(Readings!DT5/16.325))^2-273+$E7))</f>
        <v>-0.38023489432850965</v>
      </c>
      <c r="DY7" s="6">
        <f>IF(Readings!DU5&gt;0.1,333.5*((Readings!DU5)^-0.07168)+(2.5*(LOG(Readings!DU5/16.325))^2-273+$E7))</f>
        <v>-0.39203534542741636</v>
      </c>
      <c r="DZ7" s="6"/>
      <c r="EA7" s="6">
        <f>IF(Readings!DW5&gt;0.1,333.5*((Readings!DW5)^-0.07168)+(2.5*(LOG(Readings!DW5/16.325))^2-273+$E7))</f>
        <v>-0.38023489432850965</v>
      </c>
      <c r="EB7" s="6">
        <f>IF(Readings!DX5&gt;0.1,333.5*((Readings!DX5)^-0.07168)+(2.5*(LOG(Readings!DX5/16.325))^2-273+$E7))</f>
        <v>-0.38023489432850965</v>
      </c>
      <c r="EC7" s="6">
        <f>IF(Readings!DY5&gt;0.1,333.5*((Readings!DY5)^-0.07168)+(2.5*(LOG(Readings!DY5/16.325))^2-273+$E7))</f>
        <v>-0.36842645472717095</v>
      </c>
      <c r="ED7" s="6">
        <f>IF(Readings!DZ5&gt;0.1,333.5*((Readings!DZ5)^-0.07168)+(2.5*(LOG(Readings!DZ5/16.325))^2-273+$E7))</f>
        <v>-0.36842645472717095</v>
      </c>
      <c r="EE7" s="6">
        <f>IF(Readings!EA5&gt;0.1,333.5*((Readings!EA5)^-0.07168)+(2.5*(LOG(Readings!EA5/16.325))^2-273+$E7))</f>
        <v>-0.38023489432850965</v>
      </c>
      <c r="EF7" s="6">
        <f>IF(Readings!EB5&gt;0.1,333.5*((Readings!EB5)^-0.07168)+(2.5*(LOG(Readings!EB5/16.325))^2-273+$E7))</f>
        <v>-0.38023489432850965</v>
      </c>
      <c r="EG7" s="6">
        <f>IF(Readings!EC5&gt;0.1,333.5*((Readings!EC5)^-0.07168)+(2.5*(LOG(Readings!EC5/16.325))^2-273+$E7))</f>
        <v>-0.38023489432850965</v>
      </c>
      <c r="EH7" s="6">
        <f>IF(Readings!ED5&gt;0.1,333.5*((Readings!ED5)^-0.07168)+(2.5*(LOG(Readings!ED5/16.325))^2-273+$E7))</f>
        <v>-0.38023489432850965</v>
      </c>
      <c r="EI7" s="6"/>
      <c r="EJ7" s="6">
        <f>IF(Readings!EF5&gt;0.1,333.5*((Readings!EF5)^-0.07168)+(2.5*(LOG(Readings!EF5/16.325))^2-273+$E7))</f>
        <v>-0.35661001642051815</v>
      </c>
      <c r="EK7" s="6">
        <f>IF(Readings!EG5&gt;0.1,333.5*((Readings!EG5)^-0.07168)+(2.5*(LOG(Readings!EG5/16.325))^2-273+$E7))</f>
        <v>-0.36842645472717095</v>
      </c>
      <c r="EL7" s="6">
        <f>IF(Readings!EH5&gt;0.1,333.5*((Readings!EH5)^-0.07168)+(2.5*(LOG(Readings!EH5/16.325))^2-273+$E7))</f>
        <v>-0.35661001642051815</v>
      </c>
      <c r="EM7" s="6">
        <f>IF(Readings!EI5&gt;0.1,333.5*((Readings!EI5)^-0.07168)+(2.5*(LOG(Readings!EI5/16.325))^2-273+$E7))</f>
        <v>-0.35661001642051815</v>
      </c>
      <c r="EN7" s="6">
        <f>IF(Readings!EJ5&gt;0.1,333.5*((Readings!EJ5)^-0.07168)+(2.5*(LOG(Readings!EJ5/16.325))^2-273+$E7))</f>
        <v>-0.40382781820710534</v>
      </c>
      <c r="EO7" s="6">
        <f>IF(Readings!EK5&gt;0.1,333.5*((Readings!EK5)^-0.07168)+(2.5*(LOG(Readings!EK5/16.325))^2-273+$E7))</f>
        <v>-0.35661001642051815</v>
      </c>
      <c r="EP7" s="6">
        <f>IF(Readings!EL5&gt;0.1,333.5*((Readings!EL5)^-0.07168)+(2.5*(LOG(Readings!EL5/16.325))^2-273+$E7))</f>
        <v>-0.35661001642051815</v>
      </c>
      <c r="EQ7" s="6">
        <f>IF(Readings!EM5&gt;0.1,333.5*((Readings!EM5)^-0.07168)+(2.5*(LOG(Readings!EM5/16.325))^2-273+$E7))</f>
        <v>-0.38023489432850965</v>
      </c>
      <c r="ER7" s="6">
        <f>IF(Readings!EN5&gt;0.1,333.5*((Readings!EN5)^-0.07168)+(2.5*(LOG(Readings!EN5/16.325))^2-273+$E7))</f>
        <v>-0.43915746818146317</v>
      </c>
      <c r="ES7" s="6">
        <f>IF(Readings!EO5&gt;0.1,333.5*((Readings!EO5)^-0.07168)+(2.5*(LOG(Readings!EO5/16.325))^2-273+$E7))</f>
        <v>-0.3447855691867403</v>
      </c>
      <c r="ET7" s="6">
        <f>IF(Readings!EP5&gt;0.1,333.5*((Readings!EP5)^-0.07168)+(2.5*(LOG(Readings!EP5/16.325))^2-273+$E7))</f>
        <v>-0.57976437839556638</v>
      </c>
      <c r="EU7" s="6">
        <f>IF(Readings!EQ5&gt;0.1,333.5*((Readings!EQ5)^-0.07168)+(2.5*(LOG(Readings!EQ5/16.325))^2-273+$E7))</f>
        <v>-0.33295310278469969</v>
      </c>
      <c r="EV7" s="6">
        <f>IF(Readings!ER5&gt;0.1,333.5*((Readings!ER5)^-0.07168)+(2.5*(LOG(Readings!ER5/16.325))^2-273+$E7))</f>
        <v>-0.32111260695404553</v>
      </c>
      <c r="EW7" s="6">
        <f>(333.5*((16.51)^-0.07168)+(2.5*(LOG(16.51/16.325))^2-273+$E7))</f>
        <v>-0.33295310278469969</v>
      </c>
      <c r="EX7" s="6">
        <f>(333.5*((16.5)^-0.07168)+(2.5*(LOG(16.5/16.325))^2-273+$E7))</f>
        <v>-0.32111260695404553</v>
      </c>
      <c r="EY7" s="6">
        <f>(333.5*((16.5)^-0.07168)+(2.5*(LOG(16.5/16.325))^2-273+$E7))</f>
        <v>-0.32111260695404553</v>
      </c>
      <c r="EZ7" s="6">
        <f>(333.5*((16.6)^-0.07168)+(2.5*(LOG(16.6/16.325))^2-273+$E7))</f>
        <v>-0.43915746818146317</v>
      </c>
      <c r="FA7" s="6">
        <f>IF(Readings!EW5&gt;0.1,333.5*((Readings!EW5)^-0.07168)+(2.5*(LOG(Readings!EW5/16.325))^2-273+$E7))</f>
        <v>-0.59143056759353385</v>
      </c>
      <c r="FB7" s="6" t="b">
        <f>IF(Readings!EX5&gt;0.1,333.5*((Readings!EX5)^-0.07168)+(2.5*(LOG(Readings!EX5/16.325))^2-273+$E7))</f>
        <v>0</v>
      </c>
      <c r="FC7" s="6">
        <f>IF(Readings!EY5&gt;0.1,333.5*((Readings!EY5)^-0.07168)+(2.5*(LOG(Readings!EY5/16.325))^2-273+$E7))</f>
        <v>-0.32111260695404553</v>
      </c>
      <c r="FD7" s="6">
        <f>IF(Readings!EZ5&gt;0.1,333.5*((Readings!EZ5)^-0.07168)+(2.5*(LOG(Readings!EZ5/16.325))^2-273+$E7))</f>
        <v>-0.32111260695404553</v>
      </c>
      <c r="FE7" s="6">
        <f>IF(Readings!FA5&gt;0.1,333.5*((Readings!FA5)^-0.07168)+(2.5*(LOG(Readings!FA5/16.325))^2-273+$E7))</f>
        <v>-0.32111260695404553</v>
      </c>
      <c r="FF7" s="6">
        <f>IF(Readings!FB5&gt;0.1,333.5*((Readings!FB5)^-0.07168)+(2.5*(LOG(Readings!FB5/16.325))^2-273+$E7))</f>
        <v>-0.33295310278469969</v>
      </c>
      <c r="FG7" s="6">
        <f>IF(Readings!FC5&gt;0.1,333.5*((Readings!FC5)^-0.07168)+(2.5*(LOG(Readings!FC5/16.325))^2-273+$E7))</f>
        <v>-0.30926407141492973</v>
      </c>
      <c r="FH7" s="6">
        <f>IF(Readings!FD5&gt;0.1,333.5*((Readings!FD5)^-0.07168)+(2.5*(LOG(Readings!FD5/16.325))^2-273+$E7))</f>
        <v>-0.32111260695404553</v>
      </c>
      <c r="FI7" s="6">
        <f>IF(Readings!FE5&gt;0.1,333.5*((Readings!FE5)^-0.07168)+(2.5*(LOG(Readings!FE5/16.325))^2-273+$E7))</f>
        <v>-0.30926407141492973</v>
      </c>
      <c r="FJ7" s="6">
        <f>IF(Readings!FF5&gt;0.1,333.5*((Readings!FF5)^-0.07168)+(2.5*(LOG(Readings!FF5/16.325))^2-273+$E7))</f>
        <v>-0.30926407141492973</v>
      </c>
      <c r="FK7" s="6">
        <f>IF(Readings!FG5&gt;0.1,333.5*((Readings!FG5)^-0.07168)+(2.5*(LOG(Readings!FG5/16.325))^2-273+$E7))</f>
        <v>-0.32111260695404553</v>
      </c>
    </row>
    <row r="8" spans="1:167" x14ac:dyDescent="0.2">
      <c r="A8" t="s">
        <v>6</v>
      </c>
      <c r="B8" s="13">
        <v>3</v>
      </c>
      <c r="C8" s="13">
        <v>1083</v>
      </c>
      <c r="D8" s="17">
        <f>C8-$I$4</f>
        <v>-16.5</v>
      </c>
      <c r="E8" s="17">
        <v>-0.21</v>
      </c>
      <c r="F8" s="17" t="s">
        <v>368</v>
      </c>
      <c r="G8" s="6">
        <f>IF(Readings!C6&gt;0.1,333.5*((Readings!C6)^-0.07168)+(2.5*(LOG(Readings!C6/16.325))^2-273+$E8))</f>
        <v>-0.90009626246938979</v>
      </c>
      <c r="H8" s="6"/>
      <c r="I8" s="6">
        <f>IF(Readings!E6&gt;0.1,333.5*((Readings!E6)^-0.07168)+(2.5*(LOG(Readings!E6/16.325))^2-273+$E8))</f>
        <v>-0.94612856377614207</v>
      </c>
      <c r="J8" s="6">
        <f>IF(Readings!F6&gt;0.1,333.5*((Readings!F6)^-0.07168)+(2.5*(LOG(Readings!F6/16.325))^2-273+$E8))</f>
        <v>-0.95761762639602921</v>
      </c>
      <c r="K8" s="6">
        <f>IF(Readings!G6&gt;0.1,333.5*((Readings!G6)^-0.07168)+(2.5*(LOG(Readings!G6/16.325))^2-273+$E8))</f>
        <v>-0.969099102869734</v>
      </c>
      <c r="L8" s="6">
        <f>IF(Readings!H6&gt;0.1,333.5*((Readings!H6)^-0.07168)+(2.5*(LOG(Readings!H6/16.325))^2-273+$E8))</f>
        <v>-0.969099102869734</v>
      </c>
      <c r="M8" s="6">
        <f>IF(Readings!I6&gt;0.1,333.5*((Readings!I6)^-0.07168)+(2.5*(LOG(Readings!I6/16.325))^2-273+$E8))</f>
        <v>-0.969099102869734</v>
      </c>
      <c r="N8" s="6">
        <f>IF(Readings!J6&gt;0.1,333.5*((Readings!J6)^-0.07168)+(2.5*(LOG(Readings!J6/16.325))^2-273+$E8))</f>
        <v>-0.969099102869734</v>
      </c>
      <c r="O8" s="6">
        <f>IF(Readings!K6&gt;0.1,333.5*((Readings!K6)^-0.07168)+(2.5*(LOG(Readings!K6/16.325))^2-273+$E8))</f>
        <v>-0.969099102869734</v>
      </c>
      <c r="P8" s="6">
        <f>IF(Readings!L6&gt;0.1,333.5*((Readings!L6)^-0.07168)+(2.5*(LOG(Readings!L6/16.325))^2-273+$E8))</f>
        <v>-0.969099102869734</v>
      </c>
      <c r="Q8" s="6"/>
      <c r="R8" s="6"/>
      <c r="S8" s="6"/>
      <c r="T8" s="6"/>
      <c r="U8" s="6">
        <f>IF(Readings!Q6&gt;0.1,333.5*((Readings!Q6)^-0.07168)+(2.5*(LOG(Readings!Q6/16.325))^2-273+$E8))</f>
        <v>-0.95761762639602921</v>
      </c>
      <c r="V8" s="6"/>
      <c r="W8" s="6">
        <f>IF(Readings!S6&gt;0.1,333.5*((Readings!S6)^-0.07168)+(2.5*(LOG(Readings!S6/16.325))^2-273+$E8))</f>
        <v>-0.969099102869734</v>
      </c>
      <c r="X8" s="6"/>
      <c r="Y8" s="6">
        <f>IF(Readings!U6&gt;0.1,333.5*((Readings!U6)^-0.07168)+(2.5*(LOG(Readings!U6/16.325))^2-273+$E8))</f>
        <v>-0.95761762639602921</v>
      </c>
      <c r="Z8" s="6">
        <f>IF(Readings!V6&gt;0.1,333.5*((Readings!V6)^-0.07168)+(2.5*(LOG(Readings!V6/16.325))^2-273+$E8))</f>
        <v>-1.0149493358010773</v>
      </c>
      <c r="AA8" s="6">
        <f>IF(Readings!W6&gt;0.1,333.5*((Readings!W6)^-0.07168)+(2.5*(LOG(Readings!W6/16.325))^2-273+$E8))</f>
        <v>-1.0606789423245004</v>
      </c>
      <c r="AB8" s="6">
        <f>IF(Readings!X6&gt;0.1,333.5*((Readings!X6)^-0.07168)+(2.5*(LOG(Readings!X6/16.325))^2-273+$E8))</f>
        <v>-1.0034981097059585</v>
      </c>
      <c r="AC8" s="6">
        <f>IF(Readings!Y6&gt;0.1,333.5*((Readings!Y6)^-0.07168)+(2.5*(LOG(Readings!Y6/16.325))^2-273+$E8))</f>
        <v>-0.94612856377614207</v>
      </c>
      <c r="AD8" s="6">
        <f>IF(Readings!Z6&gt;0.1,333.5*((Readings!Z6)^-0.07168)+(2.5*(LOG(Readings!Z6/16.325))^2-273+$E8))</f>
        <v>-0.94612856377614207</v>
      </c>
      <c r="AE8" s="6">
        <f>IF(Readings!AA6&gt;0.1,333.5*((Readings!AA6)^-0.07168)+(2.5*(LOG(Readings!AA6/16.325))^2-273+$E8))</f>
        <v>-1.0034981097059585</v>
      </c>
      <c r="AF8" s="6">
        <f>IF(Readings!AB6&gt;0.1,333.5*((Readings!AB6)^-0.07168)+(2.5*(LOG(Readings!AB6/16.325))^2-273+$E8))</f>
        <v>-0.969099102869734</v>
      </c>
      <c r="AG8" s="6">
        <f>IF(Readings!AC6&gt;0.1,333.5*((Readings!AC6)^-0.07168)+(2.5*(LOG(Readings!AC6/16.325))^2-273+$E8))</f>
        <v>-0.9346319055547383</v>
      </c>
      <c r="AH8" s="6">
        <f>IF(Readings!AD6&gt;0.1,333.5*((Readings!AD6)^-0.07168)+(2.5*(LOG(Readings!AD6/16.325))^2-273+$E8))</f>
        <v>-0.9346319055547383</v>
      </c>
      <c r="AI8" s="6">
        <f>IF(Readings!AE6&gt;0.1,333.5*((Readings!AE6)^-0.07168)+(2.5*(LOG(Readings!AE6/16.325))^2-273+$E8))</f>
        <v>-0.9346319055547383</v>
      </c>
      <c r="AJ8" s="6">
        <f>IF(Readings!AF6&gt;0.1,333.5*((Readings!AF6)^-0.07168)+(2.5*(LOG(Readings!AF6/16.325))^2-273+$E8))</f>
        <v>-0.92312764225937372</v>
      </c>
      <c r="AK8" s="6">
        <f>IF(Readings!AG6&gt;0.1,333.5*((Readings!AG6)^-0.07168)+(2.5*(LOG(Readings!AG6/16.325))^2-273+$E8))</f>
        <v>-0.9346319055547383</v>
      </c>
      <c r="AL8" s="6">
        <f>IF(Readings!AH6&gt;0.1,333.5*((Readings!AH6)^-0.07168)+(2.5*(LOG(Readings!AH6/16.325))^2-273+$E8))</f>
        <v>-0.92312764225937372</v>
      </c>
      <c r="AM8" s="6">
        <f>IF(Readings!AI6&gt;0.1,333.5*((Readings!AI6)^-0.07168)+(2.5*(LOG(Readings!AI6/16.325))^2-273+$E8))</f>
        <v>-0.9346319055547383</v>
      </c>
      <c r="AN8" s="6">
        <f>IF(Readings!AJ6&gt;0.1,333.5*((Readings!AJ6)^-0.07168)+(2.5*(LOG(Readings!AJ6/16.325))^2-273+$E8))</f>
        <v>-0.92312764225937372</v>
      </c>
      <c r="AO8" s="6">
        <f>IF(Readings!AK6&gt;0.1,333.5*((Readings!AK6)^-0.07168)+(2.5*(LOG(Readings!AK6/16.325))^2-273+$E8))</f>
        <v>-0.92312764225937372</v>
      </c>
      <c r="AP8" s="6">
        <f>IF(Readings!AL6&gt;0.1,333.5*((Readings!AL6)^-0.07168)+(2.5*(LOG(Readings!AL6/16.325))^2-273+$E8))</f>
        <v>-1.0034981097059585</v>
      </c>
      <c r="AQ8" s="6">
        <f>IF(Readings!AM6&gt;0.1,333.5*((Readings!AM6)^-0.07168)+(2.5*(LOG(Readings!AM6/16.325))^2-273+$E8))</f>
        <v>-0.92312764225937372</v>
      </c>
      <c r="AR8" s="6">
        <f>IF(Readings!AN6&gt;0.1,333.5*((Readings!AN6)^-0.07168)+(2.5*(LOG(Readings!AN6/16.325))^2-273+$E8))</f>
        <v>-0.91161576440003955</v>
      </c>
      <c r="AS8" s="6">
        <f>IF(Readings!AO6&gt;0.1,333.5*((Readings!AO6)^-0.07168)+(2.5*(LOG(Readings!AO6/16.325))^2-273+$E8))</f>
        <v>-0.91161576440003955</v>
      </c>
      <c r="AT8" s="6">
        <f>IF(Readings!AP6&gt;0.1,333.5*((Readings!AP6)^-0.07168)+(2.5*(LOG(Readings!AP6/16.325))^2-273+$E8))</f>
        <v>-0.90009626246938979</v>
      </c>
      <c r="AU8" s="6">
        <f>IF(Readings!AQ6&gt;0.1,333.5*((Readings!AQ6)^-0.07168)+(2.5*(LOG(Readings!AQ6/16.325))^2-273+$E8))</f>
        <v>-0.91161576440003955</v>
      </c>
      <c r="AV8" s="6">
        <f>IF(Readings!AR6&gt;0.1,333.5*((Readings!AR6)^-0.07168)+(2.5*(LOG(Readings!AR6/16.325))^2-273+$E8))</f>
        <v>-0.91161576440003955</v>
      </c>
      <c r="AW8" s="6">
        <f>IF(Readings!AS6&gt;0.1,333.5*((Readings!AS6)^-0.07168)+(2.5*(LOG(Readings!AS6/16.325))^2-273+$E8))</f>
        <v>-0.88856912694251378</v>
      </c>
      <c r="AX8" s="6">
        <f>IF(Readings!AT6&gt;0.1,333.5*((Readings!AT6)^-0.07168)+(2.5*(LOG(Readings!AT6/16.325))^2-273+$E8))</f>
        <v>-0.91161576440003955</v>
      </c>
      <c r="AY8" s="6">
        <f>IF(Readings!AU6&gt;0.1,333.5*((Readings!AU6)^-0.07168)+(2.5*(LOG(Readings!AU6/16.325))^2-273+$E8))</f>
        <v>-0.90009626246938979</v>
      </c>
      <c r="AZ8" s="6">
        <f>IF(Readings!AV6&gt;0.1,333.5*((Readings!AV6)^-0.07168)+(2.5*(LOG(Readings!AV6/16.325))^2-273+$E8))</f>
        <v>-0.90009626246938979</v>
      </c>
      <c r="BA8" s="6">
        <f>IF(Readings!AW6&gt;0.1,333.5*((Readings!AW6)^-0.07168)+(2.5*(LOG(Readings!AW6/16.325))^2-273+$E8))</f>
        <v>-0.88856912694251378</v>
      </c>
      <c r="BB8" s="6">
        <f>IF(Readings!AX6&gt;0.1,333.5*((Readings!AX6)^-0.07168)+(2.5*(LOG(Readings!AX6/16.325))^2-273+$E8))</f>
        <v>-0.88856912694251378</v>
      </c>
      <c r="BC8" s="6">
        <f>IF(Readings!AY6&gt;0.1,333.5*((Readings!AY6)^-0.07168)+(2.5*(LOG(Readings!AY6/16.325))^2-273+$E8))</f>
        <v>-0.88856912694251378</v>
      </c>
      <c r="BD8" s="6">
        <f>IF(Readings!AZ6&gt;0.1,333.5*((Readings!AZ6)^-0.07168)+(2.5*(LOG(Readings!AZ6/16.325))^2-273+$E8))</f>
        <v>-0.88856912694251378</v>
      </c>
      <c r="BE8" s="6">
        <f>IF(Readings!BA6&gt;0.1,333.5*((Readings!BA6)^-0.07168)+(2.5*(LOG(Readings!BA6/16.325))^2-273+$E8))</f>
        <v>-0.87703434827699311</v>
      </c>
      <c r="BF8" s="6">
        <f>IF(Readings!BB6&gt;0.1,333.5*((Readings!BB6)^-0.07168)+(2.5*(LOG(Readings!BB6/16.325))^2-273+$E8))</f>
        <v>-0.87703434827699311</v>
      </c>
      <c r="BG8" s="6">
        <f>IF(Readings!BC6&gt;0.1,333.5*((Readings!BC6)^-0.07168)+(2.5*(LOG(Readings!BC6/16.325))^2-273+$E8))</f>
        <v>-0.87703434827699311</v>
      </c>
      <c r="BH8" s="6">
        <f>IF(Readings!BD6&gt;0.1,333.5*((Readings!BD6)^-0.07168)+(2.5*(LOG(Readings!BD6/16.325))^2-273+$E8))</f>
        <v>-0.8654919169130153</v>
      </c>
      <c r="BI8" s="6">
        <f>IF(Readings!BE6&gt;0.1,333.5*((Readings!BE6)^-0.07168)+(2.5*(LOG(Readings!BE6/16.325))^2-273+$E8))</f>
        <v>-0.87703434827699311</v>
      </c>
      <c r="BJ8" s="6">
        <f>IF(Readings!BF6&gt;0.1,333.5*((Readings!BF6)^-0.07168)+(2.5*(LOG(Readings!BF6/16.325))^2-273+$E8))</f>
        <v>-0.8654919169130153</v>
      </c>
      <c r="BK8" s="6">
        <f>IF(Readings!BG6&gt;0.1,333.5*((Readings!BG6)^-0.07168)+(2.5*(LOG(Readings!BG6/16.325))^2-273+$E8))</f>
        <v>-0.8654919169130153</v>
      </c>
      <c r="BL8" s="6">
        <f>IF(Readings!BH6&gt;0.1,333.5*((Readings!BH6)^-0.07168)+(2.5*(LOG(Readings!BH6/16.325))^2-273+$E8))</f>
        <v>-0.87703434827699311</v>
      </c>
      <c r="BM8" s="6">
        <f>IF(Readings!BI6&gt;0.1,333.5*((Readings!BI6)^-0.07168)+(2.5*(LOG(Readings!BI6/16.325))^2-273+$E8))</f>
        <v>-0.95761762639602921</v>
      </c>
      <c r="BN8" s="6">
        <f>IF(Readings!BJ6&gt;0.1,333.5*((Readings!BJ6)^-0.07168)+(2.5*(LOG(Readings!BJ6/16.325))^2-273+$E8))</f>
        <v>-0.8654919169130153</v>
      </c>
      <c r="BO8" s="6">
        <f>IF(Readings!BK6&gt;0.1,333.5*((Readings!BK6)^-0.07168)+(2.5*(LOG(Readings!BK6/16.325))^2-273+$E8))</f>
        <v>-0.8654919169130153</v>
      </c>
      <c r="BP8" s="6">
        <f>IF(Readings!BL6&gt;0.1,333.5*((Readings!BL6)^-0.07168)+(2.5*(LOG(Readings!BL6/16.325))^2-273+$E8))</f>
        <v>-0.92312764225937372</v>
      </c>
      <c r="BQ8" s="6">
        <f>IF(Readings!BM6&gt;0.1,333.5*((Readings!BM6)^-0.07168)+(2.5*(LOG(Readings!BM6/16.325))^2-273+$E8))</f>
        <v>-0.8654919169130153</v>
      </c>
      <c r="BR8" s="6">
        <f>IF(Readings!BN6&gt;0.1,333.5*((Readings!BN6)^-0.07168)+(2.5*(LOG(Readings!BN6/16.325))^2-273+$E8))</f>
        <v>-0.88856912694251378</v>
      </c>
      <c r="BS8" s="6">
        <f>IF(Readings!BO6&gt;0.1,333.5*((Readings!BO6)^-0.07168)+(2.5*(LOG(Readings!BO6/16.325))^2-273+$E8))</f>
        <v>-0.8654919169130153</v>
      </c>
      <c r="BT8" s="6"/>
      <c r="BU8" s="6">
        <f>IF(Readings!BQ6&gt;0.1,333.5*((Readings!BQ6)^-0.07168)+(2.5*(LOG(Readings!BQ6/16.325))^2-273+$E8))</f>
        <v>-0.84238405776119407</v>
      </c>
      <c r="BV8" s="6"/>
      <c r="BW8" s="6">
        <f>IF(Readings!BS6&gt;0.1,333.5*((Readings!BS6)^-0.07168)+(2.5*(LOG(Readings!BS6/16.325))^2-273+$E8))</f>
        <v>-0.84238405776119407</v>
      </c>
      <c r="BX8" s="6">
        <f>IF(Readings!BT6&gt;0.1,333.5*((Readings!BT6)^-0.07168)+(2.5*(LOG(Readings!BT6/16.325))^2-273+$E8))</f>
        <v>-0.85394182327274848</v>
      </c>
      <c r="BY8" s="6">
        <f>IF(Readings!BU6&gt;0.1,333.5*((Readings!BU6)^-0.07168)+(2.5*(LOG(Readings!BU6/16.325))^2-273+$E8))</f>
        <v>-0.84238405776119407</v>
      </c>
      <c r="BZ8" s="6">
        <f>IF(Readings!BV6&gt;0.1,333.5*((Readings!BV6)^-0.07168)+(2.5*(LOG(Readings!BV6/16.325))^2-273+$E8))</f>
        <v>-0.83081861076539099</v>
      </c>
      <c r="CA8" s="6">
        <f>IF(Readings!BW6&gt;0.1,333.5*((Readings!BW6)^-0.07168)+(2.5*(LOG(Readings!BW6/16.325))^2-273+$E8))</f>
        <v>-0.83081861076539099</v>
      </c>
      <c r="CB8" s="6">
        <f>IF(Readings!BX6&gt;0.1,333.5*((Readings!BX6)^-0.07168)+(2.5*(LOG(Readings!BX6/16.325))^2-273+$E8))</f>
        <v>-0.83081861076539099</v>
      </c>
      <c r="CC8" s="6">
        <f>IF(Readings!BY6&gt;0.1,333.5*((Readings!BY6)^-0.07168)+(2.5*(LOG(Readings!BY6/16.325))^2-273+$E8))</f>
        <v>-0.81924547265458614</v>
      </c>
      <c r="CD8" s="6">
        <f>IF(Readings!BZ6&gt;0.1,333.5*((Readings!BZ6)^-0.07168)+(2.5*(LOG(Readings!BZ6/16.325))^2-273+$E8))</f>
        <v>-0.84238405776119407</v>
      </c>
      <c r="CE8" s="6">
        <f>IF(Readings!CA6&gt;0.1,333.5*((Readings!CA6)^-0.07168)+(2.5*(LOG(Readings!CA6/16.325))^2-273+$E8))</f>
        <v>-0.7844798150588872</v>
      </c>
      <c r="CF8" s="6">
        <f>IF(Readings!CB6&gt;0.1,333.5*((Readings!CB6)^-0.07168)+(2.5*(LOG(Readings!CB6/16.325))^2-273+$E8))</f>
        <v>-0.7844798150588872</v>
      </c>
      <c r="CG8" s="6">
        <f>IF(Readings!CC6&gt;0.1,333.5*((Readings!CC6)^-0.07168)+(2.5*(LOG(Readings!CC6/16.325))^2-273+$E8))</f>
        <v>-0.80766463378040498</v>
      </c>
      <c r="CH8" s="6">
        <f>IF(Readings!CD6&gt;0.1,333.5*((Readings!CD6)^-0.07168)+(2.5*(LOG(Readings!CD6/16.325))^2-273+$E8))</f>
        <v>-0.83081861076539099</v>
      </c>
      <c r="CI8" s="6">
        <f>IF(Readings!CE6&gt;0.1,333.5*((Readings!CE6)^-0.07168)+(2.5*(LOG(Readings!CE6/16.325))^2-273+$E8))</f>
        <v>-0.81924547265458614</v>
      </c>
      <c r="CJ8" s="6">
        <f>IF(Readings!CF6&gt;0.1,333.5*((Readings!CF6)^-0.07168)+(2.5*(LOG(Readings!CF6/16.325))^2-273+$E8))</f>
        <v>-0.90009626246938979</v>
      </c>
      <c r="CK8" s="6">
        <f>IF(Readings!CG6&gt;0.1,333.5*((Readings!CG6)^-0.07168)+(2.5*(LOG(Readings!CG6/16.325))^2-273+$E8))</f>
        <v>-0.8654919169130153</v>
      </c>
      <c r="CL8" s="6">
        <f>IF(Readings!CH6&gt;0.1,333.5*((Readings!CH6)^-0.07168)+(2.5*(LOG(Readings!CH6/16.325))^2-273+$E8))</f>
        <v>-0.8654919169130153</v>
      </c>
      <c r="CM8" s="6">
        <f>IF(Readings!CI6&gt;0.1,333.5*((Readings!CI6)^-0.07168)+(2.5*(LOG(Readings!CI6/16.325))^2-273+$E8))</f>
        <v>-0.79607608447651046</v>
      </c>
      <c r="CN8" s="6">
        <f>IF(Readings!CJ6&gt;0.1,333.5*((Readings!CJ6)^-0.07168)+(2.5*(LOG(Readings!CJ6/16.325))^2-273+$E8))</f>
        <v>-0.85394182327274848</v>
      </c>
      <c r="CO8" s="6">
        <f>IF(Readings!CK6&gt;0.1,333.5*((Readings!CK6)^-0.07168)+(2.5*(LOG(Readings!CK6/16.325))^2-273+$E8))</f>
        <v>-0.7844798150588872</v>
      </c>
      <c r="CP8" s="6">
        <f>IF(Readings!CL6&gt;0.1,333.5*((Readings!CL6)^-0.07168)+(2.5*(LOG(Readings!CL6/16.325))^2-273+$E8))</f>
        <v>-0.7844798150588872</v>
      </c>
      <c r="CQ8" s="6">
        <f>IF(Readings!CM6&gt;0.1,333.5*((Readings!CM6)^-0.07168)+(2.5*(LOG(Readings!CM6/16.325))^2-273+$E8))</f>
        <v>-0.7844798150588872</v>
      </c>
      <c r="CR8" s="6">
        <f>IF(Readings!CN6&gt;0.1,333.5*((Readings!CN6)^-0.07168)+(2.5*(LOG(Readings!CN6/16.325))^2-273+$E8))</f>
        <v>-0.7844798150588872</v>
      </c>
      <c r="CS8" s="6"/>
      <c r="CT8" s="6">
        <f>IF(Readings!CP6&gt;0.1,333.5*((Readings!CP6)^-0.07168)+(2.5*(LOG(Readings!CP6/16.325))^2-273+$E8))</f>
        <v>-0.7844798150588872</v>
      </c>
      <c r="CU8" s="6">
        <f>IF(Readings!CQ6&gt;0.1,333.5*((Readings!CQ6)^-0.07168)+(2.5*(LOG(Readings!CQ6/16.325))^2-273+$E8))</f>
        <v>-0.80766463378040498</v>
      </c>
      <c r="CV8" s="6">
        <f>IF(Readings!CR6&gt;0.1,333.5*((Readings!CR6)^-0.07168)+(2.5*(LOG(Readings!CR6/16.325))^2-273+$E8))</f>
        <v>-0.7844798150588872</v>
      </c>
      <c r="CW8" s="6">
        <f>IF(Readings!CS6&gt;0.1,333.5*((Readings!CS6)^-0.07168)+(2.5*(LOG(Readings!CS6/16.325))^2-273+$E8))</f>
        <v>-0.7844798150588872</v>
      </c>
      <c r="CX8" s="6">
        <f>IF(Readings!CT6&gt;0.1,333.5*((Readings!CT6)^-0.07168)+(2.5*(LOG(Readings!CT6/16.325))^2-273+$E8))</f>
        <v>-0.7844798150588872</v>
      </c>
      <c r="CY8" s="6">
        <f>IF(Readings!CU6&gt;0.1,333.5*((Readings!CU6)^-0.07168)+(2.5*(LOG(Readings!CU6/16.325))^2-273+$E8))</f>
        <v>-0.7844798150588872</v>
      </c>
      <c r="CZ8" s="6">
        <f>IF(Readings!CV6&gt;0.1,333.5*((Readings!CV6)^-0.07168)+(2.5*(LOG(Readings!CV6/16.325))^2-273+$E8))</f>
        <v>-0.7844798150588872</v>
      </c>
      <c r="DA8" s="6">
        <f>IF(Readings!CW6&gt;0.1,333.5*((Readings!CW6)^-0.07168)+(2.5*(LOG(Readings!CW6/16.325))^2-273+$E8))</f>
        <v>-0.77287581582532994</v>
      </c>
      <c r="DB8" s="6">
        <f>IF(Readings!CX6&gt;0.1,333.5*((Readings!CX6)^-0.07168)+(2.5*(LOG(Readings!CX6/16.325))^2-273+$E8))</f>
        <v>-0.7612640770560688</v>
      </c>
      <c r="DC8" s="6">
        <f>IF(Readings!CY6&gt;0.1,333.5*((Readings!CY6)^-0.07168)+(2.5*(LOG(Readings!CY6/16.325))^2-273+$E8))</f>
        <v>-0.7612640770560688</v>
      </c>
      <c r="DD8" s="6">
        <f>IF(Readings!CZ6&gt;0.1,333.5*((Readings!CZ6)^-0.07168)+(2.5*(LOG(Readings!CZ6/16.325))^2-273+$E8))</f>
        <v>-0.7612640770560688</v>
      </c>
      <c r="DE8" s="6">
        <f>IF(Readings!DA6&gt;0.1,333.5*((Readings!DA6)^-0.07168)+(2.5*(LOG(Readings!DA6/16.325))^2-273+$E8))</f>
        <v>-0.7496445890128598</v>
      </c>
      <c r="DF8" s="6">
        <f>IF(Readings!DB6&gt;0.1,333.5*((Readings!DB6)^-0.07168)+(2.5*(LOG(Readings!DB6/16.325))^2-273+$E8))</f>
        <v>-0.7612640770560688</v>
      </c>
      <c r="DG8" s="6">
        <f>IF(Readings!DC6&gt;0.1,333.5*((Readings!DC6)^-0.07168)+(2.5*(LOG(Readings!DC6/16.325))^2-273+$E8))</f>
        <v>-0.7496445890128598</v>
      </c>
      <c r="DH8" s="6">
        <f>IF(Readings!DD6&gt;0.1,333.5*((Readings!DD6)^-0.07168)+(2.5*(LOG(Readings!DD6/16.325))^2-273+$E8))</f>
        <v>-0.7612640770560688</v>
      </c>
      <c r="DI8" s="6">
        <f>IF(Readings!DE6&gt;0.1,333.5*((Readings!DE6)^-0.07168)+(2.5*(LOG(Readings!DE6/16.325))^2-273+$E8))</f>
        <v>-0.7496445890128598</v>
      </c>
      <c r="DJ8" s="6">
        <f>IF(Readings!DF6&gt;0.1,333.5*((Readings!DF6)^-0.07168)+(2.5*(LOG(Readings!DF6/16.325))^2-273+$E8))</f>
        <v>-0.7496445890128598</v>
      </c>
      <c r="DK8" s="6">
        <f>IF(Readings!DG6&gt;0.1,333.5*((Readings!DG6)^-0.07168)+(2.5*(LOG(Readings!DG6/16.325))^2-273+$E8))</f>
        <v>-0.7496445890128598</v>
      </c>
      <c r="DL8" s="6">
        <f>IF(Readings!DH6&gt;0.1,333.5*((Readings!DH6)^-0.07168)+(2.5*(LOG(Readings!DH6/16.325))^2-273+$E8))</f>
        <v>-0.72638232606266229</v>
      </c>
      <c r="DM8" s="6">
        <f>IF(Readings!DI6&gt;0.1,333.5*((Readings!DI6)^-0.07168)+(2.5*(LOG(Readings!DI6/16.325))^2-273+$E8))</f>
        <v>-0.7612640770560688</v>
      </c>
      <c r="DN8" s="6">
        <f>IF(Readings!DJ6&gt;0.1,333.5*((Readings!DJ6)^-0.07168)+(2.5*(LOG(Readings!DJ6/16.325))^2-273+$E8))</f>
        <v>-0.73801734193978064</v>
      </c>
      <c r="DO8" s="6">
        <f>IF(Readings!DK6&gt;0.1,333.5*((Readings!DK6)^-0.07168)+(2.5*(LOG(Readings!DK6/16.325))^2-273+$E8))</f>
        <v>-0.72638232606266229</v>
      </c>
      <c r="DP8" s="6">
        <f>IF(Readings!DL6&gt;0.1,333.5*((Readings!DL6)^-0.07168)+(2.5*(LOG(Readings!DL6/16.325))^2-273+$E8))</f>
        <v>-0.73801734193978064</v>
      </c>
      <c r="DQ8" s="6">
        <f>IF(Readings!DM6&gt;0.1,333.5*((Readings!DM6)^-0.07168)+(2.5*(LOG(Readings!DM6/16.325))^2-273+$E8))</f>
        <v>-0.73801734193978064</v>
      </c>
      <c r="DR8" s="6">
        <f>IF(Readings!DN6&gt;0.1,333.5*((Readings!DN6)^-0.07168)+(2.5*(LOG(Readings!DN6/16.325))^2-273+$E8))</f>
        <v>-0.72638232606266229</v>
      </c>
      <c r="DS8" s="6">
        <f>IF(Readings!DO6&gt;0.1,333.5*((Readings!DO6)^-0.07168)+(2.5*(LOG(Readings!DO6/16.325))^2-273+$E8))</f>
        <v>-0.72638232606266229</v>
      </c>
      <c r="DT8" s="6">
        <f>IF(Readings!DP6&gt;0.1,333.5*((Readings!DP6)^-0.07168)+(2.5*(LOG(Readings!DP6/16.325))^2-273+$E8))</f>
        <v>-0.73801734193978064</v>
      </c>
      <c r="DU8" s="6">
        <f>IF(Readings!DQ6&gt;0.1,333.5*((Readings!DQ6)^-0.07168)+(2.5*(LOG(Readings!DQ6/16.325))^2-273+$E8))</f>
        <v>-0.73801734193978064</v>
      </c>
      <c r="DV8" s="6">
        <f>IF(Readings!DR6&gt;0.1,333.5*((Readings!DR6)^-0.07168)+(2.5*(LOG(Readings!DR6/16.325))^2-273+$E8))</f>
        <v>-0.72638232606266229</v>
      </c>
      <c r="DW8" s="6">
        <f>IF(Readings!DS6&gt;0.1,333.5*((Readings!DS6)^-0.07168)+(2.5*(LOG(Readings!DS6/16.325))^2-273+$E8))</f>
        <v>-0.72638232606266229</v>
      </c>
      <c r="DX8" s="6">
        <f>IF(Readings!DT6&gt;0.1,333.5*((Readings!DT6)^-0.07168)+(2.5*(LOG(Readings!DT6/16.325))^2-273+$E8))</f>
        <v>-0.71473953158920267</v>
      </c>
      <c r="DY8" s="6">
        <f>IF(Readings!DU6&gt;0.1,333.5*((Readings!DU6)^-0.07168)+(2.5*(LOG(Readings!DU6/16.325))^2-273+$E8))</f>
        <v>-0.71473953158920267</v>
      </c>
      <c r="DZ8" s="6"/>
      <c r="EA8" s="6">
        <f>IF(Readings!DW6&gt;0.1,333.5*((Readings!DW6)^-0.07168)+(2.5*(LOG(Readings!DW6/16.325))^2-273+$E8))</f>
        <v>-0.7030889487090235</v>
      </c>
      <c r="EB8" s="6">
        <f>IF(Readings!DX6&gt;0.1,333.5*((Readings!DX6)^-0.07168)+(2.5*(LOG(Readings!DX6/16.325))^2-273+$E8))</f>
        <v>-0.7030889487090235</v>
      </c>
      <c r="EC8" s="6">
        <f>IF(Readings!DY6&gt;0.1,333.5*((Readings!DY6)^-0.07168)+(2.5*(LOG(Readings!DY6/16.325))^2-273+$E8))</f>
        <v>-0.7030889487090235</v>
      </c>
      <c r="ED8" s="6">
        <f>IF(Readings!DZ6&gt;0.1,333.5*((Readings!DZ6)^-0.07168)+(2.5*(LOG(Readings!DZ6/16.325))^2-273+$E8))</f>
        <v>-0.69143056759349975</v>
      </c>
      <c r="EE8" s="6">
        <f>IF(Readings!EA6&gt;0.1,333.5*((Readings!EA6)^-0.07168)+(2.5*(LOG(Readings!EA6/16.325))^2-273+$E8))</f>
        <v>-0.7030889487090235</v>
      </c>
      <c r="EF8" s="6">
        <f>IF(Readings!EB6&gt;0.1,333.5*((Readings!EB6)^-0.07168)+(2.5*(LOG(Readings!EB6/16.325))^2-273+$E8))</f>
        <v>-0.7030889487090235</v>
      </c>
      <c r="EG8" s="6">
        <f>IF(Readings!EC6&gt;0.1,333.5*((Readings!EC6)^-0.07168)+(2.5*(LOG(Readings!EC6/16.325))^2-273+$E8))</f>
        <v>-0.7030889487090235</v>
      </c>
      <c r="EH8" s="6">
        <f>IF(Readings!ED6&gt;0.1,333.5*((Readings!ED6)^-0.07168)+(2.5*(LOG(Readings!ED6/16.325))^2-273+$E8))</f>
        <v>-0.69143056759349975</v>
      </c>
      <c r="EI8" s="6"/>
      <c r="EJ8" s="6">
        <f>IF(Readings!EF6&gt;0.1,333.5*((Readings!EF6)^-0.07168)+(2.5*(LOG(Readings!EF6/16.325))^2-273+$E8))</f>
        <v>-0.65640853627326123</v>
      </c>
      <c r="EK8" s="6">
        <f>IF(Readings!EG6&gt;0.1,333.5*((Readings!EG6)^-0.07168)+(2.5*(LOG(Readings!EG6/16.325))^2-273+$E8))</f>
        <v>-0.65640853627326123</v>
      </c>
      <c r="EL8" s="6">
        <f>IF(Readings!EH6&gt;0.1,333.5*((Readings!EH6)^-0.07168)+(2.5*(LOG(Readings!EH6/16.325))^2-273+$E8))</f>
        <v>-0.64471886356324148</v>
      </c>
      <c r="EM8" s="6">
        <f>IF(Readings!EI6&gt;0.1,333.5*((Readings!EI6)^-0.07168)+(2.5*(LOG(Readings!EI6/16.325))^2-273+$E8))</f>
        <v>-0.63302134319962988</v>
      </c>
      <c r="EN8" s="6">
        <f>IF(Readings!EJ6&gt;0.1,333.5*((Readings!EJ6)^-0.07168)+(2.5*(LOG(Readings!EJ6/16.325))^2-273+$E8))</f>
        <v>-0.67976437839553228</v>
      </c>
      <c r="EO8" s="6">
        <f>IF(Readings!EK6&gt;0.1,333.5*((Readings!EK6)^-0.07168)+(2.5*(LOG(Readings!EK6/16.325))^2-273+$E8))</f>
        <v>-0.63302134319962988</v>
      </c>
      <c r="EP8" s="6">
        <f>IF(Readings!EL6&gt;0.1,333.5*((Readings!EL6)^-0.07168)+(2.5*(LOG(Readings!EL6/16.325))^2-273+$E8))</f>
        <v>-0.63302134319962988</v>
      </c>
      <c r="EQ8" s="6">
        <f>IF(Readings!EM6&gt;0.1,333.5*((Readings!EM6)^-0.07168)+(2.5*(LOG(Readings!EM6/16.325))^2-273+$E8))</f>
        <v>-0.64471886356324148</v>
      </c>
      <c r="ER8" s="6">
        <f>IF(Readings!EN6&gt;0.1,333.5*((Readings!EN6)^-0.07168)+(2.5*(LOG(Readings!EN6/16.325))^2-273+$E8))</f>
        <v>-0.7030889487090235</v>
      </c>
      <c r="ES8" s="6">
        <f>IF(Readings!EO6&gt;0.1,333.5*((Readings!EO6)^-0.07168)+(2.5*(LOG(Readings!EO6/16.325))^2-273+$E8))</f>
        <v>-0.60960271973709723</v>
      </c>
      <c r="ET8" s="6">
        <f>IF(Readings!EP6&gt;0.1,333.5*((Readings!EP6)^-0.07168)+(2.5*(LOG(Readings!EP6/16.325))^2-273+$E8))</f>
        <v>-0.83081861076539099</v>
      </c>
      <c r="EU8" s="6">
        <f>IF(Readings!EQ6&gt;0.1,333.5*((Readings!EQ6)^-0.07168)+(2.5*(LOG(Readings!EQ6/16.325))^2-273+$E8))</f>
        <v>-0.56267086241007291</v>
      </c>
      <c r="EV8" s="6">
        <f>IF(Readings!ER6&gt;0.1,333.5*((Readings!ER6)^-0.07168)+(2.5*(LOG(Readings!ER6/16.325))^2-273+$E8))</f>
        <v>-0.55091812913912008</v>
      </c>
      <c r="EW8" s="6">
        <f>(333.5*((16.67)^-0.07168)+(2.5*(LOG(16.67/16.325))^2-273+$E8))</f>
        <v>-0.62131596524346833</v>
      </c>
      <c r="EX8" s="6">
        <f>(333.5*((16.59)^-0.07168)+(2.5*(LOG(16.59/16.325))^2-273+$E8))</f>
        <v>-0.52738886944820251</v>
      </c>
      <c r="EY8" s="6">
        <f>(333.5*((16.59)^-0.07168)+(2.5*(LOG(16.59/16.325))^2-273+$E8))</f>
        <v>-0.52738886944820251</v>
      </c>
      <c r="EZ8" s="6">
        <f>(333.5*((16.69)^-0.07168)+(2.5*(LOG(16.69/16.325))^2-273+$E8))</f>
        <v>-0.64471886356324148</v>
      </c>
      <c r="FA8" s="6">
        <f>IF(Readings!EW6&gt;0.1,333.5*((Readings!EW6)^-0.07168)+(2.5*(LOG(Readings!EW6/16.325))^2-273+$E8))</f>
        <v>-0.77287581582532994</v>
      </c>
      <c r="FB8" s="6" t="b">
        <f>IF(Readings!EX6&gt;0.1,333.5*((Readings!EX6)^-0.07168)+(2.5*(LOG(Readings!EX6/16.325))^2-273+$E8))</f>
        <v>0</v>
      </c>
      <c r="FC8" s="6">
        <f>IF(Readings!EY6&gt;0.1,333.5*((Readings!EY6)^-0.07168)+(2.5*(LOG(Readings!EY6/16.325))^2-273+$E8))</f>
        <v>-0.5156123228322258</v>
      </c>
      <c r="FD8" s="6">
        <f>IF(Readings!EZ6&gt;0.1,333.5*((Readings!EZ6)^-0.07168)+(2.5*(LOG(Readings!EZ6/16.325))^2-273+$E8))</f>
        <v>-0.5156123228322258</v>
      </c>
      <c r="FE8" s="6">
        <f>IF(Readings!FA6&gt;0.1,333.5*((Readings!FA6)^-0.07168)+(2.5*(LOG(Readings!FA6/16.325))^2-273+$E8))</f>
        <v>-0.52738886944820251</v>
      </c>
      <c r="FF8" s="6">
        <f>IF(Readings!FB6&gt;0.1,333.5*((Readings!FB6)^-0.07168)+(2.5*(LOG(Readings!FB6/16.325))^2-273+$E8))</f>
        <v>-0.52738886944820251</v>
      </c>
      <c r="FG8" s="6">
        <f>IF(Readings!FC6&gt;0.1,333.5*((Readings!FC6)^-0.07168)+(2.5*(LOG(Readings!FC6/16.325))^2-273+$E8))</f>
        <v>-0.50382781820707123</v>
      </c>
      <c r="FH8" s="6">
        <f>IF(Readings!FD6&gt;0.1,333.5*((Readings!FD6)^-0.07168)+(2.5*(LOG(Readings!FD6/16.325))^2-273+$E8))</f>
        <v>-0.5156123228322258</v>
      </c>
      <c r="FI8" s="6">
        <f>IF(Readings!FE6&gt;0.1,333.5*((Readings!FE6)^-0.07168)+(2.5*(LOG(Readings!FE6/16.325))^2-273+$E8))</f>
        <v>-0.5156123228322258</v>
      </c>
      <c r="FJ8" s="6">
        <f>IF(Readings!FF6&gt;0.1,333.5*((Readings!FF6)^-0.07168)+(2.5*(LOG(Readings!FF6/16.325))^2-273+$E8))</f>
        <v>-0.50382781820707123</v>
      </c>
      <c r="FK8" s="6">
        <f>IF(Readings!FG6&gt;0.1,333.5*((Readings!FG6)^-0.07168)+(2.5*(LOG(Readings!FG6/16.325))^2-273+$E8))</f>
        <v>-0.5156123228322258</v>
      </c>
    </row>
    <row r="9" spans="1:167" x14ac:dyDescent="0.2">
      <c r="D9" s="17"/>
      <c r="E9" s="17"/>
      <c r="F9" s="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</row>
    <row r="10" spans="1:167" x14ac:dyDescent="0.2">
      <c r="B10" s="4" t="s">
        <v>56</v>
      </c>
      <c r="D10" s="17"/>
      <c r="E10" s="17"/>
      <c r="F10" s="17"/>
      <c r="G10" s="6"/>
      <c r="H10" s="6" t="s">
        <v>1</v>
      </c>
      <c r="I10" s="6">
        <v>1099.5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</row>
    <row r="11" spans="1:167" s="5" customFormat="1" x14ac:dyDescent="0.2">
      <c r="B11" s="16" t="s">
        <v>49</v>
      </c>
      <c r="C11" s="18" t="s">
        <v>2</v>
      </c>
      <c r="D11" s="16" t="s">
        <v>3</v>
      </c>
      <c r="E11" s="16" t="s">
        <v>58</v>
      </c>
      <c r="F11" s="16"/>
      <c r="G11" s="5">
        <f>G5</f>
        <v>35894</v>
      </c>
      <c r="H11" s="5">
        <f t="shared" ref="H11:BS11" si="0">H5</f>
        <v>35899</v>
      </c>
      <c r="I11" s="5">
        <f t="shared" si="0"/>
        <v>35908</v>
      </c>
      <c r="J11" s="5">
        <f t="shared" si="0"/>
        <v>35913</v>
      </c>
      <c r="K11" s="5">
        <f t="shared" si="0"/>
        <v>35920</v>
      </c>
      <c r="L11" s="5">
        <f t="shared" si="0"/>
        <v>35927</v>
      </c>
      <c r="M11" s="5">
        <f t="shared" si="0"/>
        <v>35943</v>
      </c>
      <c r="N11" s="5">
        <f t="shared" si="0"/>
        <v>35950</v>
      </c>
      <c r="O11" s="5">
        <f t="shared" si="0"/>
        <v>35957</v>
      </c>
      <c r="P11" s="5">
        <f t="shared" si="0"/>
        <v>35964</v>
      </c>
      <c r="Q11" s="5">
        <f t="shared" si="0"/>
        <v>35972</v>
      </c>
      <c r="R11" s="5">
        <f t="shared" si="0"/>
        <v>35978</v>
      </c>
      <c r="S11" s="5">
        <f t="shared" si="0"/>
        <v>35986</v>
      </c>
      <c r="T11" s="5">
        <f t="shared" si="0"/>
        <v>35992</v>
      </c>
      <c r="U11" s="5">
        <f t="shared" si="0"/>
        <v>35998</v>
      </c>
      <c r="V11" s="5">
        <f t="shared" si="0"/>
        <v>36006</v>
      </c>
      <c r="W11" s="5">
        <f t="shared" si="0"/>
        <v>36012</v>
      </c>
      <c r="X11" s="5">
        <f t="shared" si="0"/>
        <v>36019</v>
      </c>
      <c r="Y11" s="5">
        <f t="shared" si="0"/>
        <v>36026</v>
      </c>
      <c r="Z11" s="5">
        <f t="shared" si="0"/>
        <v>36034</v>
      </c>
      <c r="AA11" s="5">
        <f t="shared" si="0"/>
        <v>36040</v>
      </c>
      <c r="AB11" s="5">
        <f t="shared" si="0"/>
        <v>36048</v>
      </c>
      <c r="AC11" s="5">
        <f t="shared" si="0"/>
        <v>36056</v>
      </c>
      <c r="AD11" s="5">
        <f t="shared" si="0"/>
        <v>36061</v>
      </c>
      <c r="AE11" s="5">
        <f t="shared" si="0"/>
        <v>36067</v>
      </c>
      <c r="AF11" s="5">
        <f t="shared" si="0"/>
        <v>36075</v>
      </c>
      <c r="AG11" s="5">
        <f t="shared" si="0"/>
        <v>36083</v>
      </c>
      <c r="AH11" s="5">
        <f t="shared" si="0"/>
        <v>36090</v>
      </c>
      <c r="AI11" s="5">
        <f t="shared" si="0"/>
        <v>36096</v>
      </c>
      <c r="AJ11" s="5">
        <f t="shared" si="0"/>
        <v>36103</v>
      </c>
      <c r="AK11" s="5">
        <f t="shared" si="0"/>
        <v>36111</v>
      </c>
      <c r="AL11" s="5">
        <f t="shared" si="0"/>
        <v>36118</v>
      </c>
      <c r="AM11" s="5">
        <f t="shared" si="0"/>
        <v>36124</v>
      </c>
      <c r="AN11" s="5">
        <f t="shared" si="0"/>
        <v>36131</v>
      </c>
      <c r="AO11" s="5">
        <f t="shared" si="0"/>
        <v>36138</v>
      </c>
      <c r="AP11" s="5">
        <f t="shared" si="0"/>
        <v>36145</v>
      </c>
      <c r="AQ11" s="5">
        <f t="shared" si="0"/>
        <v>36159</v>
      </c>
      <c r="AR11" s="5">
        <f t="shared" si="0"/>
        <v>36166</v>
      </c>
      <c r="AS11" s="5">
        <f t="shared" si="0"/>
        <v>36173</v>
      </c>
      <c r="AT11" s="5">
        <f t="shared" si="0"/>
        <v>36181</v>
      </c>
      <c r="AU11" s="5">
        <f t="shared" si="0"/>
        <v>36187</v>
      </c>
      <c r="AV11" s="5">
        <f t="shared" si="0"/>
        <v>36194</v>
      </c>
      <c r="AW11" s="5">
        <f t="shared" si="0"/>
        <v>36200</v>
      </c>
      <c r="AX11" s="5">
        <f t="shared" si="0"/>
        <v>36206</v>
      </c>
      <c r="AY11" s="5">
        <f t="shared" si="0"/>
        <v>36214</v>
      </c>
      <c r="AZ11" s="5">
        <f t="shared" si="0"/>
        <v>36224</v>
      </c>
      <c r="BA11" s="5">
        <f t="shared" si="0"/>
        <v>36227</v>
      </c>
      <c r="BB11" s="5">
        <f t="shared" si="0"/>
        <v>36234</v>
      </c>
      <c r="BC11" s="5">
        <f t="shared" si="0"/>
        <v>36241</v>
      </c>
      <c r="BD11" s="5">
        <f t="shared" si="0"/>
        <v>36251</v>
      </c>
      <c r="BE11" s="5">
        <f t="shared" si="0"/>
        <v>36271</v>
      </c>
      <c r="BF11" s="5">
        <f t="shared" si="0"/>
        <v>36280</v>
      </c>
      <c r="BG11" s="5">
        <f t="shared" si="0"/>
        <v>36285</v>
      </c>
      <c r="BH11" s="5">
        <f t="shared" si="0"/>
        <v>36296</v>
      </c>
      <c r="BI11" s="5">
        <f t="shared" si="0"/>
        <v>36302</v>
      </c>
      <c r="BJ11" s="5">
        <f t="shared" si="0"/>
        <v>36308</v>
      </c>
      <c r="BK11" s="5">
        <f t="shared" si="0"/>
        <v>36315</v>
      </c>
      <c r="BL11" s="5">
        <f t="shared" si="0"/>
        <v>36321</v>
      </c>
      <c r="BM11" s="5">
        <f t="shared" si="0"/>
        <v>36327</v>
      </c>
      <c r="BN11" s="5">
        <f t="shared" si="0"/>
        <v>36334</v>
      </c>
      <c r="BO11" s="5">
        <f t="shared" si="0"/>
        <v>36345</v>
      </c>
      <c r="BP11" s="5">
        <f t="shared" si="0"/>
        <v>36350</v>
      </c>
      <c r="BQ11" s="5">
        <f t="shared" si="0"/>
        <v>36356</v>
      </c>
      <c r="BR11" s="5">
        <f t="shared" si="0"/>
        <v>36376</v>
      </c>
      <c r="BS11" s="5">
        <f t="shared" si="0"/>
        <v>36382</v>
      </c>
      <c r="BT11" s="5">
        <f t="shared" ref="BT11:CE11" si="1">BT5</f>
        <v>36390</v>
      </c>
      <c r="BU11" s="5">
        <f t="shared" si="1"/>
        <v>36399</v>
      </c>
      <c r="BV11" s="5">
        <f t="shared" si="1"/>
        <v>36407</v>
      </c>
      <c r="BW11" s="5">
        <f t="shared" si="1"/>
        <v>36414</v>
      </c>
      <c r="BX11" s="5">
        <f t="shared" si="1"/>
        <v>36421</v>
      </c>
      <c r="BY11" s="5">
        <f t="shared" si="1"/>
        <v>36434</v>
      </c>
      <c r="BZ11" s="5">
        <f t="shared" si="1"/>
        <v>36443</v>
      </c>
      <c r="CA11" s="5">
        <f t="shared" si="1"/>
        <v>36449</v>
      </c>
      <c r="CB11" s="5">
        <f t="shared" si="1"/>
        <v>36455</v>
      </c>
      <c r="CC11" s="5">
        <f t="shared" si="1"/>
        <v>36467</v>
      </c>
      <c r="CD11" s="5">
        <f t="shared" si="1"/>
        <v>36477</v>
      </c>
      <c r="CE11" s="5">
        <f t="shared" si="1"/>
        <v>36489</v>
      </c>
      <c r="CF11" s="5">
        <f t="shared" ref="CF11:CM11" si="2">CF5</f>
        <v>36497</v>
      </c>
      <c r="CG11" s="5">
        <f t="shared" si="2"/>
        <v>36504</v>
      </c>
      <c r="CH11" s="5">
        <f t="shared" si="2"/>
        <v>36524</v>
      </c>
      <c r="CI11" s="5">
        <f t="shared" si="2"/>
        <v>36568</v>
      </c>
      <c r="CJ11" s="5">
        <f t="shared" si="2"/>
        <v>36590</v>
      </c>
      <c r="CK11" s="5">
        <f t="shared" si="2"/>
        <v>36615</v>
      </c>
      <c r="CL11" s="5">
        <f t="shared" si="2"/>
        <v>36626</v>
      </c>
      <c r="CM11" s="5">
        <f t="shared" si="2"/>
        <v>36641</v>
      </c>
      <c r="CN11" s="5">
        <f t="shared" ref="CN11:CS11" si="3">CN5</f>
        <v>36659</v>
      </c>
      <c r="CO11" s="5">
        <f t="shared" si="3"/>
        <v>36671</v>
      </c>
      <c r="CP11" s="5">
        <f t="shared" si="3"/>
        <v>36674</v>
      </c>
      <c r="CQ11" s="5">
        <f t="shared" si="3"/>
        <v>36678</v>
      </c>
      <c r="CR11" s="5">
        <f t="shared" si="3"/>
        <v>36684</v>
      </c>
      <c r="CS11" s="5">
        <f t="shared" si="3"/>
        <v>36693</v>
      </c>
      <c r="CT11" s="5">
        <f>CT5</f>
        <v>36698</v>
      </c>
      <c r="CU11" s="5">
        <f>CU5</f>
        <v>36707</v>
      </c>
      <c r="CV11" s="5">
        <f>CV5</f>
        <v>36713</v>
      </c>
      <c r="CW11" s="5">
        <f>CW5</f>
        <v>36718</v>
      </c>
      <c r="CX11" s="5">
        <f t="shared" ref="CX11:DG11" si="4">CX5</f>
        <v>36735</v>
      </c>
      <c r="CY11" s="5">
        <f t="shared" si="4"/>
        <v>36740</v>
      </c>
      <c r="CZ11" s="5">
        <f t="shared" si="4"/>
        <v>36748</v>
      </c>
      <c r="DA11" s="5">
        <f t="shared" si="4"/>
        <v>36753</v>
      </c>
      <c r="DB11" s="5">
        <f t="shared" si="4"/>
        <v>36762</v>
      </c>
      <c r="DC11" s="5">
        <f t="shared" si="4"/>
        <v>36767</v>
      </c>
      <c r="DD11" s="5">
        <f t="shared" si="4"/>
        <v>36779</v>
      </c>
      <c r="DE11" s="5">
        <f t="shared" si="4"/>
        <v>36798</v>
      </c>
      <c r="DF11" s="5">
        <f t="shared" si="4"/>
        <v>36809</v>
      </c>
      <c r="DG11" s="5">
        <f t="shared" si="4"/>
        <v>36816</v>
      </c>
      <c r="DH11" s="5">
        <f t="shared" ref="DH11:DR11" si="5">DH5</f>
        <v>36823</v>
      </c>
      <c r="DI11" s="5">
        <f t="shared" si="5"/>
        <v>36837</v>
      </c>
      <c r="DJ11" s="5">
        <f t="shared" si="5"/>
        <v>36849</v>
      </c>
      <c r="DK11" s="5">
        <f t="shared" si="5"/>
        <v>36867</v>
      </c>
      <c r="DL11" s="5">
        <f t="shared" si="5"/>
        <v>36881</v>
      </c>
      <c r="DM11" s="5">
        <f t="shared" si="5"/>
        <v>36901</v>
      </c>
      <c r="DN11" s="5">
        <f t="shared" si="5"/>
        <v>36914</v>
      </c>
      <c r="DO11" s="5">
        <f t="shared" si="5"/>
        <v>36951</v>
      </c>
      <c r="DP11" s="5">
        <f t="shared" si="5"/>
        <v>36971</v>
      </c>
      <c r="DQ11" s="5">
        <f t="shared" si="5"/>
        <v>36991</v>
      </c>
      <c r="DR11" s="5">
        <f t="shared" si="5"/>
        <v>37013</v>
      </c>
      <c r="DS11" s="5">
        <f t="shared" ref="DS11:EC11" si="6">DS5</f>
        <v>37028</v>
      </c>
      <c r="DT11" s="5">
        <f t="shared" si="6"/>
        <v>37046</v>
      </c>
      <c r="DU11" s="5">
        <f t="shared" si="6"/>
        <v>37060</v>
      </c>
      <c r="DV11" s="5">
        <f t="shared" si="6"/>
        <v>37075</v>
      </c>
      <c r="DW11" s="5">
        <f t="shared" si="6"/>
        <v>37088</v>
      </c>
      <c r="DX11" s="5">
        <f t="shared" si="6"/>
        <v>37102</v>
      </c>
      <c r="DY11" s="5">
        <f t="shared" si="6"/>
        <v>37116</v>
      </c>
      <c r="DZ11" s="5">
        <f t="shared" si="6"/>
        <v>37134</v>
      </c>
      <c r="EA11" s="5">
        <f t="shared" si="6"/>
        <v>37143</v>
      </c>
      <c r="EB11" s="5">
        <f t="shared" si="6"/>
        <v>37157</v>
      </c>
      <c r="EC11" s="5">
        <f t="shared" si="6"/>
        <v>37181</v>
      </c>
      <c r="ED11" s="5">
        <f>ED5</f>
        <v>37196</v>
      </c>
      <c r="EE11" s="5">
        <f>EE5</f>
        <v>37210</v>
      </c>
      <c r="EF11" s="5">
        <f>EF5</f>
        <v>37224</v>
      </c>
      <c r="EG11" s="5">
        <f>EG5</f>
        <v>37271</v>
      </c>
      <c r="EH11" s="5">
        <f>EH5</f>
        <v>37463</v>
      </c>
      <c r="EI11" s="5">
        <f t="shared" ref="EI11:ET11" si="7">EI5</f>
        <v>37750</v>
      </c>
      <c r="EJ11" s="5">
        <f t="shared" si="7"/>
        <v>37812</v>
      </c>
      <c r="EK11" s="5">
        <f t="shared" si="7"/>
        <v>37852</v>
      </c>
      <c r="EL11" s="5">
        <f t="shared" si="7"/>
        <v>37971</v>
      </c>
      <c r="EM11" s="5">
        <f t="shared" si="7"/>
        <v>38138</v>
      </c>
      <c r="EN11" s="5">
        <f t="shared" si="7"/>
        <v>38170</v>
      </c>
      <c r="EO11" s="5">
        <f t="shared" si="7"/>
        <v>38213</v>
      </c>
      <c r="EP11" s="5">
        <f t="shared" si="7"/>
        <v>38238</v>
      </c>
      <c r="EQ11" s="5">
        <f t="shared" si="7"/>
        <v>38266</v>
      </c>
      <c r="ER11" s="5">
        <f t="shared" si="7"/>
        <v>38502</v>
      </c>
      <c r="ES11" s="5">
        <f t="shared" si="7"/>
        <v>38586</v>
      </c>
      <c r="ET11" s="5">
        <f t="shared" si="7"/>
        <v>38674</v>
      </c>
      <c r="EU11" s="5">
        <f>EU5</f>
        <v>39592</v>
      </c>
      <c r="EV11" s="5">
        <f>EV5</f>
        <v>39701</v>
      </c>
      <c r="EW11" s="5">
        <v>40365</v>
      </c>
      <c r="EX11" s="5">
        <v>40750</v>
      </c>
      <c r="EY11" s="5">
        <v>40786</v>
      </c>
      <c r="EZ11" s="5">
        <v>40815</v>
      </c>
      <c r="FA11" s="5">
        <f t="shared" ref="FA11:FF11" si="8">FA5</f>
        <v>40988</v>
      </c>
      <c r="FB11" s="5">
        <f t="shared" si="8"/>
        <v>41016</v>
      </c>
      <c r="FC11" s="5">
        <f t="shared" si="8"/>
        <v>41051</v>
      </c>
      <c r="FD11" s="5">
        <f t="shared" si="8"/>
        <v>41118</v>
      </c>
      <c r="FE11" s="5">
        <f t="shared" si="8"/>
        <v>41151</v>
      </c>
      <c r="FF11" s="5">
        <f t="shared" si="8"/>
        <v>41182</v>
      </c>
      <c r="FG11" s="5">
        <v>41212</v>
      </c>
      <c r="FH11" s="5">
        <v>41233</v>
      </c>
      <c r="FI11" s="5">
        <v>41268</v>
      </c>
      <c r="FJ11" s="5">
        <v>41304</v>
      </c>
      <c r="FK11" s="5">
        <v>41337</v>
      </c>
    </row>
    <row r="12" spans="1:167" x14ac:dyDescent="0.2">
      <c r="A12" t="s">
        <v>10</v>
      </c>
      <c r="B12" s="13">
        <v>1</v>
      </c>
      <c r="C12" s="13">
        <v>1087.1999999999998</v>
      </c>
      <c r="D12" s="17">
        <f t="shared" ref="D12:D20" si="9">C12-$I$4</f>
        <v>-12.300000000000182</v>
      </c>
      <c r="E12" s="17">
        <v>-0.2</v>
      </c>
      <c r="F12" s="13" t="s">
        <v>281</v>
      </c>
      <c r="G12" s="6">
        <f>IF(Readings!C10&gt;0.1,333.5*((Readings!C10)^-0.07168)+(2.5*(LOG(Readings!C10/16.325))^2-273+$E12))</f>
        <v>3.662117163401831</v>
      </c>
      <c r="H12" s="6">
        <f>IF(Readings!D10&gt;0.1,333.5*((Readings!D10)^-0.07168)+(2.5*(LOG(Readings!D10/16.325))^2-273+$E12))</f>
        <v>3.0033103449942473</v>
      </c>
      <c r="I12" s="6">
        <f>IF(Readings!E10&gt;0.1,333.5*((Readings!E10)^-0.07168)+(2.5*(LOG(Readings!E10/16.325))^2-273+$E12))</f>
        <v>3.2785170669610579</v>
      </c>
      <c r="J12" s="6">
        <f>IF(Readings!F10&gt;0.1,333.5*((Readings!F10)^-0.07168)+(2.5*(LOG(Readings!F10/16.325))^2-273+$E12))</f>
        <v>3.4988200294794183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>
        <f>IF(Readings!Z10&gt;0.1,333.5*((Readings!Z10)^-0.07168)+(2.5*(LOG(Readings!Z10/16.325))^2-273+$E12))</f>
        <v>2.5912794079549144</v>
      </c>
      <c r="AE12" s="6">
        <f>IF(Readings!AA10&gt;0.1,333.5*((Readings!AA10)^-0.07168)+(2.5*(LOG(Readings!AA10/16.325))^2-273+$E12))</f>
        <v>2.5491946788689006</v>
      </c>
      <c r="AF12" s="6">
        <f>IF(Readings!AB10&gt;0.1,333.5*((Readings!AB10)^-0.07168)+(2.5*(LOG(Readings!AB10/16.325))^2-273+$E12))</f>
        <v>2.8458990028503308</v>
      </c>
      <c r="AG12" s="6">
        <f>IF(Readings!AC10&gt;0.1,333.5*((Readings!AC10)^-0.07168)+(2.5*(LOG(Readings!AC10/16.325))^2-273+$E12))</f>
        <v>2.8174275068446946</v>
      </c>
      <c r="AH12" s="6"/>
      <c r="AI12" s="6">
        <f>IF(Readings!AE10&gt;0.1,333.5*((Readings!AE10)^-0.07168)+(2.5*(LOG(Readings!AE10/16.325))^2-273+$E12))</f>
        <v>3.3516502095274063</v>
      </c>
      <c r="AJ12" s="6">
        <f>IF(Readings!AF10&gt;0.1,333.5*((Readings!AF10)^-0.07168)+(2.5*(LOG(Readings!AF10/16.325))^2-273+$E12))</f>
        <v>3.2202252867242578</v>
      </c>
      <c r="AK12" s="6">
        <f>IF(Readings!AG10&gt;0.1,333.5*((Readings!AG10)^-0.07168)+(2.5*(LOG(Readings!AG10/16.325))^2-273+$E12))</f>
        <v>3.3663128115450149</v>
      </c>
      <c r="AL12" s="6">
        <f>IF(Readings!AH10&gt;0.1,333.5*((Readings!AH10)^-0.07168)+(2.5*(LOG(Readings!AH10/16.325))^2-273+$E12))</f>
        <v>3.3516502095274063</v>
      </c>
      <c r="AM12" s="6">
        <f>IF(Readings!AI10&gt;0.1,333.5*((Readings!AI10)^-0.07168)+(2.5*(LOG(Readings!AI10/16.325))^2-273+$E12))</f>
        <v>3.3809874480588746</v>
      </c>
      <c r="AN12" s="6">
        <f>IF(Readings!AJ10&gt;0.1,333.5*((Readings!AJ10)^-0.07168)+(2.5*(LOG(Readings!AJ10/16.325))^2-273+$E12))</f>
        <v>3.6770364645981886</v>
      </c>
      <c r="AO12" s="6">
        <f>IF(Readings!AK10&gt;0.1,333.5*((Readings!AK10)^-0.07168)+(2.5*(LOG(Readings!AK10/16.325))^2-273+$E12))</f>
        <v>3.7069123926122529</v>
      </c>
      <c r="AP12" s="6">
        <f>IF(Readings!AL10&gt;0.1,333.5*((Readings!AL10)^-0.07168)+(2.5*(LOG(Readings!AL10/16.325))^2-273+$E12))</f>
        <v>3.6770364645981886</v>
      </c>
      <c r="AQ12" s="6">
        <f>IF(Readings!AM10&gt;0.1,333.5*((Readings!AM10)^-0.07168)+(2.5*(LOG(Readings!AM10/16.325))^2-273+$E12))</f>
        <v>3.6025639221569463</v>
      </c>
      <c r="AR12" s="6">
        <f>IF(Readings!AN10&gt;0.1,333.5*((Readings!AN10)^-0.07168)+(2.5*(LOG(Readings!AN10/16.325))^2-273+$E12))</f>
        <v>3.5283998355363906</v>
      </c>
      <c r="AS12" s="6">
        <f>IF(Readings!AO10&gt;0.1,333.5*((Readings!AO10)^-0.07168)+(2.5*(LOG(Readings!AO10/16.325))^2-273+$E12))</f>
        <v>3.7218690586275898</v>
      </c>
      <c r="AT12" s="6">
        <f>IF(Readings!AP10&gt;0.1,333.5*((Readings!AP10)^-0.07168)+(2.5*(LOG(Readings!AP10/16.325))^2-273+$E12))</f>
        <v>4.2687864388402659</v>
      </c>
      <c r="AU12" s="6">
        <f>IF(Readings!AQ10&gt;0.1,333.5*((Readings!AQ10)^-0.07168)+(2.5*(LOG(Readings!AQ10/16.325))^2-273+$E12))</f>
        <v>4.207188777939848</v>
      </c>
      <c r="AV12" s="6"/>
      <c r="AW12" s="6">
        <f>IF(Readings!AS10&gt;0.1,333.5*((Readings!AS10)^-0.07168)+(2.5*(LOG(Readings!AS10/16.325))^2-273+$E12))</f>
        <v>4.0693611715346947</v>
      </c>
      <c r="AX12" s="6">
        <f>IF(Readings!AT10&gt;0.1,333.5*((Readings!AT10)^-0.07168)+(2.5*(LOG(Readings!AT10/16.325))^2-273+$E12))</f>
        <v>4.16112866602856</v>
      </c>
      <c r="AY12" s="6">
        <f>IF(Readings!AU10&gt;0.1,333.5*((Readings!AU10)^-0.07168)+(2.5*(LOG(Readings!AU10/16.325))^2-273+$E12))</f>
        <v>3.9477294776320946</v>
      </c>
      <c r="AZ12" s="6">
        <f>IF(Readings!AV10&gt;0.1,333.5*((Readings!AV10)^-0.07168)+(2.5*(LOG(Readings!AV10/16.325))^2-273+$E12))</f>
        <v>4.0388759048759653</v>
      </c>
      <c r="BA12" s="6">
        <f>IF(Readings!AW10&gt;0.1,333.5*((Readings!AW10)^-0.07168)+(2.5*(LOG(Readings!AW10/16.325))^2-273+$E12))</f>
        <v>4.008442310249734</v>
      </c>
      <c r="BB12" s="6">
        <f>IF(Readings!AX10&gt;0.1,333.5*((Readings!AX10)^-0.07168)+(2.5*(LOG(Readings!AX10/16.325))^2-273+$E12))</f>
        <v>4.0693611715346947</v>
      </c>
      <c r="BC12" s="6">
        <f>IF(Readings!AY10&gt;0.1,333.5*((Readings!AY10)^-0.07168)+(2.5*(LOG(Readings!AY10/16.325))^2-273+$E12))</f>
        <v>3.8269166658366771</v>
      </c>
      <c r="BD12" s="6"/>
      <c r="BE12" s="6">
        <f>IF(Readings!BA10&gt;0.1,333.5*((Readings!BA10)^-0.07168)+(2.5*(LOG(Readings!BA10/16.325))^2-273+$E12))</f>
        <v>3.7069123926122529</v>
      </c>
      <c r="BF12" s="6">
        <f>IF(Readings!BB10&gt;0.1,333.5*((Readings!BB10)^-0.07168)+(2.5*(LOG(Readings!BB10/16.325))^2-273+$E12))</f>
        <v>3.6025639221569463</v>
      </c>
      <c r="BG12" s="6">
        <f>IF(Readings!BC10&gt;0.1,333.5*((Readings!BC10)^-0.07168)+(2.5*(LOG(Readings!BC10/16.325))^2-273+$E12))</f>
        <v>3.4692890391694959</v>
      </c>
      <c r="BH12" s="6">
        <f>IF(Readings!BD10&gt;0.1,333.5*((Readings!BD10)^-0.07168)+(2.5*(LOG(Readings!BD10/16.325))^2-273+$E12))</f>
        <v>3.4840484418606934</v>
      </c>
      <c r="BI12" s="6">
        <f>IF(Readings!BE10&gt;0.1,333.5*((Readings!BE10)^-0.07168)+(2.5*(LOG(Readings!BE10/16.325))^2-273+$E12))</f>
        <v>3.4398067127937679</v>
      </c>
      <c r="BJ12" s="6"/>
      <c r="BK12" s="6">
        <f>IF(Readings!BG10&gt;0.1,333.5*((Readings!BG10)^-0.07168)+(2.5*(LOG(Readings!BG10/16.325))^2-273+$E12))</f>
        <v>2.945908938619084</v>
      </c>
      <c r="BL12" s="6">
        <f>IF(Readings!BH10&gt;0.1,333.5*((Readings!BH10)^-0.07168)+(2.5*(LOG(Readings!BH10/16.325))^2-273+$E12))</f>
        <v>2.8601518276912543</v>
      </c>
      <c r="BM12" s="6">
        <f>IF(Readings!BI10&gt;0.1,333.5*((Readings!BI10)^-0.07168)+(2.5*(LOG(Readings!BI10/16.325))^2-273+$E12))</f>
        <v>2.8032088013900989</v>
      </c>
      <c r="BN12" s="6">
        <f>IF(Readings!BJ10&gt;0.1,333.5*((Readings!BJ10)^-0.07168)+(2.5*(LOG(Readings!BJ10/16.325))^2-273+$E12))</f>
        <v>2.8174275068446946</v>
      </c>
      <c r="BO12" s="6">
        <f>IF(Readings!BK10&gt;0.1,333.5*((Readings!BK10)^-0.07168)+(2.5*(LOG(Readings!BK10/16.325))^2-273+$E12))</f>
        <v>2.7181340901750559</v>
      </c>
      <c r="BP12" s="6">
        <f>IF(Readings!BL10&gt;0.1,333.5*((Readings!BL10)^-0.07168)+(2.5*(LOG(Readings!BL10/16.325))^2-273+$E12))</f>
        <v>2.6193913018867079</v>
      </c>
      <c r="BQ12" s="6">
        <f>IF(Readings!BM10&gt;0.1,333.5*((Readings!BM10)^-0.07168)+(2.5*(LOG(Readings!BM10/16.325))^2-273+$E12))</f>
        <v>2.4096272248276591</v>
      </c>
      <c r="BR12" s="6">
        <f>IF(Readings!BN10&gt;0.1,333.5*((Readings!BN10)^-0.07168)+(2.5*(LOG(Readings!BN10/16.325))^2-273+$E12))</f>
        <v>2.4096272248276591</v>
      </c>
      <c r="BS12" s="6">
        <f>IF(Readings!BO10&gt;0.1,333.5*((Readings!BO10)^-0.07168)+(2.5*(LOG(Readings!BO10/16.325))^2-273+$E12))</f>
        <v>2.4096272248276591</v>
      </c>
      <c r="BT12" s="6">
        <f>IF(Readings!BP10&gt;0.1,333.5*((Readings!BP10)^-0.07168)+(2.5*(LOG(Readings!BP10/16.325))^2-273+$E12))</f>
        <v>2.2298130674108165</v>
      </c>
      <c r="BU12" s="6">
        <f>IF(Readings!BQ10&gt;0.1,333.5*((Readings!BQ10)^-0.07168)+(2.5*(LOG(Readings!BQ10/16.325))^2-273+$E12))</f>
        <v>2.3679697937859032</v>
      </c>
      <c r="BV12" s="6">
        <f>IF(Readings!BR10&gt;0.1,333.5*((Readings!BR10)^-0.07168)+(2.5*(LOG(Readings!BR10/16.325))^2-273+$E12))</f>
        <v>2.3679697937859032</v>
      </c>
      <c r="BW12" s="6">
        <f>IF(Readings!BS10&gt;0.1,333.5*((Readings!BS10)^-0.07168)+(2.5*(LOG(Readings!BS10/16.325))^2-273+$E12))</f>
        <v>2.3679697937859032</v>
      </c>
      <c r="BX12" s="6">
        <f>IF(Readings!BT10&gt;0.1,333.5*((Readings!BT10)^-0.07168)+(2.5*(LOG(Readings!BT10/16.325))^2-273+$E12))</f>
        <v>2.3679697937859032</v>
      </c>
      <c r="BY12" s="6">
        <f>IF(Readings!BU10&gt;0.1,333.5*((Readings!BU10)^-0.07168)+(2.5*(LOG(Readings!BU10/16.325))^2-273+$E12))</f>
        <v>2.3679697937859032</v>
      </c>
      <c r="BZ12" s="6">
        <f>IF(Readings!BV10&gt;0.1,333.5*((Readings!BV10)^-0.07168)+(2.5*(LOG(Readings!BV10/16.325))^2-273+$E12))</f>
        <v>2.3679697937859032</v>
      </c>
      <c r="CA12" s="6">
        <f>IF(Readings!BW10&gt;0.1,333.5*((Readings!BW10)^-0.07168)+(2.5*(LOG(Readings!BW10/16.325))^2-273+$E12))</f>
        <v>2.3679697937859032</v>
      </c>
      <c r="CB12" s="6">
        <f>IF(Readings!BX10&gt;0.1,333.5*((Readings!BX10)^-0.07168)+(2.5*(LOG(Readings!BX10/16.325))^2-273+$E12))</f>
        <v>2.3679697937859032</v>
      </c>
      <c r="CC12" s="6">
        <f>IF(Readings!BY10&gt;0.1,333.5*((Readings!BY10)^-0.07168)+(2.5*(LOG(Readings!BY10/16.325))^2-273+$E12))</f>
        <v>2.3679697937859032</v>
      </c>
      <c r="CD12" s="6">
        <f>IF(Readings!BZ10&gt;0.1,333.5*((Readings!BZ10)^-0.07168)+(2.5*(LOG(Readings!BZ10/16.325))^2-273+$E12))</f>
        <v>2.3679697937859032</v>
      </c>
      <c r="CE12" s="6">
        <f>IF(Readings!CA10&gt;0.1,333.5*((Readings!CA10)^-0.07168)+(2.5*(LOG(Readings!CA10/16.325))^2-273+$E12))</f>
        <v>2.2711473399074862</v>
      </c>
      <c r="CF12" s="6">
        <f>IF(Readings!CB10&gt;0.1,333.5*((Readings!CB10)^-0.07168)+(2.5*(LOG(Readings!CB10/16.325))^2-273+$E12))</f>
        <v>2.2849468430548541</v>
      </c>
      <c r="CG12" s="6">
        <f>IF(Readings!CC10&gt;0.1,333.5*((Readings!CC10)^-0.07168)+(2.5*(LOG(Readings!CC10/16.325))^2-273+$E12))</f>
        <v>2.2987570785397793</v>
      </c>
      <c r="CH12" s="6">
        <f>IF(Readings!CD10&gt;0.1,333.5*((Readings!CD10)^-0.07168)+(2.5*(LOG(Readings!CD10/16.325))^2-273+$E12))</f>
        <v>2.2987570785397793</v>
      </c>
      <c r="CI12" s="6">
        <f>IF(Readings!CE10&gt;0.1,333.5*((Readings!CE10)^-0.07168)+(2.5*(LOG(Readings!CE10/16.325))^2-273+$E12))</f>
        <v>1.9566851490030217</v>
      </c>
      <c r="CJ12" s="6">
        <f>IF(Readings!CF10&gt;0.1,333.5*((Readings!CF10)^-0.07168)+(2.5*(LOG(Readings!CF10/16.325))^2-273+$E12))</f>
        <v>1.9973870968505025</v>
      </c>
      <c r="CK12" s="6">
        <f>IF(Readings!CG10&gt;0.1,333.5*((Readings!CG10)^-0.07168)+(2.5*(LOG(Readings!CG10/16.325))^2-273+$E12))</f>
        <v>2.2573585533727965</v>
      </c>
      <c r="CL12" s="6">
        <f>IF(Readings!CH10&gt;0.1,333.5*((Readings!CH10)^-0.07168)+(2.5*(LOG(Readings!CH10/16.325))^2-273+$E12))</f>
        <v>2.2298130674108165</v>
      </c>
      <c r="CM12" s="6">
        <f>IF(Readings!CI10&gt;0.1,333.5*((Readings!CI10)^-0.07168)+(2.5*(LOG(Readings!CI10/16.325))^2-273+$E12))</f>
        <v>2.1885748218824119</v>
      </c>
      <c r="CN12" s="6">
        <f>IF(Readings!CJ10&gt;0.1,333.5*((Readings!CJ10)^-0.07168)+(2.5*(LOG(Readings!CJ10/16.325))^2-273+$E12))</f>
        <v>2.1063847343243083</v>
      </c>
      <c r="CO12" s="6">
        <f>IF(Readings!CK10&gt;0.1,333.5*((Readings!CK10)^-0.07168)+(2.5*(LOG(Readings!CK10/16.325))^2-273+$E12))</f>
        <v>2.0654320603159135</v>
      </c>
      <c r="CP12" s="6">
        <f>IF(Readings!CL10&gt;0.1,333.5*((Readings!CL10)^-0.07168)+(2.5*(LOG(Readings!CL10/16.325))^2-273+$E12))</f>
        <v>2.0381827268369079</v>
      </c>
      <c r="CQ12" s="6">
        <f>IF(Readings!CM10&gt;0.1,333.5*((Readings!CM10)^-0.07168)+(2.5*(LOG(Readings!CM10/16.325))^2-273+$E12))</f>
        <v>2.0109752109767669</v>
      </c>
      <c r="CR12" s="6">
        <f>IF(Readings!CN10&gt;0.1,333.5*((Readings!CN10)^-0.07168)+(2.5*(LOG(Readings!CN10/16.325))^2-273+$E12))</f>
        <v>1.9838093918295385</v>
      </c>
      <c r="CS12" s="6">
        <f>IF(Readings!CO10&gt;0.1,333.5*((Readings!CO10)^-0.07168)+(2.5*(LOG(Readings!CO10/16.325))^2-273+$E12))</f>
        <v>1.9431385812273447</v>
      </c>
      <c r="CT12" s="6">
        <f>IF(Readings!CP10&gt;0.1,333.5*((Readings!CP10)^-0.07168)+(2.5*(LOG(Readings!CP10/16.325))^2-273+$E12))</f>
        <v>1.9431385812273447</v>
      </c>
      <c r="CU12" s="6">
        <f>IF(Readings!CQ10&gt;0.1,333.5*((Readings!CQ10)^-0.07168)+(2.5*(LOG(Readings!CQ10/16.325))^2-273+$E12))</f>
        <v>1.8890556528704678</v>
      </c>
      <c r="CV12" s="6">
        <f>IF(Readings!CR10&gt;0.1,333.5*((Readings!CR10)^-0.07168)+(2.5*(LOG(Readings!CR10/16.325))^2-273+$E12))</f>
        <v>1.8620759864309662</v>
      </c>
      <c r="CW12" s="6">
        <f>IF(Readings!CS10&gt;0.1,333.5*((Readings!CS10)^-0.07168)+(2.5*(LOG(Readings!CS10/16.325))^2-273+$E12))</f>
        <v>1.8351373608304584</v>
      </c>
      <c r="CX12" s="6">
        <f>IF(Readings!CT10&gt;0.1,333.5*((Readings!CT10)^-0.07168)+(2.5*(LOG(Readings!CT10/16.325))^2-273+$E12))</f>
        <v>1.6610285888031058</v>
      </c>
      <c r="CY12" s="6">
        <f>IF(Readings!CU10&gt;0.1,333.5*((Readings!CU10)^-0.07168)+(2.5*(LOG(Readings!CU10/16.325))^2-273+$E12))</f>
        <v>1.6877032938487559</v>
      </c>
      <c r="CZ12" s="6">
        <f>IF(Readings!CV10&gt;0.1,333.5*((Readings!CV10)^-0.07168)+(2.5*(LOG(Readings!CV10/16.325))^2-273+$E12))</f>
        <v>1.7144182840095255</v>
      </c>
      <c r="DA12" s="6">
        <f>IF(Readings!CW10&gt;0.1,333.5*((Readings!CW10)^-0.07168)+(2.5*(LOG(Readings!CW10/16.325))^2-273+$E12))</f>
        <v>1.5945173237019503</v>
      </c>
      <c r="DB12" s="6">
        <f>IF(Readings!CX10&gt;0.1,333.5*((Readings!CX10)^-0.07168)+(2.5*(LOG(Readings!CX10/16.325))^2-273+$E12))</f>
        <v>1.5547303380372455</v>
      </c>
      <c r="DC12" s="6">
        <f>IF(Readings!CY10&gt;0.1,333.5*((Readings!CY10)^-0.07168)+(2.5*(LOG(Readings!CY10/16.325))^2-273+$E12))</f>
        <v>1.5547303380372455</v>
      </c>
      <c r="DD12" s="6">
        <f>IF(Readings!CZ10&gt;0.1,333.5*((Readings!CZ10)^-0.07168)+(2.5*(LOG(Readings!CZ10/16.325))^2-273+$E12))</f>
        <v>1.5018199703698087</v>
      </c>
      <c r="DE12" s="6">
        <f>IF(Readings!DA10&gt;0.1,333.5*((Readings!DA10)^-0.07168)+(2.5*(LOG(Readings!DA10/16.325))^2-273+$E12))</f>
        <v>1.4490675789637635</v>
      </c>
      <c r="DF12" s="6">
        <f>IF(Readings!DB10&gt;0.1,333.5*((Readings!DB10)^-0.07168)+(2.5*(LOG(Readings!DB10/16.325))^2-273+$E12))</f>
        <v>1.4096064232327308</v>
      </c>
      <c r="DG12" s="6">
        <f>IF(Readings!DC10&gt;0.1,333.5*((Readings!DC10)^-0.07168)+(2.5*(LOG(Readings!DC10/16.325))^2-273+$E12))</f>
        <v>1.4096064232327308</v>
      </c>
      <c r="DH12" s="6">
        <f>IF(Readings!DD10&gt;0.1,333.5*((Readings!DD10)^-0.07168)+(2.5*(LOG(Readings!DD10/16.325))^2-273+$E12))</f>
        <v>1.4096064232327308</v>
      </c>
      <c r="DI12" s="6">
        <f>IF(Readings!DE10&gt;0.1,333.5*((Readings!DE10)^-0.07168)+(2.5*(LOG(Readings!DE10/16.325))^2-273+$E12))</f>
        <v>1.4490675789637635</v>
      </c>
      <c r="DJ12" s="6"/>
      <c r="DK12" s="6">
        <f>IF(Readings!DG10&gt;0.1,333.5*((Readings!DG10)^-0.07168)+(2.5*(LOG(Readings!DG10/16.325))^2-273+$E12))</f>
        <v>1.4227503467617453</v>
      </c>
      <c r="DL12" s="6"/>
      <c r="DM12" s="6">
        <f>IF(Readings!DI10&gt;0.1,333.5*((Readings!DI10)^-0.07168)+(2.5*(LOG(Readings!DI10/16.325))^2-273+$E12))</f>
        <v>1.8216834015703398</v>
      </c>
      <c r="DN12" s="6">
        <f>IF(Readings!DJ10&gt;0.1,333.5*((Readings!DJ10)^-0.07168)+(2.5*(LOG(Readings!DJ10/16.325))^2-273+$E12))</f>
        <v>1.8890556528704678</v>
      </c>
      <c r="DO12" s="6">
        <f>IF(Readings!DK10&gt;0.1,333.5*((Readings!DK10)^-0.07168)+(2.5*(LOG(Readings!DK10/16.325))^2-273+$E12))</f>
        <v>1.9702420808806664</v>
      </c>
      <c r="DP12" s="6">
        <f>IF(Readings!DL10&gt;0.1,333.5*((Readings!DL10)^-0.07168)+(2.5*(LOG(Readings!DL10/16.325))^2-273+$E12))</f>
        <v>1.9973870968505025</v>
      </c>
      <c r="DQ12" s="6">
        <f>IF(Readings!DM10&gt;0.1,333.5*((Readings!DM10)^-0.07168)+(2.5*(LOG(Readings!DM10/16.325))^2-273+$E12))</f>
        <v>1.9566851490030217</v>
      </c>
      <c r="DR12" s="6">
        <f>IF(Readings!DN10&gt;0.1,333.5*((Readings!DN10)^-0.07168)+(2.5*(LOG(Readings!DN10/16.325))^2-273+$E12))</f>
        <v>1.8890556528704678</v>
      </c>
      <c r="DS12" s="6">
        <f>IF(Readings!DO10&gt;0.1,333.5*((Readings!DO10)^-0.07168)+(2.5*(LOG(Readings!DO10/16.325))^2-273+$E12))</f>
        <v>1.8351373608304584</v>
      </c>
      <c r="DT12" s="6">
        <f>IF(Readings!DP10&gt;0.1,333.5*((Readings!DP10)^-0.07168)+(2.5*(LOG(Readings!DP10/16.325))^2-273+$E12))</f>
        <v>1.7679695798599937</v>
      </c>
      <c r="DU12" s="6">
        <f>IF(Readings!DQ10&gt;0.1,333.5*((Readings!DQ10)^-0.07168)+(2.5*(LOG(Readings!DQ10/16.325))^2-273+$E12))</f>
        <v>1.7010557461181861</v>
      </c>
      <c r="DV12" s="6">
        <f>IF(Readings!DR10&gt;0.1,333.5*((Readings!DR10)^-0.07168)+(2.5*(LOG(Readings!DR10/16.325))^2-273+$E12))</f>
        <v>1.6477063074158877</v>
      </c>
      <c r="DW12" s="6">
        <f>IF(Readings!DS10&gt;0.1,333.5*((Readings!DS10)^-0.07168)+(2.5*(LOG(Readings!DS10/16.325))^2-273+$E12))</f>
        <v>1.5679827184395663</v>
      </c>
      <c r="DX12" s="6">
        <f>IF(Readings!DT10&gt;0.1,333.5*((Readings!DT10)^-0.07168)+(2.5*(LOG(Readings!DT10/16.325))^2-273+$E12))</f>
        <v>1.5150327171864433</v>
      </c>
      <c r="DY12" s="6">
        <f>IF(Readings!DU10&gt;0.1,333.5*((Readings!DU10)^-0.07168)+(2.5*(LOG(Readings!DU10/16.325))^2-273+$E12))</f>
        <v>1.4359040607503744</v>
      </c>
      <c r="DZ12" s="6">
        <f>IF(Readings!DV10&gt;0.1,333.5*((Readings!DV10)^-0.07168)+(2.5*(LOG(Readings!DV10/16.325))^2-273+$E12))</f>
        <v>1.3571283594008605</v>
      </c>
      <c r="EA12" s="6">
        <f>IF(Readings!DW10&gt;0.1,333.5*((Readings!DW10)^-0.07168)+(2.5*(LOG(Readings!DW10/16.325))^2-273+$E12))</f>
        <v>1.3178719410680628</v>
      </c>
      <c r="EB12" s="6">
        <f>IF(Readings!DX10&gt;0.1,333.5*((Readings!DX10)^-0.07168)+(2.5*(LOG(Readings!DX10/16.325))^2-273+$E12))</f>
        <v>1.2656655261903893</v>
      </c>
      <c r="EC12" s="6">
        <f>IF(Readings!DY10&gt;0.1,333.5*((Readings!DY10)^-0.07168)+(2.5*(LOG(Readings!DY10/16.325))^2-273+$E12))</f>
        <v>1.2006240261352445</v>
      </c>
      <c r="ED12" s="6">
        <f>IF(Readings!DZ10&gt;0.1,333.5*((Readings!DZ10)^-0.07168)+(2.5*(LOG(Readings!DZ10/16.325))^2-273+$E12))</f>
        <v>1.2006240261352445</v>
      </c>
      <c r="EE12" s="6">
        <f>IF(Readings!EA10&gt;0.1,333.5*((Readings!EA10)^-0.07168)+(2.5*(LOG(Readings!EA10/16.325))^2-273+$E12))</f>
        <v>1.1876444615887749</v>
      </c>
      <c r="EF12" s="6">
        <f>IF(Readings!EB10&gt;0.1,333.5*((Readings!EB10)^-0.07168)+(2.5*(LOG(Readings!EB10/16.325))^2-273+$E12))</f>
        <v>1.2136131514196222</v>
      </c>
      <c r="EG12" s="6">
        <f>IF(Readings!EC10&gt;0.1,333.5*((Readings!EC10)^-0.07168)+(2.5*(LOG(Readings!EC10/16.325))^2-273+$E12))</f>
        <v>1.2787026550940368</v>
      </c>
      <c r="EH12" s="6">
        <f>IF(Readings!ED10&gt;0.1,333.5*((Readings!ED10)^-0.07168)+(2.5*(LOG(Readings!ED10/16.325))^2-273+$E12))</f>
        <v>1.2526380247590509</v>
      </c>
      <c r="EI12" s="6">
        <f>IF(Readings!EE10&gt;0.1,333.5*((Readings!EE10)^-0.07168)+(2.5*(LOG(Readings!EE10/16.325))^2-273+$E12))</f>
        <v>1.0454964857132722</v>
      </c>
      <c r="EJ12" s="6">
        <f>IF(Readings!EF10&gt;0.1,333.5*((Readings!EF10)^-0.07168)+(2.5*(LOG(Readings!EF10/16.325))^2-273+$E12))</f>
        <v>1.019774150733042</v>
      </c>
      <c r="EK12" s="6">
        <f>IF(Readings!EG10&gt;0.1,333.5*((Readings!EG10)^-0.07168)+(2.5*(LOG(Readings!EG10/16.325))^2-273+$E12))</f>
        <v>0.93004069344806339</v>
      </c>
      <c r="EL12" s="6">
        <f>IF(Readings!EH10&gt;0.1,333.5*((Readings!EH10)^-0.07168)+(2.5*(LOG(Readings!EH10/16.325))^2-273+$E12))</f>
        <v>0.89172306951547853</v>
      </c>
      <c r="EM12" s="6">
        <f>IF(Readings!EI10&gt;0.1,333.5*((Readings!EI10)^-0.07168)+(2.5*(LOG(Readings!EI10/16.325))^2-273+$E12))</f>
        <v>0.84076234143333295</v>
      </c>
      <c r="EN12" s="6">
        <f>IF(Readings!EJ10&gt;0.1,333.5*((Readings!EJ10)^-0.07168)+(2.5*(LOG(Readings!EJ10/16.325))^2-273+$E12))</f>
        <v>0.85348869305357766</v>
      </c>
      <c r="EO12" s="6">
        <f>IF(Readings!EK10&gt;0.1,333.5*((Readings!EK10)^-0.07168)+(2.5*(LOG(Readings!EK10/16.325))^2-273+$E12))</f>
        <v>0.67615237064006806</v>
      </c>
      <c r="EP12" s="6">
        <f>IF(Readings!EL10&gt;0.1,333.5*((Readings!EL10)^-0.07168)+(2.5*(LOG(Readings!EL10/16.325))^2-273+$E12))</f>
        <v>0.72663764717952972</v>
      </c>
      <c r="EQ12" s="6">
        <f>IF(Readings!EM10&gt;0.1,333.5*((Readings!EM10)^-0.07168)+(2.5*(LOG(Readings!EM10/16.325))^2-273+$E12))</f>
        <v>0.66355367791408071</v>
      </c>
      <c r="ER12" s="6"/>
      <c r="ES12" s="6">
        <f>IF(Readings!EO10&gt;0.1,333.5*((Readings!EO10)^-0.07168)+(2.5*(LOG(Readings!EO10/16.325))^2-273+$E12))</f>
        <v>0.63838335858042683</v>
      </c>
      <c r="ET12" s="6"/>
      <c r="EU12" s="6">
        <f>IF(Readings!EQ10&gt;0.1,333.5*((Readings!EQ10)^-0.07168)+(2.5*(LOG(Readings!EQ10/16.325))^2-273+$E12))</f>
        <v>0.58815064396526395</v>
      </c>
      <c r="EV12" s="6">
        <f>IF(Readings!ER10&gt;0.1,333.5*((Readings!ER10)^-0.07168)+(2.5*(LOG(Readings!ER10/16.325))^2-273+$E12))</f>
        <v>0.45074702323631755</v>
      </c>
      <c r="EW12" s="6">
        <f>(333.5*((15.97)^-0.07168)+(2.5*(LOG(15.97/16.325))^2-273+$E12))</f>
        <v>0.22820025620325168</v>
      </c>
      <c r="EX12" s="6">
        <f>(333.5*((16.01)^-0.07168)+(2.5*(LOG(16.01/16.325))^2-273+$E12))</f>
        <v>0.17912677416177303</v>
      </c>
      <c r="EY12" s="6">
        <f>(333.5*((16.08)^-0.07168)+(2.5*(LOG(16.08/16.325))^2-273+$E12))</f>
        <v>9.3577621496365282E-2</v>
      </c>
      <c r="EZ12" s="6">
        <f>(333.5*((16.19)^-0.07168)+(2.5*(LOG(16.19/16.325))^2-273+$E12))</f>
        <v>-4.0017748612797277E-2</v>
      </c>
      <c r="FA12" s="6">
        <f>IF(Readings!EW10&gt;0.1,333.5*((Readings!EW10)^-0.07168)+(2.5*(LOG(Readings!EW10/16.325))^2-273+$E12))</f>
        <v>0.32676140216960903</v>
      </c>
      <c r="FB12" s="6">
        <f>IF(Readings!EX10&gt;0.1,333.5*((Readings!EX10)^-0.07168)+(2.5*(LOG(Readings!EX10/16.325))^2-273+$E12))</f>
        <v>0.52556111121765525</v>
      </c>
      <c r="FC12" s="6">
        <f>IF(Readings!EY10&gt;0.1,333.5*((Readings!EY10)^-0.07168)+(2.5*(LOG(Readings!EY10/16.325))^2-273+$E12))</f>
        <v>0.4756496377209487</v>
      </c>
      <c r="FD12" s="6">
        <f>IF(Readings!EZ10&gt;0.1,333.5*((Readings!EZ10)^-0.07168)+(2.5*(LOG(Readings!EZ10/16.325))^2-273+$E12))</f>
        <v>0.35148851165297401</v>
      </c>
      <c r="FE12" s="6">
        <f>IF(Readings!FA10&gt;0.1,333.5*((Readings!FA10)^-0.07168)+(2.5*(LOG(Readings!FA10/16.325))^2-273+$E12))</f>
        <v>0.26509577004372886</v>
      </c>
      <c r="FF12" s="6">
        <f>IF(Readings!FB10&gt;0.1,333.5*((Readings!FB10)^-0.07168)+(2.5*(LOG(Readings!FB10/16.325))^2-273+$E12))</f>
        <v>0.21591899383173541</v>
      </c>
      <c r="FG12" s="6">
        <f>IF(Readings!FC10&gt;0.1,333.5*((Readings!FC10)^-0.07168)+(2.5*(LOG(Readings!FC10/16.325))^2-273+$E12))</f>
        <v>0.20364633360082962</v>
      </c>
      <c r="FH12" s="6">
        <f>IF(Readings!FD10&gt;0.1,333.5*((Readings!FD10)^-0.07168)+(2.5*(LOG(Readings!FD10/16.325))^2-273+$E12))</f>
        <v>0.21591899383173541</v>
      </c>
      <c r="FI12" s="6">
        <f>IF(Readings!FE10&gt;0.1,333.5*((Readings!FE10)^-0.07168)+(2.5*(LOG(Readings!FE10/16.325))^2-273+$E12))</f>
        <v>0.24049013209241821</v>
      </c>
      <c r="FJ12" s="6">
        <f>IF(Readings!FF10&gt;0.1,333.5*((Readings!FF10)^-0.07168)+(2.5*(LOG(Readings!FF10/16.325))^2-273+$E12))</f>
        <v>0.31441091122468379</v>
      </c>
      <c r="FK12" s="6">
        <f>IF(Readings!FG10&gt;0.1,333.5*((Readings!FG10)^-0.07168)+(2.5*(LOG(Readings!FG10/16.325))^2-273+$E12))</f>
        <v>0.32676140216960903</v>
      </c>
    </row>
    <row r="13" spans="1:167" x14ac:dyDescent="0.2">
      <c r="A13" t="s">
        <v>11</v>
      </c>
      <c r="B13" s="13">
        <v>2</v>
      </c>
      <c r="C13" s="13">
        <v>1084.6999999999998</v>
      </c>
      <c r="D13" s="17">
        <f t="shared" si="9"/>
        <v>-14.800000000000182</v>
      </c>
      <c r="E13" s="17">
        <v>-0.13</v>
      </c>
      <c r="F13" s="13" t="s">
        <v>282</v>
      </c>
      <c r="G13" s="6">
        <f>IF(Readings!C11&gt;0.1,333.5*((Readings!C11)^-0.07168)+(2.5*(LOG(Readings!C11/16.325))^2-273+$E13))</f>
        <v>2.830620650277524</v>
      </c>
      <c r="H13" s="6">
        <f>IF(Readings!D11&gt;0.1,333.5*((Readings!D11)^-0.07168)+(2.5*(LOG(Readings!D11/16.325))^2-273+$E13))</f>
        <v>2.8448053901377648</v>
      </c>
      <c r="I13" s="6">
        <f>IF(Readings!E11&gt;0.1,333.5*((Readings!E11)^-0.07168)+(2.5*(LOG(Readings!E11/16.325))^2-273+$E13))</f>
        <v>2.8448053901377648</v>
      </c>
      <c r="J13" s="6">
        <f>IF(Readings!F11&gt;0.1,333.5*((Readings!F11)^-0.07168)+(2.5*(LOG(Readings!F11/16.325))^2-273+$E13))</f>
        <v>2.830620650277524</v>
      </c>
      <c r="K13" s="6">
        <f>IF(Readings!G11&gt;0.1,333.5*((Readings!G11)^-0.07168)+(2.5*(LOG(Readings!G11/16.325))^2-273+$E13))</f>
        <v>2.8022850172147287</v>
      </c>
      <c r="L13" s="6">
        <f>IF(Readings!H11&gt;0.1,333.5*((Readings!H11)^-0.07168)+(2.5*(LOG(Readings!H11/16.325))^2-273+$E13))</f>
        <v>2.8022850172147287</v>
      </c>
      <c r="M13" s="6">
        <f>IF(Readings!I11&gt;0.1,333.5*((Readings!I11)^-0.07168)+(2.5*(LOG(Readings!I11/16.325))^2-273+$E13))</f>
        <v>2.7316425855992748</v>
      </c>
      <c r="N13" s="6">
        <f>IF(Readings!J11&gt;0.1,333.5*((Readings!J11)^-0.07168)+(2.5*(LOG(Readings!J11/16.325))^2-273+$E13))</f>
        <v>2.7034639208108047</v>
      </c>
      <c r="O13" s="6">
        <f>IF(Readings!K11&gt;0.1,333.5*((Readings!K11)^-0.07168)+(2.5*(LOG(Readings!K11/16.325))^2-273+$E13))</f>
        <v>2.6612794079549076</v>
      </c>
      <c r="P13" s="6"/>
      <c r="Q13" s="6">
        <f>IF(Readings!M11&gt;0.1,333.5*((Readings!M11)^-0.07168)+(2.5*(LOG(Readings!M11/16.325))^2-273+$E13))</f>
        <v>2.6051885331152107</v>
      </c>
      <c r="R13" s="6">
        <f>IF(Readings!N11&gt;0.1,333.5*((Readings!N11)^-0.07168)+(2.5*(LOG(Readings!N11/16.325))^2-273+$E13))</f>
        <v>2.5632361582499357</v>
      </c>
      <c r="S13" s="6">
        <f>IF(Readings!O11&gt;0.1,333.5*((Readings!O11)^-0.07168)+(2.5*(LOG(Readings!O11/16.325))^2-273+$E13))</f>
        <v>2.5213825347098009</v>
      </c>
      <c r="T13" s="6">
        <f>IF(Readings!P11&gt;0.1,333.5*((Readings!P11)^-0.07168)+(2.5*(LOG(Readings!P11/16.325))^2-273+$E13))</f>
        <v>2.49353476461431</v>
      </c>
      <c r="U13" s="6">
        <f>IF(Readings!Q11&gt;0.1,333.5*((Readings!Q11)^-0.07168)+(2.5*(LOG(Readings!Q11/16.325))^2-273+$E13))</f>
        <v>2.4102523367798199</v>
      </c>
      <c r="V13" s="6">
        <f>IF(Readings!R11&gt;0.1,333.5*((Readings!R11)^-0.07168)+(2.5*(LOG(Readings!R11/16.325))^2-273+$E13))</f>
        <v>2.2723102600453444</v>
      </c>
      <c r="W13" s="6">
        <f>IF(Readings!S11&gt;0.1,333.5*((Readings!S11)^-0.07168)+(2.5*(LOG(Readings!S11/16.325))^2-273+$E13))</f>
        <v>2.3825780621211265</v>
      </c>
      <c r="X13" s="6">
        <f>IF(Readings!T11&gt;0.1,333.5*((Readings!T11)^-0.07168)+(2.5*(LOG(Readings!T11/16.325))^2-273+$E13))</f>
        <v>2.3411473399074794</v>
      </c>
      <c r="Y13" s="6">
        <f>IF(Readings!U11&gt;0.1,333.5*((Readings!U11)^-0.07168)+(2.5*(LOG(Readings!U11/16.325))^2-273+$E13))</f>
        <v>2.2998130674108097</v>
      </c>
      <c r="Z13" s="6">
        <f>IF(Readings!V11&gt;0.1,333.5*((Readings!V11)^-0.07168)+(2.5*(LOG(Readings!V11/16.325))^2-273+$E13))</f>
        <v>2.2723102600453444</v>
      </c>
      <c r="AA13" s="6">
        <f>IF(Readings!W11&gt;0.1,333.5*((Readings!W11)^-0.07168)+(2.5*(LOG(Readings!W11/16.325))^2-273+$E13))</f>
        <v>2.2723102600453444</v>
      </c>
      <c r="AB13" s="6">
        <f>IF(Readings!X11&gt;0.1,333.5*((Readings!X11)^-0.07168)+(2.5*(LOG(Readings!X11/16.325))^2-273+$E13))</f>
        <v>2.2311357989808585</v>
      </c>
      <c r="AC13" s="6">
        <f>IF(Readings!Y11&gt;0.1,333.5*((Readings!Y11)^-0.07168)+(2.5*(LOG(Readings!Y11/16.325))^2-273+$E13))</f>
        <v>2.2448500066907968</v>
      </c>
      <c r="AD13" s="6">
        <f>IF(Readings!Z11&gt;0.1,333.5*((Readings!Z11)^-0.07168)+(2.5*(LOG(Readings!Z11/16.325))^2-273+$E13))</f>
        <v>2.2311357989808585</v>
      </c>
      <c r="AE13" s="6">
        <f>IF(Readings!AA11&gt;0.1,333.5*((Readings!AA11)^-0.07168)+(2.5*(LOG(Readings!AA11/16.325))^2-273+$E13))</f>
        <v>2.2311357989808585</v>
      </c>
      <c r="AF13" s="6">
        <f>IF(Readings!AB11&gt;0.1,333.5*((Readings!AB11)^-0.07168)+(2.5*(LOG(Readings!AB11/16.325))^2-273+$E13))</f>
        <v>2.2585748218824051</v>
      </c>
      <c r="AG13" s="6">
        <f>IF(Readings!AC11&gt;0.1,333.5*((Readings!AC11)^-0.07168)+(2.5*(LOG(Readings!AC11/16.325))^2-273+$E13))</f>
        <v>2.313580467759607</v>
      </c>
      <c r="AH13" s="6">
        <f>IF(Readings!AD11&gt;0.1,333.5*((Readings!AD11)^-0.07168)+(2.5*(LOG(Readings!AD11/16.325))^2-273+$E13))</f>
        <v>2.3549468430548472</v>
      </c>
      <c r="AI13" s="6">
        <f>IF(Readings!AE11&gt;0.1,333.5*((Readings!AE11)^-0.07168)+(2.5*(LOG(Readings!AE11/16.325))^2-273+$E13))</f>
        <v>2.4102523367798199</v>
      </c>
      <c r="AJ13" s="6">
        <f>IF(Readings!AF11&gt;0.1,333.5*((Readings!AF11)^-0.07168)+(2.5*(LOG(Readings!AF11/16.325))^2-273+$E13))</f>
        <v>2.4657305604445696</v>
      </c>
      <c r="AK13" s="6">
        <f>IF(Readings!AG11&gt;0.1,333.5*((Readings!AG11)^-0.07168)+(2.5*(LOG(Readings!AG11/16.325))^2-273+$E13))</f>
        <v>2.507453195873552</v>
      </c>
      <c r="AL13" s="6">
        <f>IF(Readings!AH11&gt;0.1,333.5*((Readings!AH11)^-0.07168)+(2.5*(LOG(Readings!AH11/16.325))^2-273+$E13))</f>
        <v>2.5632361582499357</v>
      </c>
      <c r="AM13" s="6">
        <f>IF(Readings!AI11&gt;0.1,333.5*((Readings!AI11)^-0.07168)+(2.5*(LOG(Readings!AI11/16.325))^2-273+$E13))</f>
        <v>2.6191946788688938</v>
      </c>
      <c r="AN13" s="6">
        <f>IF(Readings!AJ11&gt;0.1,333.5*((Readings!AJ11)^-0.07168)+(2.5*(LOG(Readings!AJ11/16.325))^2-273+$E13))</f>
        <v>2.6612794079549076</v>
      </c>
      <c r="AO13" s="6">
        <f>IF(Readings!AK11&gt;0.1,333.5*((Readings!AK11)^-0.07168)+(2.5*(LOG(Readings!AK11/16.325))^2-273+$E13))</f>
        <v>2.7175476765012831</v>
      </c>
      <c r="AP13" s="6">
        <f>IF(Readings!AL11&gt;0.1,333.5*((Readings!AL11)^-0.07168)+(2.5*(LOG(Readings!AL11/16.325))^2-273+$E13))</f>
        <v>2.7598659307659545</v>
      </c>
      <c r="AQ13" s="6">
        <f>IF(Readings!AM11&gt;0.1,333.5*((Readings!AM11)^-0.07168)+(2.5*(LOG(Readings!AM11/16.325))^2-273+$E13))</f>
        <v>2.7457486647826386</v>
      </c>
      <c r="AR13" s="6">
        <f>IF(Readings!AN11&gt;0.1,333.5*((Readings!AN11)^-0.07168)+(2.5*(LOG(Readings!AN11/16.325))^2-273+$E13))</f>
        <v>2.7598659307659545</v>
      </c>
      <c r="AS13" s="6">
        <f>IF(Readings!AO11&gt;0.1,333.5*((Readings!AO11)^-0.07168)+(2.5*(LOG(Readings!AO11/16.325))^2-273+$E13))</f>
        <v>2.915899002850324</v>
      </c>
      <c r="AT13" s="6">
        <f>IF(Readings!AP11&gt;0.1,333.5*((Readings!AP11)^-0.07168)+(2.5*(LOG(Readings!AP11/16.325))^2-273+$E13))</f>
        <v>3.0733103449942405</v>
      </c>
      <c r="AU13" s="6">
        <f>IF(Readings!AQ11&gt;0.1,333.5*((Readings!AQ11)^-0.07168)+(2.5*(LOG(Readings!AQ11/16.325))^2-273+$E13))</f>
        <v>3.0159089386190772</v>
      </c>
      <c r="AV13" s="6"/>
      <c r="AW13" s="6">
        <f>IF(Readings!AS11&gt;0.1,333.5*((Readings!AS11)^-0.07168)+(2.5*(LOG(Readings!AS11/16.325))^2-273+$E13))</f>
        <v>3.0445865488148343</v>
      </c>
      <c r="AX13" s="6">
        <f>IF(Readings!AT11&gt;0.1,333.5*((Readings!AT11)^-0.07168)+(2.5*(LOG(Readings!AT11/16.325))^2-273+$E13))</f>
        <v>3.2176270574868227</v>
      </c>
      <c r="AY13" s="6">
        <f>IF(Readings!AU11&gt;0.1,333.5*((Readings!AU11)^-0.07168)+(2.5*(LOG(Readings!AU11/16.325))^2-273+$E13))</f>
        <v>3.0733103449942405</v>
      </c>
      <c r="AZ13" s="6">
        <f>IF(Readings!AV11&gt;0.1,333.5*((Readings!AV11)^-0.07168)+(2.5*(LOG(Readings!AV11/16.325))^2-273+$E13))</f>
        <v>3.0589426648861604</v>
      </c>
      <c r="BA13" s="6">
        <f>IF(Readings!AW11&gt;0.1,333.5*((Readings!AW11)^-0.07168)+(2.5*(LOG(Readings!AW11/16.325))^2-273+$E13))</f>
        <v>3.0876896067290431</v>
      </c>
      <c r="BB13" s="6">
        <f>IF(Readings!AX11&gt;0.1,333.5*((Readings!AX11)^-0.07168)+(2.5*(LOG(Readings!AX11/16.325))^2-273+$E13))</f>
        <v>3.0876896067290431</v>
      </c>
      <c r="BC13" s="6">
        <f>IF(Readings!AY11&gt;0.1,333.5*((Readings!AY11)^-0.07168)+(2.5*(LOG(Readings!AY11/16.325))^2-273+$E13))</f>
        <v>3.0733103449942405</v>
      </c>
      <c r="BD13" s="6">
        <f>IF(Readings!AZ11&gt;0.1,333.5*((Readings!AZ11)^-0.07168)+(2.5*(LOG(Readings!AZ11/16.325))^2-273+$E13))</f>
        <v>3.0159089386190772</v>
      </c>
      <c r="BE13" s="6">
        <f>IF(Readings!BA11&gt;0.1,333.5*((Readings!BA11)^-0.07168)+(2.5*(LOG(Readings!BA11/16.325))^2-273+$E13))</f>
        <v>2.9444160600141913</v>
      </c>
      <c r="BF13" s="6">
        <f>IF(Readings!BB11&gt;0.1,333.5*((Readings!BB11)^-0.07168)+(2.5*(LOG(Readings!BB11/16.325))^2-273+$E13))</f>
        <v>2.915899002850324</v>
      </c>
      <c r="BG13" s="6">
        <f>IF(Readings!BC11&gt;0.1,333.5*((Readings!BC11)^-0.07168)+(2.5*(LOG(Readings!BC11/16.325))^2-273+$E13))</f>
        <v>2.8874275068446877</v>
      </c>
      <c r="BH13" s="6">
        <f>IF(Readings!BD11&gt;0.1,333.5*((Readings!BD11)^-0.07168)+(2.5*(LOG(Readings!BD11/16.325))^2-273+$E13))</f>
        <v>2.8874275068446877</v>
      </c>
      <c r="BI13" s="6"/>
      <c r="BJ13" s="6"/>
      <c r="BK13" s="6"/>
      <c r="BL13" s="6"/>
      <c r="BM13" s="6">
        <f>IF(Readings!BI11&gt;0.1,333.5*((Readings!BI11)^-0.07168)+(2.5*(LOG(Readings!BI11/16.325))^2-273+$E13))</f>
        <v>2.7034639208108047</v>
      </c>
      <c r="BN13" s="6">
        <f>IF(Readings!BJ11&gt;0.1,333.5*((Readings!BJ11)^-0.07168)+(2.5*(LOG(Readings!BJ11/16.325))^2-273+$E13))</f>
        <v>2.7034639208108047</v>
      </c>
      <c r="BO13" s="6">
        <f>IF(Readings!BK11&gt;0.1,333.5*((Readings!BK11)^-0.07168)+(2.5*(LOG(Readings!BK11/16.325))^2-273+$E13))</f>
        <v>2.6051885331152107</v>
      </c>
      <c r="BP13" s="6">
        <f>IF(Readings!BL11&gt;0.1,333.5*((Readings!BL11)^-0.07168)+(2.5*(LOG(Readings!BL11/16.325))^2-273+$E13))</f>
        <v>2.5772092891397733</v>
      </c>
      <c r="BQ13" s="6">
        <f>IF(Readings!BM11&gt;0.1,333.5*((Readings!BM11)^-0.07168)+(2.5*(LOG(Readings!BM11/16.325))^2-273+$E13))</f>
        <v>2.5213825347098009</v>
      </c>
      <c r="BR13" s="6">
        <f>IF(Readings!BN11&gt;0.1,333.5*((Readings!BN11)^-0.07168)+(2.5*(LOG(Readings!BN11/16.325))^2-273+$E13))</f>
        <v>2.4796272248276523</v>
      </c>
      <c r="BS13" s="6">
        <f>IF(Readings!BO11&gt;0.1,333.5*((Readings!BO11)^-0.07168)+(2.5*(LOG(Readings!BO11/16.325))^2-273+$E13))</f>
        <v>2.4796272248276523</v>
      </c>
      <c r="BT13" s="6">
        <f>IF(Readings!BP11&gt;0.1,333.5*((Readings!BP11)^-0.07168)+(2.5*(LOG(Readings!BP11/16.325))^2-273+$E13))</f>
        <v>2.4518447554304998</v>
      </c>
      <c r="BU13" s="6">
        <f>IF(Readings!BQ11&gt;0.1,333.5*((Readings!BQ11)^-0.07168)+(2.5*(LOG(Readings!BQ11/16.325))^2-273+$E13))</f>
        <v>2.4102523367798199</v>
      </c>
      <c r="BV13" s="6">
        <f>IF(Readings!BR11&gt;0.1,333.5*((Readings!BR11)^-0.07168)+(2.5*(LOG(Readings!BR11/16.325))^2-273+$E13))</f>
        <v>2.3825780621211265</v>
      </c>
      <c r="BW13" s="6">
        <f>IF(Readings!BS11&gt;0.1,333.5*((Readings!BS11)^-0.07168)+(2.5*(LOG(Readings!BS11/16.325))^2-273+$E13))</f>
        <v>2.3411473399074794</v>
      </c>
      <c r="BX13" s="6">
        <f>IF(Readings!BT11&gt;0.1,333.5*((Readings!BT11)^-0.07168)+(2.5*(LOG(Readings!BT11/16.325))^2-273+$E13))</f>
        <v>2.313580467759607</v>
      </c>
      <c r="BY13" s="6">
        <f>IF(Readings!BU11&gt;0.1,333.5*((Readings!BU11)^-0.07168)+(2.5*(LOG(Readings!BU11/16.325))^2-273+$E13))</f>
        <v>2.2311357989808585</v>
      </c>
      <c r="BZ13" s="6">
        <f>IF(Readings!BV11&gt;0.1,333.5*((Readings!BV11)^-0.07168)+(2.5*(LOG(Readings!BV11/16.325))^2-273+$E13))</f>
        <v>2.1900566663416612</v>
      </c>
      <c r="CA13" s="6">
        <f>IF(Readings!BW11&gt;0.1,333.5*((Readings!BW11)^-0.07168)+(2.5*(LOG(Readings!BW11/16.325))^2-273+$E13))</f>
        <v>2.1490724465868993</v>
      </c>
      <c r="CB13" s="6">
        <f>IF(Readings!BX11&gt;0.1,333.5*((Readings!BX11)^-0.07168)+(2.5*(LOG(Readings!BX11/16.325))^2-273+$E13))</f>
        <v>2.0402420808806596</v>
      </c>
      <c r="CC13" s="6">
        <f>IF(Readings!BY11&gt;0.1,333.5*((Readings!BY11)^-0.07168)+(2.5*(LOG(Readings!BY11/16.325))^2-273+$E13))</f>
        <v>2.0673870968504957</v>
      </c>
      <c r="CD13" s="6">
        <f>IF(Readings!BZ11&gt;0.1,333.5*((Readings!BZ11)^-0.07168)+(2.5*(LOG(Readings!BZ11/16.325))^2-273+$E13))</f>
        <v>2.0266851490030149</v>
      </c>
      <c r="CE13" s="6">
        <f>IF(Readings!CA11&gt;0.1,333.5*((Readings!CA11)^-0.07168)+(2.5*(LOG(Readings!CA11/16.325))^2-273+$E13))</f>
        <v>2.0131385812273379</v>
      </c>
      <c r="CF13" s="6">
        <f>IF(Readings!CB11&gt;0.1,333.5*((Readings!CB11)^-0.07168)+(2.5*(LOG(Readings!CB11/16.325))^2-273+$E13))</f>
        <v>2.0131385812273379</v>
      </c>
      <c r="CG13" s="6">
        <f>IF(Readings!CC11&gt;0.1,333.5*((Readings!CC11)^-0.07168)+(2.5*(LOG(Readings!CC11/16.325))^2-273+$E13))</f>
        <v>1.9860764782638967</v>
      </c>
      <c r="CH13" s="6">
        <f>IF(Readings!CD11&gt;0.1,333.5*((Readings!CD11)^-0.07168)+(2.5*(LOG(Readings!CD11/16.325))^2-273+$E13))</f>
        <v>1.959055652870461</v>
      </c>
      <c r="CI13" s="6">
        <f>IF(Readings!CE11&gt;0.1,333.5*((Readings!CE11)^-0.07168)+(2.5*(LOG(Readings!CE11/16.325))^2-273+$E13))</f>
        <v>1.9186015508885248</v>
      </c>
      <c r="CJ13" s="6">
        <f>IF(Readings!CF11&gt;0.1,333.5*((Readings!CF11)^-0.07168)+(2.5*(LOG(Readings!CF11/16.325))^2-273+$E13))</f>
        <v>1.9186015508885248</v>
      </c>
      <c r="CK13" s="6">
        <f>IF(Readings!CG11&gt;0.1,333.5*((Readings!CG11)^-0.07168)+(2.5*(LOG(Readings!CG11/16.325))^2-273+$E13))</f>
        <v>1.9051373608304516</v>
      </c>
      <c r="CL13" s="6">
        <f>IF(Readings!CH11&gt;0.1,333.5*((Readings!CH11)^-0.07168)+(2.5*(LOG(Readings!CH11/16.325))^2-273+$E13))</f>
        <v>1.8782396584525145</v>
      </c>
      <c r="CM13" s="6">
        <f>IF(Readings!CI11&gt;0.1,333.5*((Readings!CI11)^-0.07168)+(2.5*(LOG(Readings!CI11/16.325))^2-273+$E13))</f>
        <v>1.8648061168523213</v>
      </c>
      <c r="CN13" s="6">
        <f>IF(Readings!CJ11&gt;0.1,333.5*((Readings!CJ11)^-0.07168)+(2.5*(LOG(Readings!CJ11/16.325))^2-273+$E13))</f>
        <v>1.851382762175831</v>
      </c>
      <c r="CO13" s="6">
        <f>IF(Readings!CK11&gt;0.1,333.5*((Readings!CK11)^-0.07168)+(2.5*(LOG(Readings!CK11/16.325))^2-273+$E13))</f>
        <v>1.8111736742105222</v>
      </c>
      <c r="CP13" s="6">
        <f>IF(Readings!CL11&gt;0.1,333.5*((Readings!CL11)^-0.07168)+(2.5*(LOG(Readings!CL11/16.325))^2-273+$E13))</f>
        <v>1.7977909219033563</v>
      </c>
      <c r="CQ13" s="6">
        <f>IF(Readings!CM11&gt;0.1,333.5*((Readings!CM11)^-0.07168)+(2.5*(LOG(Readings!CM11/16.325))^2-273+$E13))</f>
        <v>1.7844182840095186</v>
      </c>
      <c r="CR13" s="6">
        <f>IF(Readings!CN11&gt;0.1,333.5*((Readings!CN11)^-0.07168)+(2.5*(LOG(Readings!CN11/16.325))^2-273+$E13))</f>
        <v>1.7710557461181793</v>
      </c>
      <c r="CS13" s="6">
        <f>IF(Readings!CO11&gt;0.1,333.5*((Readings!CO11)^-0.07168)+(2.5*(LOG(Readings!CO11/16.325))^2-273+$E13))</f>
        <v>1.7577032938487491</v>
      </c>
      <c r="CT13" s="6">
        <f>IF(Readings!CP11&gt;0.1,333.5*((Readings!CP11)^-0.07168)+(2.5*(LOG(Readings!CP11/16.325))^2-273+$E13))</f>
        <v>1.731028588803099</v>
      </c>
      <c r="CU13" s="6">
        <f>IF(Readings!CQ11&gt;0.1,333.5*((Readings!CQ11)^-0.07168)+(2.5*(LOG(Readings!CQ11/16.325))^2-273+$E13))</f>
        <v>1.6910918156091839</v>
      </c>
      <c r="CV13" s="6">
        <f>IF(Readings!CR11&gt;0.1,333.5*((Readings!CR11)^-0.07168)+(2.5*(LOG(Readings!CR11/16.325))^2-273+$E13))</f>
        <v>1.6910918156091839</v>
      </c>
      <c r="CW13" s="6">
        <f>IF(Readings!CS11&gt;0.1,333.5*((Readings!CS11)^-0.07168)+(2.5*(LOG(Readings!CS11/16.325))^2-273+$E13))</f>
        <v>1.6645173237019435</v>
      </c>
      <c r="CX13" s="6">
        <f>IF(Readings!CT11&gt;0.1,333.5*((Readings!CT11)^-0.07168)+(2.5*(LOG(Readings!CT11/16.325))^2-273+$E13))</f>
        <v>1.5982553514207325</v>
      </c>
      <c r="CY13" s="6">
        <f>IF(Readings!CU11&gt;0.1,333.5*((Readings!CU11)^-0.07168)+(2.5*(LOG(Readings!CU11/16.325))^2-273+$E13))</f>
        <v>1.5982553514207325</v>
      </c>
      <c r="CZ13" s="6"/>
      <c r="DA13" s="6">
        <f>IF(Readings!CW11&gt;0.1,333.5*((Readings!CW11)^-0.07168)+(2.5*(LOG(Readings!CW11/16.325))^2-273+$E13))</f>
        <v>1.5586170970334479</v>
      </c>
      <c r="DB13" s="6">
        <f>IF(Readings!CX11&gt;0.1,333.5*((Readings!CX11)^-0.07168)+(2.5*(LOG(Readings!CX11/16.325))^2-273+$E13))</f>
        <v>1.5322409151957004</v>
      </c>
      <c r="DC13" s="6">
        <f>IF(Readings!CY11&gt;0.1,333.5*((Readings!CY11)^-0.07168)+(2.5*(LOG(Readings!CY11/16.325))^2-273+$E13))</f>
        <v>1.5059040607503675</v>
      </c>
      <c r="DD13" s="6">
        <f>IF(Readings!CZ11&gt;0.1,333.5*((Readings!CZ11)^-0.07168)+(2.5*(LOG(Readings!CZ11/16.325))^2-273+$E13))</f>
        <v>1.4664722764264297</v>
      </c>
      <c r="DE13" s="6">
        <f>IF(Readings!DA11&gt;0.1,333.5*((Readings!DA11)^-0.07168)+(2.5*(LOG(Readings!DA11/16.325))^2-273+$E13))</f>
        <v>1.4009477144283551</v>
      </c>
      <c r="DF13" s="6">
        <f>IF(Readings!DB11&gt;0.1,333.5*((Readings!DB11)^-0.07168)+(2.5*(LOG(Readings!DB11/16.325))^2-273+$E13))</f>
        <v>1.34870265509403</v>
      </c>
      <c r="DG13" s="6">
        <f>IF(Readings!DC11&gt;0.1,333.5*((Readings!DC11)^-0.07168)+(2.5*(LOG(Readings!DC11/16.325))^2-273+$E13))</f>
        <v>1.3356655261903825</v>
      </c>
      <c r="DH13" s="6">
        <f>IF(Readings!DD11&gt;0.1,333.5*((Readings!DD11)^-0.07168)+(2.5*(LOG(Readings!DD11/16.325))^2-273+$E13))</f>
        <v>1.3226380247590441</v>
      </c>
      <c r="DI13" s="6">
        <f>IF(Readings!DE11&gt;0.1,333.5*((Readings!DE11)^-0.07168)+(2.5*(LOG(Readings!DE11/16.325))^2-273+$E13))</f>
        <v>1.3096201373983263</v>
      </c>
      <c r="DJ13" s="6"/>
      <c r="DK13" s="6">
        <f>IF(Readings!DG11&gt;0.1,333.5*((Readings!DG11)^-0.07168)+(2.5*(LOG(Readings!DG11/16.325))^2-273+$E13))</f>
        <v>1.3356655261903825</v>
      </c>
      <c r="DL13" s="6">
        <f>IF(Readings!DH11&gt;0.1,333.5*((Readings!DH11)^-0.07168)+(2.5*(LOG(Readings!DH11/16.325))^2-273+$E13))</f>
        <v>1.3748058490623407</v>
      </c>
      <c r="DM13" s="6">
        <f>IF(Readings!DI11&gt;0.1,333.5*((Readings!DI11)^-0.07168)+(2.5*(LOG(Readings!DI11/16.325))^2-273+$E13))</f>
        <v>1.4140331826833972</v>
      </c>
      <c r="DN13" s="6">
        <f>IF(Readings!DJ11&gt;0.1,333.5*((Readings!DJ11)^-0.07168)+(2.5*(LOG(Readings!DJ11/16.325))^2-273+$E13))</f>
        <v>1.4533478926343832</v>
      </c>
      <c r="DO13" s="6">
        <f>IF(Readings!DK11&gt;0.1,333.5*((Readings!DK11)^-0.07168)+(2.5*(LOG(Readings!DK11/16.325))^2-273+$E13))</f>
        <v>1.5322409151957004</v>
      </c>
      <c r="DP13" s="6">
        <f>IF(Readings!DL11&gt;0.1,333.5*((Readings!DL11)^-0.07168)+(2.5*(LOG(Readings!DL11/16.325))^2-273+$E13))</f>
        <v>1.5850327171864365</v>
      </c>
      <c r="DQ13" s="6">
        <f>IF(Readings!DM11&gt;0.1,333.5*((Readings!DM11)^-0.07168)+(2.5*(LOG(Readings!DM11/16.325))^2-273+$E13))</f>
        <v>1.5718199703698019</v>
      </c>
      <c r="DR13" s="6">
        <f>IF(Readings!DN11&gt;0.1,333.5*((Readings!DN11)^-0.07168)+(2.5*(LOG(Readings!DN11/16.325))^2-273+$E13))</f>
        <v>1.5586170970334479</v>
      </c>
      <c r="DS13" s="6">
        <f>IF(Readings!DO11&gt;0.1,333.5*((Readings!DO11)^-0.07168)+(2.5*(LOG(Readings!DO11/16.325))^2-273+$E13))</f>
        <v>1.5322409151957004</v>
      </c>
      <c r="DT13" s="6">
        <f>IF(Readings!DP11&gt;0.1,333.5*((Readings!DP11)^-0.07168)+(2.5*(LOG(Readings!DP11/16.325))^2-273+$E13))</f>
        <v>1.4927503467617385</v>
      </c>
      <c r="DU13" s="6">
        <f>IF(Readings!DQ11&gt;0.1,333.5*((Readings!DQ11)^-0.07168)+(2.5*(LOG(Readings!DQ11/16.325))^2-273+$E13))</f>
        <v>1.4664722764264297</v>
      </c>
      <c r="DV13" s="6">
        <f>IF(Readings!DR11&gt;0.1,333.5*((Readings!DR11)^-0.07168)+(2.5*(LOG(Readings!DR11/16.325))^2-273+$E13))</f>
        <v>1.4402332581765336</v>
      </c>
      <c r="DW13" s="6">
        <f>IF(Readings!DS11&gt;0.1,333.5*((Readings!DS11)^-0.07168)+(2.5*(LOG(Readings!DS11/16.325))^2-273+$E13))</f>
        <v>1.4009477144283551</v>
      </c>
      <c r="DX13" s="6">
        <f>IF(Readings!DT11&gt;0.1,333.5*((Readings!DT11)^-0.07168)+(2.5*(LOG(Readings!DT11/16.325))^2-273+$E13))</f>
        <v>1.3617494248990738</v>
      </c>
      <c r="DY13" s="6">
        <f>IF(Readings!DU11&gt;0.1,333.5*((Readings!DU11)^-0.07168)+(2.5*(LOG(Readings!DU11/16.325))^2-273+$E13))</f>
        <v>1.3096201373983263</v>
      </c>
      <c r="DZ13" s="6">
        <f>IF(Readings!DV11&gt;0.1,333.5*((Readings!DV11)^-0.07168)+(2.5*(LOG(Readings!DV11/16.325))^2-273+$E13))</f>
        <v>1.2446744445151126</v>
      </c>
      <c r="EA13" s="6">
        <f>IF(Readings!DW11&gt;0.1,333.5*((Readings!DW11)^-0.07168)+(2.5*(LOG(Readings!DW11/16.325))^2-273+$E13))</f>
        <v>1.2187629998607008</v>
      </c>
      <c r="EB13" s="6">
        <f>IF(Readings!DX11&gt;0.1,333.5*((Readings!DX11)^-0.07168)+(2.5*(LOG(Readings!DX11/16.325))^2-273+$E13))</f>
        <v>1.1670540995549459</v>
      </c>
      <c r="EC13" s="6">
        <f>IF(Readings!DY11&gt;0.1,333.5*((Readings!DY11)^-0.07168)+(2.5*(LOG(Readings!DY11/16.325))^2-273+$E13))</f>
        <v>1.1026306230320984</v>
      </c>
      <c r="ED13" s="6">
        <f>IF(Readings!DZ11&gt;0.1,333.5*((Readings!DZ11)^-0.07168)+(2.5*(LOG(Readings!DZ11/16.325))^2-273+$E13))</f>
        <v>1.0640893256325512</v>
      </c>
      <c r="EE13" s="6">
        <f>IF(Readings!EA11&gt;0.1,333.5*((Readings!EA11)^-0.07168)+(2.5*(LOG(Readings!EA11/16.325))^2-273+$E13))</f>
        <v>1.025632193726608</v>
      </c>
      <c r="EF13" s="6">
        <f>IF(Readings!EB11&gt;0.1,333.5*((Readings!EB11)^-0.07168)+(2.5*(LOG(Readings!EB11/16.325))^2-273+$E13))</f>
        <v>1.0000406934480566</v>
      </c>
      <c r="EG13" s="6">
        <f>IF(Readings!EC11&gt;0.1,333.5*((Readings!EC11)^-0.07168)+(2.5*(LOG(Readings!EC11/16.325))^2-273+$E13))</f>
        <v>0.93622425654700692</v>
      </c>
      <c r="EH13" s="6">
        <f>IF(Readings!ED11&gt;0.1,333.5*((Readings!ED11)^-0.07168)+(2.5*(LOG(Readings!ED11/16.325))^2-273+$E13))</f>
        <v>1.0897741507330352</v>
      </c>
      <c r="EI13" s="6">
        <f>IF(Readings!EE11&gt;0.1,333.5*((Readings!EE11)^-0.07168)+(2.5*(LOG(Readings!EE11/16.325))^2-273+$E13))</f>
        <v>0.80928165409017083</v>
      </c>
      <c r="EJ13" s="6">
        <f>IF(Readings!EF11&gt;0.1,333.5*((Readings!EF11)^-0.07168)+(2.5*(LOG(Readings!EF11/16.325))^2-273+$E13))</f>
        <v>0.84726832274196795</v>
      </c>
      <c r="EK13" s="6">
        <f>IF(Readings!EG11&gt;0.1,333.5*((Readings!EG11)^-0.07168)+(2.5*(LOG(Readings!EG11/16.325))^2-273+$E13))</f>
        <v>0.82193476074371574</v>
      </c>
      <c r="EL13" s="6"/>
      <c r="EM13" s="6">
        <f>IF(Readings!EI11&gt;0.1,333.5*((Readings!EI11)^-0.07168)+(2.5*(LOG(Readings!EI11/16.325))^2-273+$E13))</f>
        <v>0.63308805502418863</v>
      </c>
      <c r="EN13" s="6">
        <f>IF(Readings!EJ11&gt;0.1,333.5*((Readings!EJ11)^-0.07168)+(2.5*(LOG(Readings!EJ11/16.325))^2-273+$E13))</f>
        <v>0.65815064396525713</v>
      </c>
      <c r="EO13" s="6">
        <f>IF(Readings!EK11&gt;0.1,333.5*((Readings!EK11)^-0.07168)+(2.5*(LOG(Readings!EK11/16.325))^2-273+$E13))</f>
        <v>0.53319391349748457</v>
      </c>
      <c r="EP13" s="6">
        <f>IF(Readings!EL11&gt;0.1,333.5*((Readings!EL11)^-0.07168)+(2.5*(LOG(Readings!EL11/16.325))^2-273+$E13))</f>
        <v>0.60806118319288771</v>
      </c>
      <c r="EQ13" s="6">
        <f>IF(Readings!EM11&gt;0.1,333.5*((Readings!EM11)^-0.07168)+(2.5*(LOG(Readings!EM11/16.325))^2-273+$E13))</f>
        <v>0.54564963772094188</v>
      </c>
      <c r="ER13" s="6"/>
      <c r="ES13" s="6">
        <f>IF(Readings!EO11&gt;0.1,333.5*((Readings!EO11)^-0.07168)+(2.5*(LOG(Readings!EO11/16.325))^2-273+$E13))</f>
        <v>0.53319391349748457</v>
      </c>
      <c r="ET13" s="6"/>
      <c r="EU13" s="6">
        <f>IF(Readings!EQ11&gt;0.1,333.5*((Readings!EQ11)^-0.07168)+(2.5*(LOG(Readings!EQ11/16.325))^2-273+$E13))</f>
        <v>0.53319391349748457</v>
      </c>
      <c r="EV13" s="6">
        <f>IF(Readings!ER11&gt;0.1,333.5*((Readings!ER11)^-0.07168)+(2.5*(LOG(Readings!ER11/16.325))^2-273+$E13))</f>
        <v>0.4462505352333892</v>
      </c>
      <c r="EW13" s="6">
        <f>(333.5*((15.95)^-0.07168)+(2.5*(LOG(15.95/16.325))^2-273+$E13))</f>
        <v>0.32278863289872106</v>
      </c>
      <c r="EX13" s="6">
        <f>(333.5*((15.8)^-0.07168)+(2.5*(LOG(15.8/16.325))^2-273+$E13))</f>
        <v>0.50830895512905272</v>
      </c>
      <c r="EY13" s="6">
        <f>(333.5*((15.82)^-0.07168)+(2.5*(LOG(15.82/16.325))^2-273+$E13))</f>
        <v>0.48345923825900172</v>
      </c>
      <c r="EZ13" s="6">
        <f>(333.5*((15.91)^-0.07168)+(2.5*(LOG(15.91/16.325))^2-273+$E13))</f>
        <v>0.37206911406207155</v>
      </c>
      <c r="FA13" s="6">
        <f>IF(Readings!EW11&gt;0.1,333.5*((Readings!EW11)^-0.07168)+(2.5*(LOG(Readings!EW11/16.325))^2-273+$E13))</f>
        <v>0.34741155497141563</v>
      </c>
      <c r="FB13" s="6">
        <f>IF(Readings!EX11&gt;0.1,333.5*((Readings!EX11)^-0.07168)+(2.5*(LOG(Readings!EX11/16.325))^2-273+$E13))</f>
        <v>0.57058763540374002</v>
      </c>
      <c r="FC13" s="6">
        <f>IF(Readings!EY11&gt;0.1,333.5*((Readings!EY11)^-0.07168)+(2.5*(LOG(Readings!EY11/16.325))^2-273+$E13))</f>
        <v>0.55811420773801501</v>
      </c>
      <c r="FD13" s="6">
        <f>IF(Readings!EZ11&gt;0.1,333.5*((Readings!EZ11)^-0.07168)+(2.5*(LOG(Readings!EZ11/16.325))^2-273+$E13))</f>
        <v>0.48345923825900172</v>
      </c>
      <c r="FE13" s="6">
        <f>IF(Readings!FA11&gt;0.1,333.5*((Readings!FA11)^-0.07168)+(2.5*(LOG(Readings!FA11/16.325))^2-273+$E13))</f>
        <v>0.45864466888474453</v>
      </c>
      <c r="FF13" s="6">
        <f>IF(Readings!FB11&gt;0.1,333.5*((Readings!FB11)^-0.07168)+(2.5*(LOG(Readings!FB11/16.325))^2-273+$E13))</f>
        <v>0.42148851165296719</v>
      </c>
      <c r="FG13" s="6">
        <f>IF(Readings!FC11&gt;0.1,333.5*((Readings!FC11)^-0.07168)+(2.5*(LOG(Readings!FC11/16.325))^2-273+$E13))</f>
        <v>0.42148851165296719</v>
      </c>
      <c r="FH13" s="6">
        <f>IF(Readings!FD11&gt;0.1,333.5*((Readings!FD11)^-0.07168)+(2.5*(LOG(Readings!FD11/16.325))^2-273+$E13))</f>
        <v>0.39676140216960221</v>
      </c>
      <c r="FI13" s="6">
        <f>IF(Readings!FE11&gt;0.1,333.5*((Readings!FE11)^-0.07168)+(2.5*(LOG(Readings!FE11/16.325))^2-273+$E13))</f>
        <v>0.39676140216960221</v>
      </c>
      <c r="FJ13" s="6">
        <f>IF(Readings!FF11&gt;0.1,333.5*((Readings!FF11)^-0.07168)+(2.5*(LOG(Readings!FF11/16.325))^2-273+$E13))</f>
        <v>0.42148851165296719</v>
      </c>
      <c r="FK13" s="6">
        <f>IF(Readings!FG11&gt;0.1,333.5*((Readings!FG11)^-0.07168)+(2.5*(LOG(Readings!FG11/16.325))^2-273+$E13))</f>
        <v>0.40912059845271642</v>
      </c>
    </row>
    <row r="14" spans="1:167" x14ac:dyDescent="0.2">
      <c r="A14" t="s">
        <v>12</v>
      </c>
      <c r="B14" s="13">
        <v>3</v>
      </c>
      <c r="C14" s="13">
        <v>1081.6999999999998</v>
      </c>
      <c r="D14" s="17">
        <f t="shared" si="9"/>
        <v>-17.800000000000182</v>
      </c>
      <c r="E14" s="17">
        <v>-0.2</v>
      </c>
      <c r="F14" s="13" t="s">
        <v>283</v>
      </c>
      <c r="G14" s="6">
        <f>IF(Readings!C12&gt;0.1,333.5*((Readings!C12)^-0.07168)+(2.5*(LOG(Readings!C12/16.325))^2-273+$E14))</f>
        <v>1.4359040607503744</v>
      </c>
      <c r="H14" s="6">
        <f>IF(Readings!D12&gt;0.1,333.5*((Readings!D12)^-0.07168)+(2.5*(LOG(Readings!D12/16.325))^2-273+$E14))</f>
        <v>1.4622409151957072</v>
      </c>
      <c r="I14" s="6">
        <f>IF(Readings!E12&gt;0.1,333.5*((Readings!E12)^-0.07168)+(2.5*(LOG(Readings!E12/16.325))^2-273+$E14))</f>
        <v>1.4754240832686492</v>
      </c>
      <c r="J14" s="6">
        <f>IF(Readings!F12&gt;0.1,333.5*((Readings!F12)^-0.07168)+(2.5*(LOG(Readings!F12/16.325))^2-273+$E14))</f>
        <v>1.4886170970334547</v>
      </c>
      <c r="K14" s="6">
        <f>IF(Readings!G12&gt;0.1,333.5*((Readings!G12)^-0.07168)+(2.5*(LOG(Readings!G12/16.325))^2-273+$E14))</f>
        <v>1.4886170970334547</v>
      </c>
      <c r="L14" s="6">
        <f>IF(Readings!H12&gt;0.1,333.5*((Readings!H12)^-0.07168)+(2.5*(LOG(Readings!H12/16.325))^2-273+$E14))</f>
        <v>1.5018199703698087</v>
      </c>
      <c r="M14" s="6">
        <f>IF(Readings!I12&gt;0.1,333.5*((Readings!I12)^-0.07168)+(2.5*(LOG(Readings!I12/16.325))^2-273+$E14))</f>
        <v>1.5018199703698087</v>
      </c>
      <c r="N14" s="6">
        <f>IF(Readings!J12&gt;0.1,333.5*((Readings!J12)^-0.07168)+(2.5*(LOG(Readings!J12/16.325))^2-273+$E14))</f>
        <v>1.4886170970334547</v>
      </c>
      <c r="O14" s="6">
        <f>IF(Readings!K12&gt;0.1,333.5*((Readings!K12)^-0.07168)+(2.5*(LOG(Readings!K12/16.325))^2-273+$E14))</f>
        <v>1.4754240832686492</v>
      </c>
      <c r="P14" s="6"/>
      <c r="Q14" s="6">
        <f>IF(Readings!M12&gt;0.1,333.5*((Readings!M12)^-0.07168)+(2.5*(LOG(Readings!M12/16.325))^2-273+$E14))</f>
        <v>1.4490675789637635</v>
      </c>
      <c r="R14" s="6">
        <f>IF(Readings!N12&gt;0.1,333.5*((Readings!N12)^-0.07168)+(2.5*(LOG(Readings!N12/16.325))^2-273+$E14))</f>
        <v>1.3833478926343901</v>
      </c>
      <c r="S14" s="6">
        <f>IF(Readings!O12&gt;0.1,333.5*((Readings!O12)^-0.07168)+(2.5*(LOG(Readings!O12/16.325))^2-273+$E14))</f>
        <v>1.4359040607503744</v>
      </c>
      <c r="T14" s="6">
        <f>IF(Readings!P12&gt;0.1,333.5*((Readings!P12)^-0.07168)+(2.5*(LOG(Readings!P12/16.325))^2-273+$E14))</f>
        <v>1.4359040607503744</v>
      </c>
      <c r="U14" s="6">
        <f>IF(Readings!Q12&gt;0.1,333.5*((Readings!Q12)^-0.07168)+(2.5*(LOG(Readings!Q12/16.325))^2-273+$E14))</f>
        <v>1.3964722764264366</v>
      </c>
      <c r="V14" s="6">
        <f>IF(Readings!R12&gt;0.1,333.5*((Readings!R12)^-0.07168)+(2.5*(LOG(Readings!R12/16.325))^2-273+$E14))</f>
        <v>1.4096064232327308</v>
      </c>
      <c r="W14" s="6">
        <f>IF(Readings!S12&gt;0.1,333.5*((Readings!S12)^-0.07168)+(2.5*(LOG(Readings!S12/16.325))^2-273+$E14))</f>
        <v>1.3964722764264366</v>
      </c>
      <c r="X14" s="6">
        <f>IF(Readings!T12&gt;0.1,333.5*((Readings!T12)^-0.07168)+(2.5*(LOG(Readings!T12/16.325))^2-273+$E14))</f>
        <v>1.3702332581765404</v>
      </c>
      <c r="Y14" s="6">
        <f>IF(Readings!U12&gt;0.1,333.5*((Readings!U12)^-0.07168)+(2.5*(LOG(Readings!U12/16.325))^2-273+$E14))</f>
        <v>1.344033182683404</v>
      </c>
      <c r="Z14" s="6">
        <f>IF(Readings!V12&gt;0.1,333.5*((Readings!V12)^-0.07168)+(2.5*(LOG(Readings!V12/16.325))^2-273+$E14))</f>
        <v>1.3964722764264366</v>
      </c>
      <c r="AA14" s="6">
        <f>IF(Readings!W12&gt;0.1,333.5*((Readings!W12)^-0.07168)+(2.5*(LOG(Readings!W12/16.325))^2-273+$E14))</f>
        <v>1.3964722764264366</v>
      </c>
      <c r="AB14" s="6">
        <f>IF(Readings!X12&gt;0.1,333.5*((Readings!X12)^-0.07168)+(2.5*(LOG(Readings!X12/16.325))^2-273+$E14))</f>
        <v>1.3048058490623475</v>
      </c>
      <c r="AC14" s="6">
        <f>IF(Readings!Y12&gt;0.1,333.5*((Readings!Y12)^-0.07168)+(2.5*(LOG(Readings!Y12/16.325))^2-273+$E14))</f>
        <v>1.2917494248990806</v>
      </c>
      <c r="AD14" s="6">
        <f>IF(Readings!Z12&gt;0.1,333.5*((Readings!Z12)^-0.07168)+(2.5*(LOG(Readings!Z12/16.325))^2-273+$E14))</f>
        <v>1.2917494248990806</v>
      </c>
      <c r="AE14" s="6">
        <f>IF(Readings!AA12&gt;0.1,333.5*((Readings!AA12)^-0.07168)+(2.5*(LOG(Readings!AA12/16.325))^2-273+$E14))</f>
        <v>1.2656655261903893</v>
      </c>
      <c r="AF14" s="6">
        <f>IF(Readings!AB12&gt;0.1,333.5*((Readings!AB12)^-0.07168)+(2.5*(LOG(Readings!AB12/16.325))^2-273+$E14))</f>
        <v>1.2526380247590509</v>
      </c>
      <c r="AG14" s="6">
        <f>IF(Readings!AC12&gt;0.1,333.5*((Readings!AC12)^-0.07168)+(2.5*(LOG(Readings!AC12/16.325))^2-273+$E14))</f>
        <v>1.2526380247590509</v>
      </c>
      <c r="AH14" s="6">
        <f>IF(Readings!AD12&gt;0.1,333.5*((Readings!AD12)^-0.07168)+(2.5*(LOG(Readings!AD12/16.325))^2-273+$E14))</f>
        <v>1.2526380247590509</v>
      </c>
      <c r="AI14" s="6">
        <f>IF(Readings!AE12&gt;0.1,333.5*((Readings!AE12)^-0.07168)+(2.5*(LOG(Readings!AE12/16.325))^2-273+$E14))</f>
        <v>1.2656655261903893</v>
      </c>
      <c r="AJ14" s="6">
        <f>IF(Readings!AF12&gt;0.1,333.5*((Readings!AF12)^-0.07168)+(2.5*(LOG(Readings!AF12/16.325))^2-273+$E14))</f>
        <v>1.2787026550940368</v>
      </c>
      <c r="AK14" s="6">
        <f>IF(Readings!AG12&gt;0.1,333.5*((Readings!AG12)^-0.07168)+(2.5*(LOG(Readings!AG12/16.325))^2-273+$E14))</f>
        <v>1.2787026550940368</v>
      </c>
      <c r="AL14" s="6">
        <f>IF(Readings!AH12&gt;0.1,333.5*((Readings!AH12)^-0.07168)+(2.5*(LOG(Readings!AH12/16.325))^2-273+$E14))</f>
        <v>1.2917494248990806</v>
      </c>
      <c r="AM14" s="6">
        <f>IF(Readings!AI12&gt;0.1,333.5*((Readings!AI12)^-0.07168)+(2.5*(LOG(Readings!AI12/16.325))^2-273+$E14))</f>
        <v>1.3048058490623475</v>
      </c>
      <c r="AN14" s="6">
        <f>IF(Readings!AJ12&gt;0.1,333.5*((Readings!AJ12)^-0.07168)+(2.5*(LOG(Readings!AJ12/16.325))^2-273+$E14))</f>
        <v>1.3178719410680628</v>
      </c>
      <c r="AO14" s="6">
        <f>IF(Readings!AK12&gt;0.1,333.5*((Readings!AK12)^-0.07168)+(2.5*(LOG(Readings!AK12/16.325))^2-273+$E14))</f>
        <v>1.3309477144283619</v>
      </c>
      <c r="AP14" s="6">
        <f>IF(Readings!AL12&gt;0.1,333.5*((Readings!AL12)^-0.07168)+(2.5*(LOG(Readings!AL12/16.325))^2-273+$E14))</f>
        <v>1.344033182683404</v>
      </c>
      <c r="AQ14" s="6">
        <f>IF(Readings!AM12&gt;0.1,333.5*((Readings!AM12)^-0.07168)+(2.5*(LOG(Readings!AM12/16.325))^2-273+$E14))</f>
        <v>1.3309477144283619</v>
      </c>
      <c r="AR14" s="6">
        <f>IF(Readings!AN12&gt;0.1,333.5*((Readings!AN12)^-0.07168)+(2.5*(LOG(Readings!AN12/16.325))^2-273+$E14))</f>
        <v>1.344033182683404</v>
      </c>
      <c r="AS14" s="6">
        <f>IF(Readings!AO12&gt;0.1,333.5*((Readings!AO12)^-0.07168)+(2.5*(LOG(Readings!AO12/16.325))^2-273+$E14))</f>
        <v>1.4096064232327308</v>
      </c>
      <c r="AT14" s="6">
        <f>IF(Readings!AP12&gt;0.1,333.5*((Readings!AP12)^-0.07168)+(2.5*(LOG(Readings!AP12/16.325))^2-273+$E14))</f>
        <v>1.4096064232327308</v>
      </c>
      <c r="AU14" s="6">
        <f>IF(Readings!AQ12&gt;0.1,333.5*((Readings!AQ12)^-0.07168)+(2.5*(LOG(Readings!AQ12/16.325))^2-273+$E14))</f>
        <v>1.4359040607503744</v>
      </c>
      <c r="AV14" s="6">
        <f>IF(Readings!AR12&gt;0.1,333.5*((Readings!AR12)^-0.07168)+(2.5*(LOG(Readings!AR12/16.325))^2-273+$E14))</f>
        <v>1.4359040607503744</v>
      </c>
      <c r="AW14" s="6">
        <f>IF(Readings!AS12&gt;0.1,333.5*((Readings!AS12)^-0.07168)+(2.5*(LOG(Readings!AS12/16.325))^2-273+$E14))</f>
        <v>1.4886170970334547</v>
      </c>
      <c r="AX14" s="6">
        <f>IF(Readings!AT12&gt;0.1,333.5*((Readings!AT12)^-0.07168)+(2.5*(LOG(Readings!AT12/16.325))^2-273+$E14))</f>
        <v>1.5018199703698087</v>
      </c>
      <c r="AY14" s="6">
        <f>IF(Readings!AU12&gt;0.1,333.5*((Readings!AU12)^-0.07168)+(2.5*(LOG(Readings!AU12/16.325))^2-273+$E14))</f>
        <v>1.5282553514207393</v>
      </c>
      <c r="AZ14" s="6">
        <f>IF(Readings!AV12&gt;0.1,333.5*((Readings!AV12)^-0.07168)+(2.5*(LOG(Readings!AV12/16.325))^2-273+$E14))</f>
        <v>1.5018199703698087</v>
      </c>
      <c r="BA14" s="6">
        <f>IF(Readings!AW12&gt;0.1,333.5*((Readings!AW12)^-0.07168)+(2.5*(LOG(Readings!AW12/16.325))^2-273+$E14))</f>
        <v>1.5282553514207393</v>
      </c>
      <c r="BB14" s="6">
        <f>IF(Readings!AX12&gt;0.1,333.5*((Readings!AX12)^-0.07168)+(2.5*(LOG(Readings!AX12/16.325))^2-273+$E14))</f>
        <v>1.5282553514207393</v>
      </c>
      <c r="BC14" s="6">
        <f>IF(Readings!AY12&gt;0.1,333.5*((Readings!AY12)^-0.07168)+(2.5*(LOG(Readings!AY12/16.325))^2-273+$E14))</f>
        <v>1.5282553514207393</v>
      </c>
      <c r="BD14" s="6">
        <f>IF(Readings!AZ12&gt;0.1,333.5*((Readings!AZ12)^-0.07168)+(2.5*(LOG(Readings!AZ12/16.325))^2-273+$E14))</f>
        <v>1.5282553514207393</v>
      </c>
      <c r="BE14" s="6">
        <f>IF(Readings!BA12&gt;0.1,333.5*((Readings!BA12)^-0.07168)+(2.5*(LOG(Readings!BA12/16.325))^2-273+$E14))</f>
        <v>1.5150327171864433</v>
      </c>
      <c r="BF14" s="6">
        <f>IF(Readings!BB12&gt;0.1,333.5*((Readings!BB12)^-0.07168)+(2.5*(LOG(Readings!BB12/16.325))^2-273+$E14))</f>
        <v>1.5150327171864433</v>
      </c>
      <c r="BG14" s="6">
        <f>IF(Readings!BC12&gt;0.1,333.5*((Readings!BC12)^-0.07168)+(2.5*(LOG(Readings!BC12/16.325))^2-273+$E14))</f>
        <v>1.5150327171864433</v>
      </c>
      <c r="BH14" s="6">
        <f>IF(Readings!BD12&gt;0.1,333.5*((Readings!BD12)^-0.07168)+(2.5*(LOG(Readings!BD12/16.325))^2-273+$E14))</f>
        <v>1.5018199703698087</v>
      </c>
      <c r="BI14" s="6">
        <f>IF(Readings!BE12&gt;0.1,333.5*((Readings!BE12)^-0.07168)+(2.5*(LOG(Readings!BE12/16.325))^2-273+$E14))</f>
        <v>1.5018199703698087</v>
      </c>
      <c r="BJ14" s="6">
        <f>IF(Readings!BF12&gt;0.1,333.5*((Readings!BF12)^-0.07168)+(2.5*(LOG(Readings!BF12/16.325))^2-273+$E14))</f>
        <v>1.4886170970334547</v>
      </c>
      <c r="BK14" s="6">
        <f>IF(Readings!BG12&gt;0.1,333.5*((Readings!BG12)^-0.07168)+(2.5*(LOG(Readings!BG12/16.325))^2-273+$E14))</f>
        <v>1.5018199703698087</v>
      </c>
      <c r="BL14" s="6">
        <f>IF(Readings!BH12&gt;0.1,333.5*((Readings!BH12)^-0.07168)+(2.5*(LOG(Readings!BH12/16.325))^2-273+$E14))</f>
        <v>1.4886170970334547</v>
      </c>
      <c r="BM14" s="6">
        <f>IF(Readings!BI12&gt;0.1,333.5*((Readings!BI12)^-0.07168)+(2.5*(LOG(Readings!BI12/16.325))^2-273+$E14))</f>
        <v>1.344033182683404</v>
      </c>
      <c r="BN14" s="6">
        <f>IF(Readings!BJ12&gt;0.1,333.5*((Readings!BJ12)^-0.07168)+(2.5*(LOG(Readings!BJ12/16.325))^2-273+$E14))</f>
        <v>1.4490675789637635</v>
      </c>
      <c r="BO14" s="6">
        <f>IF(Readings!BK12&gt;0.1,333.5*((Readings!BK12)^-0.07168)+(2.5*(LOG(Readings!BK12/16.325))^2-273+$E14))</f>
        <v>1.4227503467617453</v>
      </c>
      <c r="BP14" s="6">
        <f>IF(Readings!BL12&gt;0.1,333.5*((Readings!BL12)^-0.07168)+(2.5*(LOG(Readings!BL12/16.325))^2-273+$E14))</f>
        <v>1.3571283594008605</v>
      </c>
      <c r="BQ14" s="6">
        <f>IF(Readings!BM12&gt;0.1,333.5*((Readings!BM12)^-0.07168)+(2.5*(LOG(Readings!BM12/16.325))^2-273+$E14))</f>
        <v>1.3964722764264366</v>
      </c>
      <c r="BR14" s="6">
        <f>IF(Readings!BN12&gt;0.1,333.5*((Readings!BN12)^-0.07168)+(2.5*(LOG(Readings!BN12/16.325))^2-273+$E14))</f>
        <v>1.2656655261903893</v>
      </c>
      <c r="BS14" s="6">
        <f>IF(Readings!BO12&gt;0.1,333.5*((Readings!BO12)^-0.07168)+(2.5*(LOG(Readings!BO12/16.325))^2-273+$E14))</f>
        <v>1.3702332581765404</v>
      </c>
      <c r="BT14" s="6">
        <f>IF(Readings!BP12&gt;0.1,333.5*((Readings!BP12)^-0.07168)+(2.5*(LOG(Readings!BP12/16.325))^2-273+$E14))</f>
        <v>1.3702332581765404</v>
      </c>
      <c r="BU14" s="6">
        <f>IF(Readings!BQ12&gt;0.1,333.5*((Readings!BQ12)^-0.07168)+(2.5*(LOG(Readings!BQ12/16.325))^2-273+$E14))</f>
        <v>1.3833478926343901</v>
      </c>
      <c r="BV14" s="6">
        <f>IF(Readings!BR12&gt;0.1,333.5*((Readings!BR12)^-0.07168)+(2.5*(LOG(Readings!BR12/16.325))^2-273+$E14))</f>
        <v>1.3702332581765404</v>
      </c>
      <c r="BW14" s="6">
        <f>IF(Readings!BS12&gt;0.1,333.5*((Readings!BS12)^-0.07168)+(2.5*(LOG(Readings!BS12/16.325))^2-273+$E14))</f>
        <v>1.3571283594008605</v>
      </c>
      <c r="BX14" s="6">
        <f>IF(Readings!BT12&gt;0.1,333.5*((Readings!BT12)^-0.07168)+(2.5*(LOG(Readings!BT12/16.325))^2-273+$E14))</f>
        <v>1.344033182683404</v>
      </c>
      <c r="BY14" s="6">
        <f>IF(Readings!BU12&gt;0.1,333.5*((Readings!BU12)^-0.07168)+(2.5*(LOG(Readings!BU12/16.325))^2-273+$E14))</f>
        <v>1.3178719410680628</v>
      </c>
      <c r="BZ14" s="6">
        <f>IF(Readings!BV12&gt;0.1,333.5*((Readings!BV12)^-0.07168)+(2.5*(LOG(Readings!BV12/16.325))^2-273+$E14))</f>
        <v>1.3178719410680628</v>
      </c>
      <c r="CA14" s="6">
        <f>IF(Readings!BW12&gt;0.1,333.5*((Readings!BW12)^-0.07168)+(2.5*(LOG(Readings!BW12/16.325))^2-273+$E14))</f>
        <v>1.2917494248990806</v>
      </c>
      <c r="CB14" s="6">
        <f>IF(Readings!BX12&gt;0.1,333.5*((Readings!BX12)^-0.07168)+(2.5*(LOG(Readings!BX12/16.325))^2-273+$E14))</f>
        <v>1.2656655261903893</v>
      </c>
      <c r="CC14" s="6">
        <f>IF(Readings!BY12&gt;0.1,333.5*((Readings!BY12)^-0.07168)+(2.5*(LOG(Readings!BY12/16.325))^2-273+$E14))</f>
        <v>1.2526380247590509</v>
      </c>
      <c r="CD14" s="6">
        <f>IF(Readings!BZ12&gt;0.1,333.5*((Readings!BZ12)^-0.07168)+(2.5*(LOG(Readings!BZ12/16.325))^2-273+$E14))</f>
        <v>1.226611850734173</v>
      </c>
      <c r="CE14" s="6">
        <f>IF(Readings!CA12&gt;0.1,333.5*((Readings!CA12)^-0.07168)+(2.5*(LOG(Readings!CA12/16.325))^2-273+$E14))</f>
        <v>1.2006240261352445</v>
      </c>
      <c r="CF14" s="6">
        <f>IF(Readings!CB12&gt;0.1,333.5*((Readings!CB12)^-0.07168)+(2.5*(LOG(Readings!CB12/16.325))^2-273+$E14))</f>
        <v>1.1876444615887749</v>
      </c>
      <c r="CG14" s="6">
        <f>IF(Readings!CC12&gt;0.1,333.5*((Readings!CC12)^-0.07168)+(2.5*(LOG(Readings!CC12/16.325))^2-273+$E14))</f>
        <v>1.1876444615887749</v>
      </c>
      <c r="CH14" s="6">
        <f>IF(Readings!CD12&gt;0.1,333.5*((Readings!CD12)^-0.07168)+(2.5*(LOG(Readings!CD12/16.325))^2-273+$E14))</f>
        <v>1.109967108849105</v>
      </c>
      <c r="CI14" s="6">
        <f>IF(Readings!CE12&gt;0.1,333.5*((Readings!CE12)^-0.07168)+(2.5*(LOG(Readings!CE12/16.325))^2-273+$E14))</f>
        <v>1.0583717517217792</v>
      </c>
      <c r="CJ14" s="6">
        <f>IF(Readings!CF12&gt;0.1,333.5*((Readings!CF12)^-0.07168)+(2.5*(LOG(Readings!CF12/16.325))^2-273+$E14))</f>
        <v>1.0326306230321052</v>
      </c>
      <c r="CK14" s="6">
        <f>IF(Readings!CG12&gt;0.1,333.5*((Readings!CG12)^-0.07168)+(2.5*(LOG(Readings!CG12/16.325))^2-273+$E14))</f>
        <v>1.019774150733042</v>
      </c>
      <c r="CL14" s="6"/>
      <c r="CM14" s="6">
        <f>IF(Readings!CI12&gt;0.1,333.5*((Readings!CI12)^-0.07168)+(2.5*(LOG(Readings!CI12/16.325))^2-273+$E14))</f>
        <v>1.019774150733042</v>
      </c>
      <c r="CN14" s="6">
        <f>IF(Readings!CJ12&gt;0.1,333.5*((Readings!CJ12)^-0.07168)+(2.5*(LOG(Readings!CJ12/16.325))^2-273+$E14))</f>
        <v>0.95563219372661479</v>
      </c>
      <c r="CO14" s="6">
        <f>IF(Readings!CK12&gt;0.1,333.5*((Readings!CK12)^-0.07168)+(2.5*(LOG(Readings!CK12/16.325))^2-273+$E14))</f>
        <v>0.99408932563255803</v>
      </c>
      <c r="CP14" s="6">
        <f>IF(Readings!CL12&gt;0.1,333.5*((Readings!CL12)^-0.07168)+(2.5*(LOG(Readings!CL12/16.325))^2-273+$E14))</f>
        <v>0.99408932563255803</v>
      </c>
      <c r="CQ14" s="6">
        <f>IF(Readings!CM12&gt;0.1,333.5*((Readings!CM12)^-0.07168)+(2.5*(LOG(Readings!CM12/16.325))^2-273+$E14))</f>
        <v>0.981260947071803</v>
      </c>
      <c r="CR14" s="6">
        <f>IF(Readings!CN12&gt;0.1,333.5*((Readings!CN12)^-0.07168)+(2.5*(LOG(Readings!CN12/16.325))^2-273+$E14))</f>
        <v>0.96844190737476765</v>
      </c>
      <c r="CS14" s="6">
        <f>IF(Readings!CO12&gt;0.1,333.5*((Readings!CO12)^-0.07168)+(2.5*(LOG(Readings!CO12/16.325))^2-273+$E14))</f>
        <v>0.96844190737476765</v>
      </c>
      <c r="CT14" s="6">
        <f>IF(Readings!CP12&gt;0.1,333.5*((Readings!CP12)^-0.07168)+(2.5*(LOG(Readings!CP12/16.325))^2-273+$E14))</f>
        <v>0.94283179333871203</v>
      </c>
      <c r="CU14" s="6">
        <f>IF(Readings!CQ12&gt;0.1,333.5*((Readings!CQ12)^-0.07168)+(2.5*(LOG(Readings!CQ12/16.325))^2-273+$E14))</f>
        <v>0.91725888131747979</v>
      </c>
      <c r="CV14" s="6">
        <f>IF(Readings!CR12&gt;0.1,333.5*((Readings!CR12)^-0.07168)+(2.5*(LOG(Readings!CR12/16.325))^2-273+$E14))</f>
        <v>0.94283179333871203</v>
      </c>
      <c r="CW14" s="6">
        <f>IF(Readings!CS12&gt;0.1,333.5*((Readings!CS12)^-0.07168)+(2.5*(LOG(Readings!CS12/16.325))^2-273+$E14))</f>
        <v>0.94283179333871203</v>
      </c>
      <c r="CX14" s="6">
        <f>IF(Readings!CT12&gt;0.1,333.5*((Readings!CT12)^-0.07168)+(2.5*(LOG(Readings!CT12/16.325))^2-273+$E14))</f>
        <v>0.87896904449775093</v>
      </c>
      <c r="CY14" s="6">
        <f>IF(Readings!CU12&gt;0.1,333.5*((Readings!CU12)^-0.07168)+(2.5*(LOG(Readings!CU12/16.325))^2-273+$E14))</f>
        <v>0.91725888131747979</v>
      </c>
      <c r="CZ14" s="6">
        <f>IF(Readings!CV12&gt;0.1,333.5*((Readings!CV12)^-0.07168)+(2.5*(LOG(Readings!CV12/16.325))^2-273+$E14))</f>
        <v>0.89172306951547853</v>
      </c>
      <c r="DA14" s="6">
        <f>IF(Readings!CW12&gt;0.1,333.5*((Readings!CW12)^-0.07168)+(2.5*(LOG(Readings!CW12/16.325))^2-273+$E14))</f>
        <v>0.90448634423523799</v>
      </c>
      <c r="DB14" s="6">
        <f>IF(Readings!CX12&gt;0.1,333.5*((Readings!CX12)^-0.07168)+(2.5*(LOG(Readings!CX12/16.325))^2-273+$E14))</f>
        <v>0.90448634423523799</v>
      </c>
      <c r="DC14" s="6">
        <f>IF(Readings!CY12&gt;0.1,333.5*((Readings!CY12)^-0.07168)+(2.5*(LOG(Readings!CY12/16.325))^2-273+$E14))</f>
        <v>0.90448634423523799</v>
      </c>
      <c r="DD14" s="6">
        <f>IF(Readings!CZ12&gt;0.1,333.5*((Readings!CZ12)^-0.07168)+(2.5*(LOG(Readings!CZ12/16.325))^2-273+$E14))</f>
        <v>0.87896904449775093</v>
      </c>
      <c r="DE14" s="6">
        <f>IF(Readings!DA12&gt;0.1,333.5*((Readings!DA12)^-0.07168)+(2.5*(LOG(Readings!DA12/16.325))^2-273+$E14))</f>
        <v>0.85348869305357766</v>
      </c>
      <c r="DF14" s="6">
        <f>IF(Readings!DB12&gt;0.1,333.5*((Readings!DB12)^-0.07168)+(2.5*(LOG(Readings!DB12/16.325))^2-273+$E14))</f>
        <v>0.81533722360097727</v>
      </c>
      <c r="DG14" s="6">
        <f>IF(Readings!DC12&gt;0.1,333.5*((Readings!DC12)^-0.07168)+(2.5*(LOG(Readings!DC12/16.325))^2-273+$E14))</f>
        <v>0.81533722360097727</v>
      </c>
      <c r="DH14" s="6">
        <f>IF(Readings!DD12&gt;0.1,333.5*((Readings!DD12)^-0.07168)+(2.5*(LOG(Readings!DD12/16.325))^2-273+$E14))</f>
        <v>0.80263843234644128</v>
      </c>
      <c r="DI14" s="6">
        <f>IF(Readings!DE12&gt;0.1,333.5*((Readings!DE12)^-0.07168)+(2.5*(LOG(Readings!DE12/16.325))^2-273+$E14))</f>
        <v>0.78994880287967817</v>
      </c>
      <c r="DJ14" s="6"/>
      <c r="DK14" s="6">
        <f>IF(Readings!DG12&gt;0.1,333.5*((Readings!DG12)^-0.07168)+(2.5*(LOG(Readings!DG12/16.325))^2-273+$E14))</f>
        <v>0.76459697949968586</v>
      </c>
      <c r="DL14" s="6">
        <f>IF(Readings!DH12&gt;0.1,333.5*((Readings!DH12)^-0.07168)+(2.5*(LOG(Readings!DH12/16.325))^2-273+$E14))</f>
        <v>0.75193476074372256</v>
      </c>
      <c r="DM14" s="6">
        <f>IF(Readings!DI12&gt;0.1,333.5*((Readings!DI12)^-0.07168)+(2.5*(LOG(Readings!DI12/16.325))^2-273+$E14))</f>
        <v>0.75193476074372256</v>
      </c>
      <c r="DN14" s="6">
        <f>IF(Readings!DJ12&gt;0.1,333.5*((Readings!DJ12)^-0.07168)+(2.5*(LOG(Readings!DJ12/16.325))^2-273+$E14))</f>
        <v>0.75193476074372256</v>
      </c>
      <c r="DO14" s="6">
        <f>IF(Readings!DK12&gt;0.1,333.5*((Readings!DK12)^-0.07168)+(2.5*(LOG(Readings!DK12/16.325))^2-273+$E14))</f>
        <v>0.77726832274197477</v>
      </c>
      <c r="DP14" s="6">
        <f>IF(Readings!DL12&gt;0.1,333.5*((Readings!DL12)^-0.07168)+(2.5*(LOG(Readings!DL12/16.325))^2-273+$E14))</f>
        <v>0.81533722360097727</v>
      </c>
      <c r="DQ14" s="6">
        <f>IF(Readings!DM12&gt;0.1,333.5*((Readings!DM12)^-0.07168)+(2.5*(LOG(Readings!DM12/16.325))^2-273+$E14))</f>
        <v>0.78994880287967817</v>
      </c>
      <c r="DR14" s="6">
        <f>IF(Readings!DN12&gt;0.1,333.5*((Readings!DN12)^-0.07168)+(2.5*(LOG(Readings!DN12/16.325))^2-273+$E14))</f>
        <v>0.81533722360097727</v>
      </c>
      <c r="DS14" s="6">
        <f>IF(Readings!DO12&gt;0.1,333.5*((Readings!DO12)^-0.07168)+(2.5*(LOG(Readings!DO12/16.325))^2-273+$E14))</f>
        <v>0.81533722360097727</v>
      </c>
      <c r="DT14" s="6">
        <f>IF(Readings!DP12&gt;0.1,333.5*((Readings!DP12)^-0.07168)+(2.5*(LOG(Readings!DP12/16.325))^2-273+$E14))</f>
        <v>0.80263843234644128</v>
      </c>
      <c r="DU14" s="6">
        <f>IF(Readings!DQ12&gt;0.1,333.5*((Readings!DQ12)^-0.07168)+(2.5*(LOG(Readings!DQ12/16.325))^2-273+$E14))</f>
        <v>0.78994880287967817</v>
      </c>
      <c r="DV14" s="6">
        <f>IF(Readings!DR12&gt;0.1,333.5*((Readings!DR12)^-0.07168)+(2.5*(LOG(Readings!DR12/16.325))^2-273+$E14))</f>
        <v>0.78994880287967817</v>
      </c>
      <c r="DW14" s="6">
        <f>IF(Readings!DS12&gt;0.1,333.5*((Readings!DS12)^-0.07168)+(2.5*(LOG(Readings!DS12/16.325))^2-273+$E14))</f>
        <v>0.77726832274197477</v>
      </c>
      <c r="DX14" s="6">
        <f>IF(Readings!DT12&gt;0.1,333.5*((Readings!DT12)^-0.07168)+(2.5*(LOG(Readings!DT12/16.325))^2-273+$E14))</f>
        <v>0.76459697949968586</v>
      </c>
      <c r="DY14" s="6">
        <f>IF(Readings!DU12&gt;0.1,333.5*((Readings!DU12)^-0.07168)+(2.5*(LOG(Readings!DU12/16.325))^2-273+$E14))</f>
        <v>0.75193476074372256</v>
      </c>
      <c r="DZ14" s="6">
        <f>IF(Readings!DV12&gt;0.1,333.5*((Readings!DV12)^-0.07168)+(2.5*(LOG(Readings!DV12/16.325))^2-273+$E14))</f>
        <v>0.72663764717952972</v>
      </c>
      <c r="EA14" s="6">
        <f>IF(Readings!DW12&gt;0.1,333.5*((Readings!DW12)^-0.07168)+(2.5*(LOG(Readings!DW12/16.325))^2-273+$E14))</f>
        <v>0.71400272767704109</v>
      </c>
      <c r="EB14" s="6">
        <f>IF(Readings!DX12&gt;0.1,333.5*((Readings!DX12)^-0.07168)+(2.5*(LOG(Readings!DX12/16.325))^2-273+$E14))</f>
        <v>0.68876010168071389</v>
      </c>
      <c r="EC14" s="6">
        <f>IF(Readings!DY12&gt;0.1,333.5*((Readings!DY12)^-0.07168)+(2.5*(LOG(Readings!DY12/16.325))^2-273+$E14))</f>
        <v>0.65096401129017067</v>
      </c>
      <c r="ED14" s="6">
        <f>IF(Readings!DZ12&gt;0.1,333.5*((Readings!DZ12)^-0.07168)+(2.5*(LOG(Readings!DZ12/16.325))^2-273+$E14))</f>
        <v>0.62581170762081229</v>
      </c>
      <c r="EE14" s="6">
        <f>IF(Readings!EA12&gt;0.1,333.5*((Readings!EA12)^-0.07168)+(2.5*(LOG(Readings!EA12/16.325))^2-273+$E14))</f>
        <v>0.58815064396526395</v>
      </c>
      <c r="EF14" s="6">
        <f>IF(Readings!EB12&gt;0.1,333.5*((Readings!EB12)^-0.07168)+(2.5*(LOG(Readings!EB12/16.325))^2-273+$E14))</f>
        <v>0.56308805502419546</v>
      </c>
      <c r="EG14" s="6">
        <f>IF(Readings!EC12&gt;0.1,333.5*((Readings!EC12)^-0.07168)+(2.5*(LOG(Readings!EC12/16.325))^2-273+$E14))</f>
        <v>0.41345923825900854</v>
      </c>
      <c r="EH14" s="6">
        <f>IF(Readings!ED12&gt;0.1,333.5*((Readings!ED12)^-0.07168)+(2.5*(LOG(Readings!ED12/16.325))^2-273+$E14))</f>
        <v>0.55057016047084062</v>
      </c>
      <c r="EI14" s="6">
        <f>IF(Readings!EE12&gt;0.1,333.5*((Readings!EE12)^-0.07168)+(2.5*(LOG(Readings!EE12/16.325))^2-273+$E14))</f>
        <v>0.30206911406207837</v>
      </c>
      <c r="EJ14" s="6">
        <f>IF(Readings!EF12&gt;0.1,333.5*((Readings!EF12)^-0.07168)+(2.5*(LOG(Readings!EF12/16.325))^2-273+$E14))</f>
        <v>0.37625053523339602</v>
      </c>
      <c r="EK14" s="6">
        <f>IF(Readings!EG12&gt;0.1,333.5*((Readings!EG12)^-0.07168)+(2.5*(LOG(Readings!EG12/16.325))^2-273+$E14))</f>
        <v>0.38864466888475135</v>
      </c>
      <c r="EL14" s="6">
        <f>IF(Readings!EH12&gt;0.1,333.5*((Readings!EH12)^-0.07168)+(2.5*(LOG(Readings!EH12/16.325))^2-273+$E14))</f>
        <v>0.30206911406207837</v>
      </c>
      <c r="EM14" s="6">
        <f>IF(Readings!EI12&gt;0.1,333.5*((Readings!EI12)^-0.07168)+(2.5*(LOG(Readings!EI12/16.325))^2-273+$E14))</f>
        <v>0.22820025620325168</v>
      </c>
      <c r="EN14" s="6">
        <f>IF(Readings!EJ12&gt;0.1,333.5*((Readings!EJ12)^-0.07168)+(2.5*(LOG(Readings!EJ12/16.325))^2-273+$E14))</f>
        <v>0.27741155497142245</v>
      </c>
      <c r="EO14" s="6">
        <f>IF(Readings!EK12&gt;0.1,333.5*((Readings!EK12)^-0.07168)+(2.5*(LOG(Readings!EK12/16.325))^2-273+$E14))</f>
        <v>0.16687985230959157</v>
      </c>
      <c r="EP14" s="6">
        <f>IF(Readings!EL12&gt;0.1,333.5*((Readings!EL12)^-0.07168)+(2.5*(LOG(Readings!EL12/16.325))^2-273+$E14))</f>
        <v>0.27741155497142245</v>
      </c>
      <c r="EQ14" s="6">
        <f>IF(Readings!EM12&gt;0.1,333.5*((Readings!EM12)^-0.07168)+(2.5*(LOG(Readings!EM12/16.325))^2-273+$E14))</f>
        <v>0.22820025620325168</v>
      </c>
      <c r="ER14" s="6"/>
      <c r="ES14" s="6">
        <f>IF(Readings!EO12&gt;0.1,333.5*((Readings!EO12)^-0.07168)+(2.5*(LOG(Readings!EO12/16.325))^2-273+$E14))</f>
        <v>0.20364633360082962</v>
      </c>
      <c r="ET14" s="6"/>
      <c r="EU14" s="6">
        <f>IF(Readings!EQ12&gt;0.1,333.5*((Readings!EQ12)^-0.07168)+(2.5*(LOG(Readings!EQ12/16.325))^2-273+$E14))</f>
        <v>0.20364633360082962</v>
      </c>
      <c r="EV14" s="6">
        <f>IF(Readings!ER12&gt;0.1,333.5*((Readings!ER12)^-0.07168)+(2.5*(LOG(Readings!ER12/16.325))^2-273+$E14))</f>
        <v>0.17912677416177303</v>
      </c>
      <c r="EW14" s="6">
        <f>(333.5*((16.09)^-0.07168)+(2.5*(LOG(16.09/16.325))^2-273+$E14))</f>
        <v>8.1390361757257779E-2</v>
      </c>
      <c r="EX14" s="6">
        <f>(333.5*((16.01)^-0.07168)+(2.5*(LOG(16.01/16.325))^2-273+$E14))</f>
        <v>0.17912677416177303</v>
      </c>
      <c r="EY14" s="6">
        <f>(333.5*((16.01)^-0.07168)+(2.5*(LOG(16.01/16.325))^2-273+$E14))</f>
        <v>0.17912677416177303</v>
      </c>
      <c r="EZ14" s="6" t="s">
        <v>73</v>
      </c>
      <c r="FA14" s="6">
        <f>IF(Readings!EW12&gt;0.1,333.5*((Readings!EW12)^-0.07168)+(2.5*(LOG(Readings!EW12/16.325))^2-273+$E14))</f>
        <v>-4.0017748612797277E-2</v>
      </c>
      <c r="FB14" s="6">
        <f>IF(Readings!EX12&gt;0.1,333.5*((Readings!EX12)^-0.07168)+(2.5*(LOG(Readings!EX12/16.325))^2-273+$E14))</f>
        <v>0.17912677416177303</v>
      </c>
      <c r="FC14" s="6">
        <f>IF(Readings!EY12&gt;0.1,333.5*((Readings!EY12)^-0.07168)+(2.5*(LOG(Readings!EY12/16.325))^2-273+$E14))</f>
        <v>0.17912677416177303</v>
      </c>
      <c r="FD14" s="6">
        <f>IF(Readings!EZ12&gt;0.1,333.5*((Readings!EZ12)^-0.07168)+(2.5*(LOG(Readings!EZ12/16.325))^2-273+$E14))</f>
        <v>0.15464148730939087</v>
      </c>
      <c r="FE14" s="6">
        <f>IF(Readings!FA12&gt;0.1,333.5*((Readings!FA12)^-0.07168)+(2.5*(LOG(Readings!FA12/16.325))^2-273+$E14))</f>
        <v>0.13019038281765916</v>
      </c>
      <c r="FF14" s="6">
        <f>IF(Readings!FB12&gt;0.1,333.5*((Readings!FB12)^-0.07168)+(2.5*(LOG(Readings!FB12/16.325))^2-273+$E14))</f>
        <v>-0.20858563849628808</v>
      </c>
      <c r="FG14" s="6">
        <f>IF(Readings!FC12&gt;0.1,333.5*((Readings!FC12)^-0.07168)+(2.5*(LOG(Readings!FC12/16.325))^2-273+$E14))</f>
        <v>0.11797762085706154</v>
      </c>
      <c r="FH14" s="6">
        <f>IF(Readings!FD12&gt;0.1,333.5*((Readings!FD12)^-0.07168)+(2.5*(LOG(Readings!FD12/16.325))^2-273+$E14))</f>
        <v>0.11797762085706154</v>
      </c>
      <c r="FI14" s="6">
        <f>IF(Readings!FE12&gt;0.1,333.5*((Readings!FE12)^-0.07168)+(2.5*(LOG(Readings!FE12/16.325))^2-273+$E14))</f>
        <v>0.10577337081008409</v>
      </c>
      <c r="FJ14" s="6">
        <f>IF(Readings!FF12&gt;0.1,333.5*((Readings!FF12)^-0.07168)+(2.5*(LOG(Readings!FF12/16.325))^2-273+$E14))</f>
        <v>0.10577337081008409</v>
      </c>
      <c r="FK14" s="6">
        <f>IF(Readings!FG12&gt;0.1,333.5*((Readings!FG12)^-0.07168)+(2.5*(LOG(Readings!FG12/16.325))^2-273+$E14))</f>
        <v>8.1390361757257779E-2</v>
      </c>
    </row>
    <row r="15" spans="1:167" x14ac:dyDescent="0.2">
      <c r="A15" t="s">
        <v>13</v>
      </c>
      <c r="B15" s="13">
        <v>4</v>
      </c>
      <c r="C15" s="13">
        <v>1079.6999999999998</v>
      </c>
      <c r="D15" s="17">
        <f t="shared" si="9"/>
        <v>-19.800000000000182</v>
      </c>
      <c r="E15" s="17">
        <v>-0.15</v>
      </c>
      <c r="F15" s="13" t="s">
        <v>284</v>
      </c>
      <c r="G15" s="6">
        <f>IF(Readings!C13&gt;0.1,333.5*((Readings!C13)^-0.07168)+(2.5*(LOG(Readings!C13/16.325))^2-273+$E15))</f>
        <v>0.48830895512907091</v>
      </c>
      <c r="H15" s="6">
        <f>IF(Readings!D13&gt;0.1,333.5*((Readings!D13)^-0.07168)+(2.5*(LOG(Readings!D13/16.325))^2-273+$E15))</f>
        <v>0.51319391349750276</v>
      </c>
      <c r="I15" s="6">
        <f>IF(Readings!E13&gt;0.1,333.5*((Readings!E13)^-0.07168)+(2.5*(LOG(Readings!E13/16.325))^2-273+$E15))</f>
        <v>0.51319391349750276</v>
      </c>
      <c r="J15" s="6">
        <f>IF(Readings!F13&gt;0.1,333.5*((Readings!F13)^-0.07168)+(2.5*(LOG(Readings!F13/16.325))^2-273+$E15))</f>
        <v>0.52564963772096007</v>
      </c>
      <c r="K15" s="6">
        <f>IF(Readings!G13&gt;0.1,333.5*((Readings!G13)^-0.07168)+(2.5*(LOG(Readings!G13/16.325))^2-273+$E15))</f>
        <v>0.52564963772096007</v>
      </c>
      <c r="L15" s="6">
        <f>IF(Readings!H13&gt;0.1,333.5*((Readings!H13)^-0.07168)+(2.5*(LOG(Readings!H13/16.325))^2-273+$E15))</f>
        <v>0.52564963772096007</v>
      </c>
      <c r="M15" s="6">
        <f>IF(Readings!I13&gt;0.1,333.5*((Readings!I13)^-0.07168)+(2.5*(LOG(Readings!I13/16.325))^2-273+$E15))</f>
        <v>0.52564963772096007</v>
      </c>
      <c r="N15" s="6">
        <f>IF(Readings!J13&gt;0.1,333.5*((Readings!J13)^-0.07168)+(2.5*(LOG(Readings!J13/16.325))^2-273+$E15))</f>
        <v>0.52564963772096007</v>
      </c>
      <c r="O15" s="6">
        <f>IF(Readings!K13&gt;0.1,333.5*((Readings!K13)^-0.07168)+(2.5*(LOG(Readings!K13/16.325))^2-273+$E15))</f>
        <v>0.51319391349750276</v>
      </c>
      <c r="P15" s="6"/>
      <c r="Q15" s="6">
        <f>IF(Readings!M13&gt;0.1,333.5*((Readings!M13)^-0.07168)+(2.5*(LOG(Readings!M13/16.325))^2-273+$E15))</f>
        <v>0.48830895512907091</v>
      </c>
      <c r="R15" s="6">
        <f>IF(Readings!N13&gt;0.1,333.5*((Readings!N13)^-0.07168)+(2.5*(LOG(Readings!N13/16.325))^2-273+$E15))</f>
        <v>0.43864466888476272</v>
      </c>
      <c r="S15" s="6"/>
      <c r="T15" s="6">
        <f>IF(Readings!P13&gt;0.1,333.5*((Readings!P13)^-0.07168)+(2.5*(LOG(Readings!P13/16.325))^2-273+$E15))</f>
        <v>0.48830895512907091</v>
      </c>
      <c r="U15" s="6">
        <f>IF(Readings!Q13&gt;0.1,333.5*((Readings!Q13)^-0.07168)+(2.5*(LOG(Readings!Q13/16.325))^2-273+$E15))</f>
        <v>0.46345923825901991</v>
      </c>
      <c r="V15" s="6">
        <f>IF(Readings!R13&gt;0.1,333.5*((Readings!R13)^-0.07168)+(2.5*(LOG(Readings!R13/16.325))^2-273+$E15))</f>
        <v>0.45104756599567963</v>
      </c>
      <c r="W15" s="6">
        <f>IF(Readings!S13&gt;0.1,333.5*((Readings!S13)^-0.07168)+(2.5*(LOG(Readings!S13/16.325))^2-273+$E15))</f>
        <v>0.47587969739055325</v>
      </c>
      <c r="X15" s="6">
        <f>IF(Readings!T13&gt;0.1,333.5*((Readings!T13)^-0.07168)+(2.5*(LOG(Readings!T13/16.325))^2-273+$E15))</f>
        <v>0.46345923825901991</v>
      </c>
      <c r="Y15" s="6">
        <f>IF(Readings!U13&gt;0.1,333.5*((Readings!U13)^-0.07168)+(2.5*(LOG(Readings!U13/16.325))^2-273+$E15))</f>
        <v>0.42625053523340739</v>
      </c>
      <c r="Z15" s="6">
        <f>IF(Readings!V13&gt;0.1,333.5*((Readings!V13)^-0.07168)+(2.5*(LOG(Readings!V13/16.325))^2-273+$E15))</f>
        <v>0.46345923825901991</v>
      </c>
      <c r="AA15" s="6">
        <f>IF(Readings!W13&gt;0.1,333.5*((Readings!W13)^-0.07168)+(2.5*(LOG(Readings!W13/16.325))^2-273+$E15))</f>
        <v>0.45104756599567963</v>
      </c>
      <c r="AB15" s="6">
        <f>IF(Readings!X13&gt;0.1,333.5*((Readings!X13)^-0.07168)+(2.5*(LOG(Readings!X13/16.325))^2-273+$E15))</f>
        <v>0.40148851165298538</v>
      </c>
      <c r="AC15" s="6">
        <f>IF(Readings!Y13&gt;0.1,333.5*((Readings!Y13)^-0.07168)+(2.5*(LOG(Readings!Y13/16.325))^2-273+$E15))</f>
        <v>0.42625053523340739</v>
      </c>
      <c r="AD15" s="6">
        <f>IF(Readings!Z13&gt;0.1,333.5*((Readings!Z13)^-0.07168)+(2.5*(LOG(Readings!Z13/16.325))^2-273+$E15))</f>
        <v>0.46345923825901991</v>
      </c>
      <c r="AE15" s="6">
        <f>IF(Readings!AA13&gt;0.1,333.5*((Readings!AA13)^-0.07168)+(2.5*(LOG(Readings!AA13/16.325))^2-273+$E15))</f>
        <v>0.40148851165298538</v>
      </c>
      <c r="AF15" s="6">
        <f>IF(Readings!AB13&gt;0.1,333.5*((Readings!AB13)^-0.07168)+(2.5*(LOG(Readings!AB13/16.325))^2-273+$E15))</f>
        <v>0.42625053523340739</v>
      </c>
      <c r="AG15" s="6">
        <f>IF(Readings!AC13&gt;0.1,333.5*((Readings!AC13)^-0.07168)+(2.5*(LOG(Readings!AC13/16.325))^2-273+$E15))</f>
        <v>0.41386515337177343</v>
      </c>
      <c r="AH15" s="6">
        <f>IF(Readings!AD13&gt;0.1,333.5*((Readings!AD13)^-0.07168)+(2.5*(LOG(Readings!AD13/16.325))^2-273+$E15))</f>
        <v>0.40148851165298538</v>
      </c>
      <c r="AI15" s="6">
        <f>IF(Readings!AE13&gt;0.1,333.5*((Readings!AE13)^-0.07168)+(2.5*(LOG(Readings!AE13/16.325))^2-273+$E15))</f>
        <v>0.42625053523340739</v>
      </c>
      <c r="AJ15" s="6">
        <f>IF(Readings!AF13&gt;0.1,333.5*((Readings!AF13)^-0.07168)+(2.5*(LOG(Readings!AF13/16.325))^2-273+$E15))</f>
        <v>0.45104756599567963</v>
      </c>
      <c r="AK15" s="6">
        <f>IF(Readings!AG13&gt;0.1,333.5*((Readings!AG13)^-0.07168)+(2.5*(LOG(Readings!AG13/16.325))^2-273+$E15))</f>
        <v>0.43864466888476272</v>
      </c>
      <c r="AL15" s="6">
        <f>IF(Readings!AH13&gt;0.1,333.5*((Readings!AH13)^-0.07168)+(2.5*(LOG(Readings!AH13/16.325))^2-273+$E15))</f>
        <v>0.43864466888476272</v>
      </c>
      <c r="AM15" s="6">
        <f>IF(Readings!AI13&gt;0.1,333.5*((Readings!AI13)^-0.07168)+(2.5*(LOG(Readings!AI13/16.325))^2-273+$E15))</f>
        <v>0.41386515337177343</v>
      </c>
      <c r="AN15" s="6">
        <f>IF(Readings!AJ13&gt;0.1,333.5*((Readings!AJ13)^-0.07168)+(2.5*(LOG(Readings!AJ13/16.325))^2-273+$E15))</f>
        <v>0.43864466888476272</v>
      </c>
      <c r="AO15" s="6">
        <f>IF(Readings!AK13&gt;0.1,333.5*((Readings!AK13)^-0.07168)+(2.5*(LOG(Readings!AK13/16.325))^2-273+$E15))</f>
        <v>0.43864466888476272</v>
      </c>
      <c r="AP15" s="6">
        <f>IF(Readings!AL13&gt;0.1,333.5*((Readings!AL13)^-0.07168)+(2.5*(LOG(Readings!AL13/16.325))^2-273+$E15))</f>
        <v>0.41386515337177343</v>
      </c>
      <c r="AQ15" s="6">
        <f>IF(Readings!AM13&gt;0.1,333.5*((Readings!AM13)^-0.07168)+(2.5*(LOG(Readings!AM13/16.325))^2-273+$E15))</f>
        <v>0.42625053523340739</v>
      </c>
      <c r="AR15" s="6">
        <f>IF(Readings!AN13&gt;0.1,333.5*((Readings!AN13)^-0.07168)+(2.5*(LOG(Readings!AN13/16.325))^2-273+$E15))</f>
        <v>0.41386515337177343</v>
      </c>
      <c r="AS15" s="6">
        <f>IF(Readings!AO13&gt;0.1,333.5*((Readings!AO13)^-0.07168)+(2.5*(LOG(Readings!AO13/16.325))^2-273+$E15))</f>
        <v>0.48830895512907091</v>
      </c>
      <c r="AT15" s="6">
        <f>IF(Readings!AP13&gt;0.1,333.5*((Readings!AP13)^-0.07168)+(2.5*(LOG(Readings!AP13/16.325))^2-273+$E15))</f>
        <v>0.30278863289873925</v>
      </c>
      <c r="AU15" s="6">
        <f>IF(Readings!AQ13&gt;0.1,333.5*((Readings!AQ13)^-0.07168)+(2.5*(LOG(Readings!AQ13/16.325))^2-273+$E15))</f>
        <v>0.57556111121766662</v>
      </c>
      <c r="AV15" s="6">
        <f>IF(Readings!AR13&gt;0.1,333.5*((Readings!AR13)^-0.07168)+(2.5*(LOG(Readings!AR13/16.325))^2-273+$E15))</f>
        <v>0.70096401129018204</v>
      </c>
      <c r="AW15" s="6">
        <f>IF(Readings!AS13&gt;0.1,333.5*((Readings!AS13)^-0.07168)+(2.5*(LOG(Readings!AS13/16.325))^2-273+$E15))</f>
        <v>0.5880611831929059</v>
      </c>
      <c r="AX15" s="6">
        <f>IF(Readings!AT13&gt;0.1,333.5*((Readings!AT13)^-0.07168)+(2.5*(LOG(Readings!AT13/16.325))^2-273+$E15))</f>
        <v>0.66324904627151682</v>
      </c>
      <c r="AY15" s="6">
        <f>IF(Readings!AU13&gt;0.1,333.5*((Readings!AU13)^-0.07168)+(2.5*(LOG(Readings!AU13/16.325))^2-273+$E15))</f>
        <v>0.63815064396527532</v>
      </c>
      <c r="AZ15" s="6">
        <f>IF(Readings!AV13&gt;0.1,333.5*((Readings!AV13)^-0.07168)+(2.5*(LOG(Readings!AV13/16.325))^2-273+$E15))</f>
        <v>0.62561487884897815</v>
      </c>
      <c r="BA15" s="6">
        <f>IF(Readings!AW13&gt;0.1,333.5*((Readings!AW13)^-0.07168)+(2.5*(LOG(Readings!AW13/16.325))^2-273+$E15))</f>
        <v>0.63815064396527532</v>
      </c>
      <c r="BB15" s="6">
        <f>IF(Readings!AX13&gt;0.1,333.5*((Readings!AX13)^-0.07168)+(2.5*(LOG(Readings!AX13/16.325))^2-273+$E15))</f>
        <v>0.66324904627151682</v>
      </c>
      <c r="BC15" s="6">
        <f>IF(Readings!AY13&gt;0.1,333.5*((Readings!AY13)^-0.07168)+(2.5*(LOG(Readings!AY13/16.325))^2-273+$E15))</f>
        <v>0.60057016047085199</v>
      </c>
      <c r="BD15" s="6">
        <f>IF(Readings!AZ13&gt;0.1,333.5*((Readings!AZ13)^-0.07168)+(2.5*(LOG(Readings!AZ13/16.325))^2-273+$E15))</f>
        <v>0.41386515337177343</v>
      </c>
      <c r="BE15" s="6">
        <f>IF(Readings!BA13&gt;0.1,333.5*((Readings!BA13)^-0.07168)+(2.5*(LOG(Readings!BA13/16.325))^2-273+$E15))</f>
        <v>0.67581170762082365</v>
      </c>
      <c r="BF15" s="6">
        <f>IF(Readings!BB13&gt;0.1,333.5*((Readings!BB13)^-0.07168)+(2.5*(LOG(Readings!BB13/16.325))^2-273+$E15))</f>
        <v>0.6883833585804382</v>
      </c>
      <c r="BG15" s="6">
        <f>IF(Readings!BC13&gt;0.1,333.5*((Readings!BC13)^-0.07168)+(2.5*(LOG(Readings!BC13/16.325))^2-273+$E15))</f>
        <v>0.50074702323632891</v>
      </c>
      <c r="BH15" s="6">
        <f>IF(Readings!BD13&gt;0.1,333.5*((Readings!BD13)^-0.07168)+(2.5*(LOG(Readings!BD13/16.325))^2-273+$E15))</f>
        <v>0.45104756599567963</v>
      </c>
      <c r="BI15" s="6">
        <f>IF(Readings!BE13&gt;0.1,333.5*((Readings!BE13)^-0.07168)+(2.5*(LOG(Readings!BE13/16.325))^2-273+$E15))</f>
        <v>0.46345923825901991</v>
      </c>
      <c r="BJ15" s="6">
        <f>IF(Readings!BF13&gt;0.1,333.5*((Readings!BF13)^-0.07168)+(2.5*(LOG(Readings!BF13/16.325))^2-273+$E15))</f>
        <v>0.43864466888476272</v>
      </c>
      <c r="BK15" s="6">
        <f>IF(Readings!BG13&gt;0.1,333.5*((Readings!BG13)^-0.07168)+(2.5*(LOG(Readings!BG13/16.325))^2-273+$E15))</f>
        <v>0.42625053523340739</v>
      </c>
      <c r="BL15" s="6">
        <f>IF(Readings!BH13&gt;0.1,333.5*((Readings!BH13)^-0.07168)+(2.5*(LOG(Readings!BH13/16.325))^2-273+$E15))</f>
        <v>0.38912059845273461</v>
      </c>
      <c r="BM15" s="6">
        <f>IF(Readings!BI13&gt;0.1,333.5*((Readings!BI13)^-0.07168)+(2.5*(LOG(Readings!BI13/16.325))^2-273+$E15))</f>
        <v>0.35206911406208974</v>
      </c>
      <c r="BN15" s="6">
        <f>IF(Readings!BJ13&gt;0.1,333.5*((Readings!BJ13)^-0.07168)+(2.5*(LOG(Readings!BJ13/16.325))^2-273+$E15))</f>
        <v>0.41386515337177343</v>
      </c>
      <c r="BO15" s="6">
        <f>IF(Readings!BK13&gt;0.1,333.5*((Readings!BK13)^-0.07168)+(2.5*(LOG(Readings!BK13/16.325))^2-273+$E15))</f>
        <v>0.43864466888476272</v>
      </c>
      <c r="BP15" s="6">
        <f>IF(Readings!BL13&gt;0.1,333.5*((Readings!BL13)^-0.07168)+(2.5*(LOG(Readings!BL13/16.325))^2-273+$E15))</f>
        <v>0.42625053523340739</v>
      </c>
      <c r="BQ15" s="6">
        <f>IF(Readings!BM13&gt;0.1,333.5*((Readings!BM13)^-0.07168)+(2.5*(LOG(Readings!BM13/16.325))^2-273+$E15))</f>
        <v>0.31509577004374023</v>
      </c>
      <c r="BR15" s="6">
        <f>IF(Readings!BN13&gt;0.1,333.5*((Readings!BN13)^-0.07168)+(2.5*(LOG(Readings!BN13/16.325))^2-273+$E15))</f>
        <v>0.42625053523340739</v>
      </c>
      <c r="BS15" s="6">
        <f>IF(Readings!BO13&gt;0.1,333.5*((Readings!BO13)^-0.07168)+(2.5*(LOG(Readings!BO13/16.325))^2-273+$E15))</f>
        <v>0.38912059845273461</v>
      </c>
      <c r="BT15" s="6">
        <f>IF(Readings!BP13&gt;0.1,333.5*((Readings!BP13)^-0.07168)+(2.5*(LOG(Readings!BP13/16.325))^2-273+$E15))</f>
        <v>0.40148851165298538</v>
      </c>
      <c r="BU15" s="6">
        <f>IF(Readings!BQ13&gt;0.1,333.5*((Readings!BQ13)^-0.07168)+(2.5*(LOG(Readings!BQ13/16.325))^2-273+$E15))</f>
        <v>0.5880611831929059</v>
      </c>
      <c r="BV15" s="6">
        <f>IF(Readings!BR13&gt;0.1,333.5*((Readings!BR13)^-0.07168)+(2.5*(LOG(Readings!BR13/16.325))^2-273+$E15))</f>
        <v>0.57556111121766662</v>
      </c>
      <c r="BW15" s="6">
        <f>IF(Readings!BS13&gt;0.1,333.5*((Readings!BS13)^-0.07168)+(2.5*(LOG(Readings!BS13/16.325))^2-273+$E15))</f>
        <v>0.61308805502420682</v>
      </c>
      <c r="BX15" s="6">
        <f>IF(Readings!BT13&gt;0.1,333.5*((Readings!BT13)^-0.07168)+(2.5*(LOG(Readings!BT13/16.325))^2-273+$E15))</f>
        <v>0.45104756599567963</v>
      </c>
      <c r="BY15" s="6">
        <f>IF(Readings!BU13&gt;0.1,333.5*((Readings!BU13)^-0.07168)+(2.5*(LOG(Readings!BU13/16.325))^2-273+$E15))</f>
        <v>0.50074702323632891</v>
      </c>
      <c r="BZ15" s="6">
        <f>IF(Readings!BV13&gt;0.1,333.5*((Readings!BV13)^-0.07168)+(2.5*(LOG(Readings!BV13/16.325))^2-273+$E15))</f>
        <v>0.51319391349750276</v>
      </c>
      <c r="CA15" s="6">
        <f>IF(Readings!BW13&gt;0.1,333.5*((Readings!BW13)^-0.07168)+(2.5*(LOG(Readings!BW13/16.325))^2-273+$E15))</f>
        <v>0.48830895512907091</v>
      </c>
      <c r="CB15" s="6">
        <f>IF(Readings!BX13&gt;0.1,333.5*((Readings!BX13)^-0.07168)+(2.5*(LOG(Readings!BX13/16.325))^2-273+$E15))</f>
        <v>0.51319391349750276</v>
      </c>
      <c r="CC15" s="6">
        <f>IF(Readings!BY13&gt;0.1,333.5*((Readings!BY13)^-0.07168)+(2.5*(LOG(Readings!BY13/16.325))^2-273+$E15))</f>
        <v>0.51319391349750276</v>
      </c>
      <c r="CD15" s="6">
        <f>IF(Readings!BZ13&gt;0.1,333.5*((Readings!BZ13)^-0.07168)+(2.5*(LOG(Readings!BZ13/16.325))^2-273+$E15))</f>
        <v>0.52564963772096007</v>
      </c>
      <c r="CE15" s="6">
        <f>IF(Readings!CA13&gt;0.1,333.5*((Readings!CA13)^-0.07168)+(2.5*(LOG(Readings!CA13/16.325))^2-273+$E15))</f>
        <v>0.48830895512907091</v>
      </c>
      <c r="CF15" s="6">
        <f>IF(Readings!CB13&gt;0.1,333.5*((Readings!CB13)^-0.07168)+(2.5*(LOG(Readings!CB13/16.325))^2-273+$E15))</f>
        <v>0.41386515337177343</v>
      </c>
      <c r="CG15" s="6">
        <f>IF(Readings!CC13&gt;0.1,333.5*((Readings!CC13)^-0.07168)+(2.5*(LOG(Readings!CC13/16.325))^2-273+$E15))</f>
        <v>0.48830895512907091</v>
      </c>
      <c r="CH15" s="6">
        <f>IF(Readings!CD13&gt;0.1,333.5*((Readings!CD13)^-0.07168)+(2.5*(LOG(Readings!CD13/16.325))^2-273+$E15))</f>
        <v>0.45104756599567963</v>
      </c>
      <c r="CI15" s="6">
        <f>IF(Readings!CE13&gt;0.1,333.5*((Readings!CE13)^-0.07168)+(2.5*(LOG(Readings!CE13/16.325))^2-273+$E15))</f>
        <v>0.43864466888476272</v>
      </c>
      <c r="CJ15" s="6">
        <f>IF(Readings!CF13&gt;0.1,333.5*((Readings!CF13)^-0.07168)+(2.5*(LOG(Readings!CF13/16.325))^2-273+$E15))</f>
        <v>0.43864466888476272</v>
      </c>
      <c r="CK15" s="6">
        <f>IF(Readings!CG13&gt;0.1,333.5*((Readings!CG13)^-0.07168)+(2.5*(LOG(Readings!CG13/16.325))^2-273+$E15))</f>
        <v>0.38912059845273461</v>
      </c>
      <c r="CL15" s="6">
        <f>IF(Readings!CH13&gt;0.1,333.5*((Readings!CH13)^-0.07168)+(2.5*(LOG(Readings!CH13/16.325))^2-273+$E15))</f>
        <v>0.3767614021696204</v>
      </c>
      <c r="CM15" s="6">
        <f>IF(Readings!CI13&gt;0.1,333.5*((Readings!CI13)^-0.07168)+(2.5*(LOG(Readings!CI13/16.325))^2-273+$E15))</f>
        <v>0.42625053523340739</v>
      </c>
      <c r="CN15" s="6">
        <f>IF(Readings!CJ13&gt;0.1,333.5*((Readings!CJ13)^-0.07168)+(2.5*(LOG(Readings!CJ13/16.325))^2-273+$E15))</f>
        <v>0.40148851165298538</v>
      </c>
      <c r="CO15" s="6">
        <f>IF(Readings!CK13&gt;0.1,333.5*((Readings!CK13)^-0.07168)+(2.5*(LOG(Readings!CK13/16.325))^2-273+$E15))</f>
        <v>0.40148851165298538</v>
      </c>
      <c r="CP15" s="6">
        <f>IF(Readings!CL13&gt;0.1,333.5*((Readings!CL13)^-0.07168)+(2.5*(LOG(Readings!CL13/16.325))^2-273+$E15))</f>
        <v>0.40148851165298538</v>
      </c>
      <c r="CQ15" s="6">
        <f>IF(Readings!CM13&gt;0.1,333.5*((Readings!CM13)^-0.07168)+(2.5*(LOG(Readings!CM13/16.325))^2-273+$E15))</f>
        <v>0.41386515337177343</v>
      </c>
      <c r="CR15" s="6">
        <f>IF(Readings!CN13&gt;0.1,333.5*((Readings!CN13)^-0.07168)+(2.5*(LOG(Readings!CN13/16.325))^2-273+$E15))</f>
        <v>0.38912059845273461</v>
      </c>
      <c r="CS15" s="6">
        <f>IF(Readings!CO13&gt;0.1,333.5*((Readings!CO13)^-0.07168)+(2.5*(LOG(Readings!CO13/16.325))^2-273+$E15))</f>
        <v>0.36441091122469516</v>
      </c>
      <c r="CT15" s="6">
        <f>IF(Readings!CP13&gt;0.1,333.5*((Readings!CP13)^-0.07168)+(2.5*(LOG(Readings!CP13/16.325))^2-273+$E15))</f>
        <v>0.36441091122469516</v>
      </c>
      <c r="CU15" s="6">
        <f>IF(Readings!CQ13&gt;0.1,333.5*((Readings!CQ13)^-0.07168)+(2.5*(LOG(Readings!CQ13/16.325))^2-273+$E15))</f>
        <v>0.30278863289873925</v>
      </c>
      <c r="CV15" s="6">
        <f>IF(Readings!CR13&gt;0.1,333.5*((Readings!CR13)^-0.07168)+(2.5*(LOG(Readings!CR13/16.325))^2-273+$E15))</f>
        <v>0.36441091122469516</v>
      </c>
      <c r="CW15" s="6">
        <f>IF(Readings!CS13&gt;0.1,333.5*((Readings!CS13)^-0.07168)+(2.5*(LOG(Readings!CS13/16.325))^2-273+$E15))</f>
        <v>0.40148851165298538</v>
      </c>
      <c r="CX15" s="6">
        <f>IF(Readings!CT13&gt;0.1,333.5*((Readings!CT13)^-0.07168)+(2.5*(LOG(Readings!CT13/16.325))^2-273+$E15))</f>
        <v>0.33973599914799024</v>
      </c>
      <c r="CY15" s="6">
        <f>IF(Readings!CU13&gt;0.1,333.5*((Readings!CU13)^-0.07168)+(2.5*(LOG(Readings!CU13/16.325))^2-273+$E15))</f>
        <v>0.3767614021696204</v>
      </c>
      <c r="CZ15" s="6">
        <f>IF(Readings!CV13&gt;0.1,333.5*((Readings!CV13)^-0.07168)+(2.5*(LOG(Readings!CV13/16.325))^2-273+$E15))</f>
        <v>0.3767614021696204</v>
      </c>
      <c r="DA15" s="6">
        <f>IF(Readings!CW13&gt;0.1,333.5*((Readings!CW13)^-0.07168)+(2.5*(LOG(Readings!CW13/16.325))^2-273+$E15))</f>
        <v>0.38912059845273461</v>
      </c>
      <c r="DB15" s="6">
        <f>IF(Readings!CX13&gt;0.1,333.5*((Readings!CX13)^-0.07168)+(2.5*(LOG(Readings!CX13/16.325))^2-273+$E15))</f>
        <v>0.38912059845273461</v>
      </c>
      <c r="DC15" s="6">
        <f>IF(Readings!CY13&gt;0.1,333.5*((Readings!CY13)^-0.07168)+(2.5*(LOG(Readings!CY13/16.325))^2-273+$E15))</f>
        <v>0.38912059845273461</v>
      </c>
      <c r="DD15" s="6">
        <f>IF(Readings!CZ13&gt;0.1,333.5*((Readings!CZ13)^-0.07168)+(2.5*(LOG(Readings!CZ13/16.325))^2-273+$E15))</f>
        <v>0.38912059845273461</v>
      </c>
      <c r="DE15" s="6">
        <f>IF(Readings!DA13&gt;0.1,333.5*((Readings!DA13)^-0.07168)+(2.5*(LOG(Readings!DA13/16.325))^2-273+$E15))</f>
        <v>0.40148851165298538</v>
      </c>
      <c r="DF15" s="6">
        <f>IF(Readings!DB13&gt;0.1,333.5*((Readings!DB13)^-0.07168)+(2.5*(LOG(Readings!DB13/16.325))^2-273+$E15))</f>
        <v>0.36441091122469516</v>
      </c>
      <c r="DG15" s="6">
        <f>IF(Readings!DC13&gt;0.1,333.5*((Readings!DC13)^-0.07168)+(2.5*(LOG(Readings!DC13/16.325))^2-273+$E15))</f>
        <v>0.36441091122469516</v>
      </c>
      <c r="DH15" s="6">
        <f>IF(Readings!DD13&gt;0.1,333.5*((Readings!DD13)^-0.07168)+(2.5*(LOG(Readings!DD13/16.325))^2-273+$E15))</f>
        <v>0.35206911406208974</v>
      </c>
      <c r="DI15" s="6">
        <f>IF(Readings!DE13&gt;0.1,333.5*((Readings!DE13)^-0.07168)+(2.5*(LOG(Readings!DE13/16.325))^2-273+$E15))</f>
        <v>0.35206911406208974</v>
      </c>
      <c r="DJ15" s="6">
        <f>IF(Readings!DF13&gt;0.1,333.5*((Readings!DF13)^-0.07168)+(2.5*(LOG(Readings!DF13/16.325))^2-273+$E15))</f>
        <v>0.35206911406208974</v>
      </c>
      <c r="DK15" s="6">
        <f>IF(Readings!DG13&gt;0.1,333.5*((Readings!DG13)^-0.07168)+(2.5*(LOG(Readings!DG13/16.325))^2-273+$E15))</f>
        <v>0.33973599914799024</v>
      </c>
      <c r="DL15" s="6">
        <f>IF(Readings!DH13&gt;0.1,333.5*((Readings!DH13)^-0.07168)+(2.5*(LOG(Readings!DH13/16.325))^2-273+$E15))</f>
        <v>0.33973599914799024</v>
      </c>
      <c r="DM15" s="6">
        <f>IF(Readings!DI13&gt;0.1,333.5*((Readings!DI13)^-0.07168)+(2.5*(LOG(Readings!DI13/16.325))^2-273+$E15))</f>
        <v>0.32741155497143382</v>
      </c>
      <c r="DN15" s="6">
        <f>IF(Readings!DJ13&gt;0.1,333.5*((Readings!DJ13)^-0.07168)+(2.5*(LOG(Readings!DJ13/16.325))^2-273+$E15))</f>
        <v>0.31509577004374023</v>
      </c>
      <c r="DO15" s="6">
        <f>IF(Readings!DK13&gt;0.1,333.5*((Readings!DK13)^-0.07168)+(2.5*(LOG(Readings!DK13/16.325))^2-273+$E15))</f>
        <v>0.32741155497143382</v>
      </c>
      <c r="DP15" s="6">
        <f>IF(Readings!DL13&gt;0.1,333.5*((Readings!DL13)^-0.07168)+(2.5*(LOG(Readings!DL13/16.325))^2-273+$E15))</f>
        <v>0.35206911406208974</v>
      </c>
      <c r="DQ15" s="6">
        <f>IF(Readings!DM13&gt;0.1,333.5*((Readings!DM13)^-0.07168)+(2.5*(LOG(Readings!DM13/16.325))^2-273+$E15))</f>
        <v>0.33973599914799024</v>
      </c>
      <c r="DR15" s="6">
        <f>IF(Readings!DN13&gt;0.1,333.5*((Readings!DN13)^-0.07168)+(2.5*(LOG(Readings!DN13/16.325))^2-273+$E15))</f>
        <v>0.35206911406208974</v>
      </c>
      <c r="DS15" s="6">
        <f>IF(Readings!DO13&gt;0.1,333.5*((Readings!DO13)^-0.07168)+(2.5*(LOG(Readings!DO13/16.325))^2-273+$E15))</f>
        <v>0.35206911406208974</v>
      </c>
      <c r="DT15" s="6">
        <f>IF(Readings!DP13&gt;0.1,333.5*((Readings!DP13)^-0.07168)+(2.5*(LOG(Readings!DP13/16.325))^2-273+$E15))</f>
        <v>0.33973599914799024</v>
      </c>
      <c r="DU15" s="6">
        <f>IF(Readings!DQ13&gt;0.1,333.5*((Readings!DQ13)^-0.07168)+(2.5*(LOG(Readings!DQ13/16.325))^2-273+$E15))</f>
        <v>0.33973599914799024</v>
      </c>
      <c r="DV15" s="6">
        <f>IF(Readings!DR13&gt;0.1,333.5*((Readings!DR13)^-0.07168)+(2.5*(LOG(Readings!DR13/16.325))^2-273+$E15))</f>
        <v>0.35206911406208974</v>
      </c>
      <c r="DW15" s="6">
        <f>IF(Readings!DS13&gt;0.1,333.5*((Readings!DS13)^-0.07168)+(2.5*(LOG(Readings!DS13/16.325))^2-273+$E15))</f>
        <v>0.33973599914799024</v>
      </c>
      <c r="DX15" s="6">
        <f>IF(Readings!DT13&gt;0.1,333.5*((Readings!DT13)^-0.07168)+(2.5*(LOG(Readings!DT13/16.325))^2-273+$E15))</f>
        <v>0.32741155497143382</v>
      </c>
      <c r="DY15" s="6">
        <f>IF(Readings!DU13&gt;0.1,333.5*((Readings!DU13)^-0.07168)+(2.5*(LOG(Readings!DU13/16.325))^2-273+$E15))</f>
        <v>0.31509577004374023</v>
      </c>
      <c r="DZ15" s="6">
        <f>IF(Readings!DV13&gt;0.1,333.5*((Readings!DV13)^-0.07168)+(2.5*(LOG(Readings!DV13/16.325))^2-273+$E15))</f>
        <v>0.31509577004374023</v>
      </c>
      <c r="EA15" s="6">
        <f>IF(Readings!DW13&gt;0.1,333.5*((Readings!DW13)^-0.07168)+(2.5*(LOG(Readings!DW13/16.325))^2-273+$E15))</f>
        <v>0.30278863289873925</v>
      </c>
      <c r="EB15" s="6">
        <f>IF(Readings!DX13&gt;0.1,333.5*((Readings!DX13)^-0.07168)+(2.5*(LOG(Readings!DX13/16.325))^2-273+$E15))</f>
        <v>0.2291267741617844</v>
      </c>
      <c r="EC15" s="6">
        <f>IF(Readings!DY13&gt;0.1,333.5*((Readings!DY13)^-0.07168)+(2.5*(LOG(Readings!DY13/16.325))^2-273+$E15))</f>
        <v>0.21687985230960294</v>
      </c>
      <c r="ED15" s="6">
        <f>IF(Readings!DZ13&gt;0.1,333.5*((Readings!DZ13)^-0.07168)+(2.5*(LOG(Readings!DZ13/16.325))^2-273+$E15))</f>
        <v>0.20464148730940224</v>
      </c>
      <c r="EE15" s="6">
        <f>IF(Readings!EA13&gt;0.1,333.5*((Readings!EA13)^-0.07168)+(2.5*(LOG(Readings!EA13/16.325))^2-273+$E15))</f>
        <v>0.18019038281767052</v>
      </c>
      <c r="EF15" s="6">
        <f>IF(Readings!EB13&gt;0.1,333.5*((Readings!EB13)^-0.07168)+(2.5*(LOG(Readings!EB13/16.325))^2-273+$E15))</f>
        <v>0.16797762085707291</v>
      </c>
      <c r="EG15" s="6">
        <f>IF(Readings!EC13&gt;0.1,333.5*((Readings!EC13)^-0.07168)+(2.5*(LOG(Readings!EC13/16.325))^2-273+$E15))</f>
        <v>5.8444462208967707E-2</v>
      </c>
      <c r="EH15" s="6">
        <f>IF(Readings!ED13&gt;0.1,333.5*((Readings!ED13)^-0.07168)+(2.5*(LOG(Readings!ED13/16.325))^2-273+$E15))</f>
        <v>0.11921158045555558</v>
      </c>
      <c r="EI15" s="6">
        <f>IF(Readings!EE13&gt;0.1,333.5*((Readings!EE13)^-0.07168)+(2.5*(LOG(Readings!EE13/16.325))^2-273+$E15))</f>
        <v>-2.6276501801532959E-2</v>
      </c>
      <c r="EJ15" s="6">
        <f>IF(Readings!EF13&gt;0.1,333.5*((Readings!EF13)^-0.07168)+(2.5*(LOG(Readings!EF13/16.325))^2-273+$E15))</f>
        <v>5.8444462208967707E-2</v>
      </c>
      <c r="EK15" s="6">
        <f>IF(Readings!EG13&gt;0.1,333.5*((Readings!EG13)^-0.07168)+(2.5*(LOG(Readings!EG13/16.325))^2-273+$E15))</f>
        <v>7.0581017630729548E-2</v>
      </c>
      <c r="EL15" s="6">
        <f>IF(Readings!EH13&gt;0.1,333.5*((Readings!EH13)^-0.07168)+(2.5*(LOG(Readings!EH13/16.325))^2-273+$E15))</f>
        <v>4.6316318850983862E-2</v>
      </c>
      <c r="EM15" s="6">
        <f>IF(Readings!EI13&gt;0.1,333.5*((Readings!EI13)^-0.07168)+(2.5*(LOG(Readings!EI13/16.325))^2-273+$E15))</f>
        <v>-6.2460234553100236E-2</v>
      </c>
      <c r="EN15" s="6">
        <f>IF(Readings!EJ13&gt;0.1,333.5*((Readings!EJ13)^-0.07168)+(2.5*(LOG(Readings!EJ13/16.325))^2-273+$E15))</f>
        <v>-1.4198600818474461E-2</v>
      </c>
      <c r="EO15" s="6">
        <f>IF(Readings!EK13&gt;0.1,333.5*((Readings!EK13)^-0.07168)+(2.5*(LOG(Readings!EK13/16.325))^2-273+$E15))</f>
        <v>-0.11058901781370878</v>
      </c>
      <c r="EP15" s="6">
        <f>IF(Readings!EL13&gt;0.1,333.5*((Readings!EL13)^-0.07168)+(2.5*(LOG(Readings!EL13/16.325))^2-273+$E15))</f>
        <v>-2.1123533832110297E-3</v>
      </c>
      <c r="EQ15" s="6">
        <f>IF(Readings!EM13&gt;0.1,333.5*((Readings!EM13)^-0.07168)+(2.5*(LOG(Readings!EM13/16.325))^2-273+$E15))</f>
        <v>-2.6276501801532959E-2</v>
      </c>
      <c r="ER15" s="6"/>
      <c r="ES15" s="6">
        <f>IF(Readings!EO13&gt;0.1,333.5*((Readings!EO13)^-0.07168)+(2.5*(LOG(Readings!EO13/16.325))^2-273+$E15))</f>
        <v>-3.8346067194311217E-2</v>
      </c>
      <c r="ET15" s="6"/>
      <c r="EU15" s="6">
        <f>IF(Readings!EQ13&gt;0.1,333.5*((Readings!EQ13)^-0.07168)+(2.5*(LOG(Readings!EQ13/16.325))^2-273+$E15))</f>
        <v>-2.6276501801532959E-2</v>
      </c>
      <c r="EV15" s="6">
        <f>IF(Readings!ER13&gt;0.1,333.5*((Readings!ER13)^-0.07168)+(2.5*(LOG(Readings!ER13/16.325))^2-273+$E15))</f>
        <v>-3.8346067194311217E-2</v>
      </c>
      <c r="EW15" s="6">
        <f>(333.5*((16.28)^-0.07168)+(2.5*(LOG(16.28/16.325))^2-273+$E15))</f>
        <v>-9.8569239021344401E-2</v>
      </c>
      <c r="EX15" s="6">
        <f>(333.5*((16.29)^-0.07168)+(2.5*(LOG(16.29/16.325))^2-273+$E15))</f>
        <v>-0.11058901781370878</v>
      </c>
      <c r="EY15" s="6">
        <f>(333.5*((16.28)^-0.07168)+(2.5*(LOG(16.28/16.325))^2-273+$E15))</f>
        <v>-9.8569239021344401E-2</v>
      </c>
      <c r="EZ15" s="6">
        <f>(333.5*((16.35)^-0.07168)+(2.5*(LOG(16.35/16.325))^2-273+$E15))</f>
        <v>-0.18253460140681455</v>
      </c>
      <c r="FA15" s="6">
        <f>IF(Readings!EW13&gt;0.1,333.5*((Readings!EW13)^-0.07168)+(2.5*(LOG(Readings!EW13/16.325))^2-273+$E15))</f>
        <v>-0.31367012345907597</v>
      </c>
      <c r="FB15" s="6">
        <f>IF(Readings!EX13&gt;0.1,333.5*((Readings!EX13)^-0.07168)+(2.5*(LOG(Readings!EX13/16.325))^2-273+$E15))</f>
        <v>-6.2460234553100236E-2</v>
      </c>
      <c r="FC15" s="6">
        <f>IF(Readings!EY13&gt;0.1,333.5*((Readings!EY13)^-0.07168)+(2.5*(LOG(Readings!EY13/16.325))^2-273+$E15))</f>
        <v>-8.6541189375907379E-2</v>
      </c>
      <c r="FD15" s="6">
        <f>IF(Readings!EZ13&gt;0.1,333.5*((Readings!EZ13)^-0.07168)+(2.5*(LOG(Readings!EZ13/16.325))^2-273+$E15))</f>
        <v>-0.12260053647037239</v>
      </c>
      <c r="FE15" s="6">
        <f>IF(Readings!FA13&gt;0.1,333.5*((Readings!FA13)^-0.07168)+(2.5*(LOG(Readings!FA13/16.325))^2-273+$E15))</f>
        <v>-0.70126407705606653</v>
      </c>
      <c r="FF15" s="6">
        <f>IF(Readings!FB13&gt;0.1,333.5*((Readings!FB13)^-0.07168)+(2.5*(LOG(Readings!FB13/16.325))^2-273+$E15))</f>
        <v>-0.47915746818142679</v>
      </c>
      <c r="FG15" s="6">
        <f>IF(Readings!FC13&gt;0.1,333.5*((Readings!FC13)^-0.07168)+(2.5*(LOG(Readings!FC13/16.325))^2-273+$E15))</f>
        <v>-0.11058901781370878</v>
      </c>
      <c r="FH15" s="6">
        <f>IF(Readings!FD13&gt;0.1,333.5*((Readings!FD13)^-0.07168)+(2.5*(LOG(Readings!FD13/16.325))^2-273+$E15))</f>
        <v>-0.12260053647037239</v>
      </c>
      <c r="FI15" s="6">
        <f>IF(Readings!FE13&gt;0.1,333.5*((Readings!FE13)^-0.07168)+(2.5*(LOG(Readings!FE13/16.325))^2-273+$E15))</f>
        <v>-0.13460380568864139</v>
      </c>
      <c r="FJ15" s="6">
        <f>IF(Readings!FF13&gt;0.1,333.5*((Readings!FF13)^-0.07168)+(2.5*(LOG(Readings!FF13/16.325))^2-273+$E15))</f>
        <v>-0.12260053647037239</v>
      </c>
      <c r="FK15" s="6">
        <f>IF(Readings!FG13&gt;0.1,333.5*((Readings!FG13)^-0.07168)+(2.5*(LOG(Readings!FG13/16.325))^2-273+$E15))</f>
        <v>-0.15858563849627672</v>
      </c>
    </row>
    <row r="16" spans="1:167" x14ac:dyDescent="0.2">
      <c r="A16" t="s">
        <v>14</v>
      </c>
      <c r="B16" s="13">
        <v>5</v>
      </c>
      <c r="C16" s="13">
        <v>1078.6999999999998</v>
      </c>
      <c r="D16" s="17">
        <f t="shared" si="9"/>
        <v>-20.800000000000182</v>
      </c>
      <c r="E16" s="17">
        <v>-0.11</v>
      </c>
      <c r="F16" s="13" t="s">
        <v>285</v>
      </c>
      <c r="G16" s="6">
        <f>IF(Readings!C14&gt;0.1,333.5*((Readings!C14)^-0.07168)+(2.5*(LOG(Readings!C14/16.325))^2-273+$E16))</f>
        <v>-0.1544967831778763</v>
      </c>
      <c r="H16" s="6">
        <f>IF(Readings!D14&gt;0.1,333.5*((Readings!D14)^-0.07168)+(2.5*(LOG(Readings!D14/16.325))^2-273+$E16))</f>
        <v>-0.1664507792669383</v>
      </c>
      <c r="I16" s="6">
        <f>IF(Readings!E14&gt;0.1,333.5*((Readings!E14)^-0.07168)+(2.5*(LOG(Readings!E14/16.325))^2-273+$E16))</f>
        <v>-0.20226375889757264</v>
      </c>
      <c r="J16" s="6">
        <f>IF(Readings!F14&gt;0.1,333.5*((Readings!F14)^-0.07168)+(2.5*(LOG(Readings!F14/16.325))^2-273+$E16))</f>
        <v>-0.21418511761413583</v>
      </c>
      <c r="K16" s="6">
        <f>IF(Readings!G14&gt;0.1,333.5*((Readings!G14)^-0.07168)+(2.5*(LOG(Readings!G14/16.325))^2-273+$E16))</f>
        <v>-0.22609834322668121</v>
      </c>
      <c r="L16" s="6">
        <f>IF(Readings!H14&gt;0.1,333.5*((Readings!H14)^-0.07168)+(2.5*(LOG(Readings!H14/16.325))^2-273+$E16))</f>
        <v>-0.22609834322668121</v>
      </c>
      <c r="M16" s="6">
        <f>IF(Readings!I14&gt;0.1,333.5*((Readings!I14)^-0.07168)+(2.5*(LOG(Readings!I14/16.325))^2-273+$E16))</f>
        <v>-0.24990043694378983</v>
      </c>
      <c r="N16" s="6">
        <f>IF(Readings!J14&gt;0.1,333.5*((Readings!J14)^-0.07168)+(2.5*(LOG(Readings!J14/16.325))^2-273+$E16))</f>
        <v>-0.24990043694378983</v>
      </c>
      <c r="O16" s="6">
        <f>IF(Readings!K14&gt;0.1,333.5*((Readings!K14)^-0.07168)+(2.5*(LOG(Readings!K14/16.325))^2-273+$E16))</f>
        <v>-0.26178932590079285</v>
      </c>
      <c r="P16" s="6"/>
      <c r="Q16" s="6">
        <f>IF(Readings!M14&gt;0.1,333.5*((Readings!M14)^-0.07168)+(2.5*(LOG(Readings!M14/16.325))^2-273+$E16))</f>
        <v>-0.26178932590079285</v>
      </c>
      <c r="R16" s="6">
        <f>IF(Readings!N14&gt;0.1,333.5*((Readings!N14)^-0.07168)+(2.5*(LOG(Readings!N14/16.325))^2-273+$E16))</f>
        <v>-0.26178932590079285</v>
      </c>
      <c r="S16" s="6">
        <f>IF(Readings!O14&gt;0.1,333.5*((Readings!O14)^-0.07168)+(2.5*(LOG(Readings!O14/16.325))^2-273+$E16))</f>
        <v>-0.26178932590079285</v>
      </c>
      <c r="T16" s="6">
        <f>IF(Readings!P14&gt;0.1,333.5*((Readings!P14)^-0.07168)+(2.5*(LOG(Readings!P14/16.325))^2-273+$E16))</f>
        <v>-0.26178932590079285</v>
      </c>
      <c r="U16" s="6">
        <f>IF(Readings!Q14&gt;0.1,333.5*((Readings!Q14)^-0.07168)+(2.5*(LOG(Readings!Q14/16.325))^2-273+$E16))</f>
        <v>-0.26178932590079285</v>
      </c>
      <c r="V16" s="6">
        <f>IF(Readings!R14&gt;0.1,333.5*((Readings!R14)^-0.07168)+(2.5*(LOG(Readings!R14/16.325))^2-273+$E16))</f>
        <v>-0.24990043694378983</v>
      </c>
      <c r="W16" s="6">
        <f>IF(Readings!S14&gt;0.1,333.5*((Readings!S14)^-0.07168)+(2.5*(LOG(Readings!S14/16.325))^2-273+$E16))</f>
        <v>-0.26178932590079285</v>
      </c>
      <c r="X16" s="6">
        <f>IF(Readings!T14&gt;0.1,333.5*((Readings!T14)^-0.07168)+(2.5*(LOG(Readings!T14/16.325))^2-273+$E16))</f>
        <v>-0.26178932590079285</v>
      </c>
      <c r="Y16" s="6">
        <f>IF(Readings!U14&gt;0.1,333.5*((Readings!U14)^-0.07168)+(2.5*(LOG(Readings!U14/16.325))^2-273+$E16))</f>
        <v>-0.27367012345911235</v>
      </c>
      <c r="Z16" s="6">
        <f>IF(Readings!V14&gt;0.1,333.5*((Readings!V14)^-0.07168)+(2.5*(LOG(Readings!V14/16.325))^2-273+$E16))</f>
        <v>-0.26178932590079285</v>
      </c>
      <c r="AA16" s="6">
        <f>IF(Readings!W14&gt;0.1,333.5*((Readings!W14)^-0.07168)+(2.5*(LOG(Readings!W14/16.325))^2-273+$E16))</f>
        <v>-0.27367012345911235</v>
      </c>
      <c r="AB16" s="6">
        <f>IF(Readings!X14&gt;0.1,333.5*((Readings!X14)^-0.07168)+(2.5*(LOG(Readings!X14/16.325))^2-273+$E16))</f>
        <v>-0.23800344619115776</v>
      </c>
      <c r="AC16" s="6">
        <f>IF(Readings!Y14&gt;0.1,333.5*((Readings!Y14)^-0.07168)+(2.5*(LOG(Readings!Y14/16.325))^2-273+$E16))</f>
        <v>-0.24990043694378983</v>
      </c>
      <c r="AD16" s="6">
        <f>IF(Readings!Z14&gt;0.1,333.5*((Readings!Z14)^-0.07168)+(2.5*(LOG(Readings!Z14/16.325))^2-273+$E16))</f>
        <v>-0.24990043694378983</v>
      </c>
      <c r="AE16" s="6">
        <f>IF(Readings!AA14&gt;0.1,333.5*((Readings!AA14)^-0.07168)+(2.5*(LOG(Readings!AA14/16.325))^2-273+$E16))</f>
        <v>-0.27367012345911235</v>
      </c>
      <c r="AF16" s="6">
        <f>IF(Readings!AB14&gt;0.1,333.5*((Readings!AB14)^-0.07168)+(2.5*(LOG(Readings!AB14/16.325))^2-273+$E16))</f>
        <v>-0.26178932590079285</v>
      </c>
      <c r="AG16" s="6">
        <f>IF(Readings!AC14&gt;0.1,333.5*((Readings!AC14)^-0.07168)+(2.5*(LOG(Readings!AC14/16.325))^2-273+$E16))</f>
        <v>-0.26178932590079285</v>
      </c>
      <c r="AH16" s="6">
        <f>IF(Readings!AD14&gt;0.1,333.5*((Readings!AD14)^-0.07168)+(2.5*(LOG(Readings!AD14/16.325))^2-273+$E16))</f>
        <v>-0.26178932590079285</v>
      </c>
      <c r="AI16" s="6">
        <f>IF(Readings!AE14&gt;0.1,333.5*((Readings!AE14)^-0.07168)+(2.5*(LOG(Readings!AE14/16.325))^2-273+$E16))</f>
        <v>-0.26178932590079285</v>
      </c>
      <c r="AJ16" s="6">
        <f>IF(Readings!AF14&gt;0.1,333.5*((Readings!AF14)^-0.07168)+(2.5*(LOG(Readings!AF14/16.325))^2-273+$E16))</f>
        <v>-0.26178932590079285</v>
      </c>
      <c r="AK16" s="6">
        <f>IF(Readings!AG14&gt;0.1,333.5*((Readings!AG14)^-0.07168)+(2.5*(LOG(Readings!AG14/16.325))^2-273+$E16))</f>
        <v>-0.27367012345911235</v>
      </c>
      <c r="AL16" s="6">
        <f>IF(Readings!AH14&gt;0.1,333.5*((Readings!AH14)^-0.07168)+(2.5*(LOG(Readings!AH14/16.325))^2-273+$E16))</f>
        <v>-0.27367012345911235</v>
      </c>
      <c r="AM16" s="6">
        <f>IF(Readings!AI14&gt;0.1,333.5*((Readings!AI14)^-0.07168)+(2.5*(LOG(Readings!AI14/16.325))^2-273+$E16))</f>
        <v>-0.27367012345911235</v>
      </c>
      <c r="AN16" s="6">
        <f>IF(Readings!AJ14&gt;0.1,333.5*((Readings!AJ14)^-0.07168)+(2.5*(LOG(Readings!AJ14/16.325))^2-273+$E16))</f>
        <v>-0.26178932590079285</v>
      </c>
      <c r="AO16" s="6">
        <f>IF(Readings!AK14&gt;0.1,333.5*((Readings!AK14)^-0.07168)+(2.5*(LOG(Readings!AK14/16.325))^2-273+$E16))</f>
        <v>-0.26178932590079285</v>
      </c>
      <c r="AP16" s="6">
        <f>IF(Readings!AL14&gt;0.1,333.5*((Readings!AL14)^-0.07168)+(2.5*(LOG(Readings!AL14/16.325))^2-273+$E16))</f>
        <v>-0.33295310278469969</v>
      </c>
      <c r="AQ16" s="6">
        <f>IF(Readings!AM14&gt;0.1,333.5*((Readings!AM14)^-0.07168)+(2.5*(LOG(Readings!AM14/16.325))^2-273+$E16))</f>
        <v>-0.33295310278469969</v>
      </c>
      <c r="AR16" s="6">
        <f>IF(Readings!AN14&gt;0.1,333.5*((Readings!AN14)^-0.07168)+(2.5*(LOG(Readings!AN14/16.325))^2-273+$E16))</f>
        <v>-0.30926407141492973</v>
      </c>
      <c r="AS16" s="6">
        <f>IF(Readings!AO14&gt;0.1,333.5*((Readings!AO14)^-0.07168)+(2.5*(LOG(Readings!AO14/16.325))^2-273+$E16))</f>
        <v>-0.27367012345911235</v>
      </c>
      <c r="AT16" s="6"/>
      <c r="AU16" s="6"/>
      <c r="AV16" s="6"/>
      <c r="AW16" s="6"/>
      <c r="AX16" s="6">
        <f>IF(Readings!AT14&gt;0.1,333.5*((Readings!AT14)^-0.07168)+(2.5*(LOG(Readings!AT14/16.325))^2-273+$E16))</f>
        <v>-0.24990043694378983</v>
      </c>
      <c r="AY16" s="6">
        <f>IF(Readings!AU14&gt;0.1,333.5*((Readings!AU14)^-0.07168)+(2.5*(LOG(Readings!AU14/16.325))^2-273+$E16))</f>
        <v>-0.26178932590079285</v>
      </c>
      <c r="AZ16" s="6">
        <f>IF(Readings!AV14&gt;0.1,333.5*((Readings!AV14)^-0.07168)+(2.5*(LOG(Readings!AV14/16.325))^2-273+$E16))</f>
        <v>-0.26178932590079285</v>
      </c>
      <c r="BA16" s="6">
        <f>IF(Readings!AW14&gt;0.1,333.5*((Readings!AW14)^-0.07168)+(2.5*(LOG(Readings!AW14/16.325))^2-273+$E16))</f>
        <v>-0.26178932590079285</v>
      </c>
      <c r="BB16" s="6">
        <f>IF(Readings!AX14&gt;0.1,333.5*((Readings!AX14)^-0.07168)+(2.5*(LOG(Readings!AX14/16.325))^2-273+$E16))</f>
        <v>-0.24990043694378983</v>
      </c>
      <c r="BC16" s="6">
        <f>IF(Readings!AY14&gt;0.1,333.5*((Readings!AY14)^-0.07168)+(2.5*(LOG(Readings!AY14/16.325))^2-273+$E16))</f>
        <v>-0.27367012345911235</v>
      </c>
      <c r="BD16" s="6">
        <f>IF(Readings!AZ14&gt;0.1,333.5*((Readings!AZ14)^-0.07168)+(2.5*(LOG(Readings!AZ14/16.325))^2-273+$E16))</f>
        <v>-0.27367012345911235</v>
      </c>
      <c r="BE16" s="6">
        <f>IF(Readings!BA14&gt;0.1,333.5*((Readings!BA14)^-0.07168)+(2.5*(LOG(Readings!BA14/16.325))^2-273+$E16))</f>
        <v>-0.27367012345911235</v>
      </c>
      <c r="BF16" s="6"/>
      <c r="BG16" s="6">
        <f>IF(Readings!BC14&gt;0.1,333.5*((Readings!BC14)^-0.07168)+(2.5*(LOG(Readings!BC14/16.325))^2-273+$E16))</f>
        <v>-0.22609834322668121</v>
      </c>
      <c r="BH16" s="6">
        <f>IF(Readings!BD14&gt;0.1,333.5*((Readings!BD14)^-0.07168)+(2.5*(LOG(Readings!BD14/16.325))^2-273+$E16))</f>
        <v>-0.22609834322668121</v>
      </c>
      <c r="BI16" s="6">
        <f>IF(Readings!BE14&gt;0.1,333.5*((Readings!BE14)^-0.07168)+(2.5*(LOG(Readings!BE14/16.325))^2-273+$E16))</f>
        <v>-0.20226375889757264</v>
      </c>
      <c r="BJ16" s="6">
        <f>IF(Readings!BF14&gt;0.1,333.5*((Readings!BF14)^-0.07168)+(2.5*(LOG(Readings!BF14/16.325))^2-273+$E16))</f>
        <v>-0.19033425660120429</v>
      </c>
      <c r="BK16" s="6">
        <f>IF(Readings!BG14&gt;0.1,333.5*((Readings!BG14)^-0.07168)+(2.5*(LOG(Readings!BG14/16.325))^2-273+$E16))</f>
        <v>-0.20226375889757264</v>
      </c>
      <c r="BL16" s="6">
        <f>IF(Readings!BH14&gt;0.1,333.5*((Readings!BH14)^-0.07168)+(2.5*(LOG(Readings!BH14/16.325))^2-273+$E16))</f>
        <v>-0.17839660022951875</v>
      </c>
      <c r="BM16" s="6">
        <f>IF(Readings!BI14&gt;0.1,333.5*((Readings!BI14)^-0.07168)+(2.5*(LOG(Readings!BI14/16.325))^2-273+$E16))</f>
        <v>-0.19033425660120429</v>
      </c>
      <c r="BN16" s="6">
        <f>IF(Readings!BJ14&gt;0.1,333.5*((Readings!BJ14)^-0.07168)+(2.5*(LOG(Readings!BJ14/16.325))^2-273+$E16))</f>
        <v>-0.19033425660120429</v>
      </c>
      <c r="BO16" s="6">
        <f>IF(Readings!BK14&gt;0.1,333.5*((Readings!BK14)^-0.07168)+(2.5*(LOG(Readings!BK14/16.325))^2-273+$E16))</f>
        <v>-0.1664507792669383</v>
      </c>
      <c r="BP16" s="6">
        <f>IF(Readings!BL14&gt;0.1,333.5*((Readings!BL14)^-0.07168)+(2.5*(LOG(Readings!BL14/16.325))^2-273+$E16))</f>
        <v>-0.17839660022951875</v>
      </c>
      <c r="BQ16" s="6">
        <f>IF(Readings!BM14&gt;0.1,333.5*((Readings!BM14)^-0.07168)+(2.5*(LOG(Readings!BM14/16.325))^2-273+$E16))</f>
        <v>-0.17839660022951875</v>
      </c>
      <c r="BR16" s="6">
        <f>IF(Readings!BN14&gt;0.1,333.5*((Readings!BN14)^-0.07168)+(2.5*(LOG(Readings!BN14/16.325))^2-273+$E16))</f>
        <v>-0.29740748586834798</v>
      </c>
      <c r="BS16" s="6">
        <f>IF(Readings!BO14&gt;0.1,333.5*((Readings!BO14)^-0.07168)+(2.5*(LOG(Readings!BO14/16.325))^2-273+$E16))</f>
        <v>-0.20226375889757264</v>
      </c>
      <c r="BT16" s="6">
        <f>IF(Readings!BP14&gt;0.1,333.5*((Readings!BP14)^-0.07168)+(2.5*(LOG(Readings!BP14/16.325))^2-273+$E16))</f>
        <v>-0.20226375889757264</v>
      </c>
      <c r="BU16" s="6">
        <f>IF(Readings!BQ14&gt;0.1,333.5*((Readings!BQ14)^-0.07168)+(2.5*(LOG(Readings!BQ14/16.325))^2-273+$E16))</f>
        <v>-0.21418511761413583</v>
      </c>
      <c r="BV16" s="6">
        <f>IF(Readings!BR14&gt;0.1,333.5*((Readings!BR14)^-0.07168)+(2.5*(LOG(Readings!BR14/16.325))^2-273+$E16))</f>
        <v>-0.23800344619115776</v>
      </c>
      <c r="BW16" s="6">
        <f>IF(Readings!BS14&gt;0.1,333.5*((Readings!BS14)^-0.07168)+(2.5*(LOG(Readings!BS14/16.325))^2-273+$E16))</f>
        <v>-0.24990043694378983</v>
      </c>
      <c r="BX16" s="6">
        <f>IF(Readings!BT14&gt;0.1,333.5*((Readings!BT14)^-0.07168)+(2.5*(LOG(Readings!BT14/16.325))^2-273+$E16))</f>
        <v>-0.17839660022951875</v>
      </c>
      <c r="BY16" s="6">
        <f>IF(Readings!BU14&gt;0.1,333.5*((Readings!BU14)^-0.07168)+(2.5*(LOG(Readings!BU14/16.325))^2-273+$E16))</f>
        <v>-0.1065988361451673</v>
      </c>
      <c r="BZ16" s="6">
        <f>IF(Readings!BV14&gt;0.1,333.5*((Readings!BV14)^-0.07168)+(2.5*(LOG(Readings!BV14/16.325))^2-273+$E16))</f>
        <v>-0.1065988361451673</v>
      </c>
      <c r="CA16" s="6">
        <f>IF(Readings!BW14&gt;0.1,333.5*((Readings!BW14)^-0.07168)+(2.5*(LOG(Readings!BW14/16.325))^2-273+$E16))</f>
        <v>-0.11858563849631309</v>
      </c>
      <c r="CB16" s="6">
        <f>IF(Readings!BX14&gt;0.1,333.5*((Readings!BX14)^-0.07168)+(2.5*(LOG(Readings!BX14/16.325))^2-273+$E16))</f>
        <v>-9.4603805688677767E-2</v>
      </c>
      <c r="CC16" s="6">
        <f>IF(Readings!BY14&gt;0.1,333.5*((Readings!BY14)^-0.07168)+(2.5*(LOG(Readings!BY14/16.325))^2-273+$E16))</f>
        <v>-8.260053647040877E-2</v>
      </c>
      <c r="CD16" s="6">
        <f>IF(Readings!BZ14&gt;0.1,333.5*((Readings!BZ14)^-0.07168)+(2.5*(LOG(Readings!BZ14/16.325))^2-273+$E16))</f>
        <v>-0.1544967831778763</v>
      </c>
      <c r="CE16" s="6">
        <f>IF(Readings!CA14&gt;0.1,333.5*((Readings!CA14)^-0.07168)+(2.5*(LOG(Readings!CA14/16.325))^2-273+$E16))</f>
        <v>-0.11858563849631309</v>
      </c>
      <c r="CF16" s="6">
        <f>IF(Readings!CB14&gt;0.1,333.5*((Readings!CB14)^-0.07168)+(2.5*(LOG(Readings!CB14/16.325))^2-273+$E16))</f>
        <v>-0.1065988361451673</v>
      </c>
      <c r="CG16" s="6">
        <f>IF(Readings!CC14&gt;0.1,333.5*((Readings!CC14)^-0.07168)+(2.5*(LOG(Readings!CC14/16.325))^2-273+$E16))</f>
        <v>-9.4603805688677767E-2</v>
      </c>
      <c r="CH16" s="6">
        <f>IF(Readings!CD14&gt;0.1,333.5*((Readings!CD14)^-0.07168)+(2.5*(LOG(Readings!CD14/16.325))^2-273+$E16))</f>
        <v>-0.13056422337820095</v>
      </c>
      <c r="CI16" s="6">
        <f>IF(Readings!CE14&gt;0.1,333.5*((Readings!CE14)^-0.07168)+(2.5*(LOG(Readings!CE14/16.325))^2-273+$E16))</f>
        <v>-0.20226375889757264</v>
      </c>
      <c r="CJ16" s="6">
        <f>IF(Readings!CF14&gt;0.1,333.5*((Readings!CF14)^-0.07168)+(2.5*(LOG(Readings!CF14/16.325))^2-273+$E16))</f>
        <v>-0.1664507792669383</v>
      </c>
      <c r="CK16" s="6">
        <f>IF(Readings!CG14&gt;0.1,333.5*((Readings!CG14)^-0.07168)+(2.5*(LOG(Readings!CG14/16.325))^2-273+$E16))</f>
        <v>-0.17839660022951875</v>
      </c>
      <c r="CL16" s="6"/>
      <c r="CM16" s="6">
        <f>IF(Readings!CI14&gt;0.1,333.5*((Readings!CI14)^-0.07168)+(2.5*(LOG(Readings!CI14/16.325))^2-273+$E16))</f>
        <v>-0.19033425660120429</v>
      </c>
      <c r="CN16" s="6">
        <f>IF(Readings!CJ14&gt;0.1,333.5*((Readings!CJ14)^-0.07168)+(2.5*(LOG(Readings!CJ14/16.325))^2-273+$E16))</f>
        <v>-0.17839660022951875</v>
      </c>
      <c r="CO16" s="6">
        <f>IF(Readings!CK14&gt;0.1,333.5*((Readings!CK14)^-0.07168)+(2.5*(LOG(Readings!CK14/16.325))^2-273+$E16))</f>
        <v>-0.20226375889757264</v>
      </c>
      <c r="CP16" s="6">
        <f>IF(Readings!CL14&gt;0.1,333.5*((Readings!CL14)^-0.07168)+(2.5*(LOG(Readings!CL14/16.325))^2-273+$E16))</f>
        <v>-0.19033425660120429</v>
      </c>
      <c r="CQ16" s="6">
        <f>IF(Readings!CM14&gt;0.1,333.5*((Readings!CM14)^-0.07168)+(2.5*(LOG(Readings!CM14/16.325))^2-273+$E16))</f>
        <v>-0.19033425660120429</v>
      </c>
      <c r="CR16" s="6">
        <f>IF(Readings!CN14&gt;0.1,333.5*((Readings!CN14)^-0.07168)+(2.5*(LOG(Readings!CN14/16.325))^2-273+$E16))</f>
        <v>-0.20226375889757264</v>
      </c>
      <c r="CS16" s="6">
        <f>IF(Readings!CO14&gt;0.1,333.5*((Readings!CO14)^-0.07168)+(2.5*(LOG(Readings!CO14/16.325))^2-273+$E16))</f>
        <v>-0.20226375889757264</v>
      </c>
      <c r="CT16" s="6">
        <f>IF(Readings!CP14&gt;0.1,333.5*((Readings!CP14)^-0.07168)+(2.5*(LOG(Readings!CP14/16.325))^2-273+$E16))</f>
        <v>-0.20226375889757264</v>
      </c>
      <c r="CU16" s="6">
        <f>IF(Readings!CQ14&gt;0.1,333.5*((Readings!CQ14)^-0.07168)+(2.5*(LOG(Readings!CQ14/16.325))^2-273+$E16))</f>
        <v>-0.20226375889757264</v>
      </c>
      <c r="CV16" s="6">
        <f>IF(Readings!CR14&gt;0.1,333.5*((Readings!CR14)^-0.07168)+(2.5*(LOG(Readings!CR14/16.325))^2-273+$E16))</f>
        <v>-0.20226375889757264</v>
      </c>
      <c r="CW16" s="6"/>
      <c r="CX16" s="6"/>
      <c r="CY16" s="6">
        <f>IF(Readings!CU14&gt;0.1,333.5*((Readings!CU14)^-0.07168)+(2.5*(LOG(Readings!CU14/16.325))^2-273+$E16))</f>
        <v>-0.22609834322668121</v>
      </c>
      <c r="CZ16" s="6">
        <f>IF(Readings!CV14&gt;0.1,333.5*((Readings!CV14)^-0.07168)+(2.5*(LOG(Readings!CV14/16.325))^2-273+$E16))</f>
        <v>-0.22609834322668121</v>
      </c>
      <c r="DA16" s="6">
        <f>IF(Readings!CW14&gt;0.1,333.5*((Readings!CW14)^-0.07168)+(2.5*(LOG(Readings!CW14/16.325))^2-273+$E16))</f>
        <v>-0.21418511761413583</v>
      </c>
      <c r="DB16" s="6">
        <f>IF(Readings!CX14&gt;0.1,333.5*((Readings!CX14)^-0.07168)+(2.5*(LOG(Readings!CX14/16.325))^2-273+$E16))</f>
        <v>-0.20226375889757264</v>
      </c>
      <c r="DC16" s="6">
        <f>IF(Readings!CY14&gt;0.1,333.5*((Readings!CY14)^-0.07168)+(2.5*(LOG(Readings!CY14/16.325))^2-273+$E16))</f>
        <v>-0.20226375889757264</v>
      </c>
      <c r="DD16" s="6">
        <f>IF(Readings!CZ14&gt;0.1,333.5*((Readings!CZ14)^-0.07168)+(2.5*(LOG(Readings!CZ14/16.325))^2-273+$E16))</f>
        <v>-0.21418511761413583</v>
      </c>
      <c r="DE16" s="6"/>
      <c r="DF16" s="6">
        <f>IF(Readings!DB14&gt;0.1,333.5*((Readings!DB14)^-0.07168)+(2.5*(LOG(Readings!DB14/16.325))^2-273+$E16))</f>
        <v>-0.22609834322668121</v>
      </c>
      <c r="DG16" s="6">
        <f>IF(Readings!DC14&gt;0.1,333.5*((Readings!DC14)^-0.07168)+(2.5*(LOG(Readings!DC14/16.325))^2-273+$E16))</f>
        <v>-0.22609834322668121</v>
      </c>
      <c r="DH16" s="6">
        <f>IF(Readings!DD14&gt;0.1,333.5*((Readings!DD14)^-0.07168)+(2.5*(LOG(Readings!DD14/16.325))^2-273+$E16))</f>
        <v>-0.22609834322668121</v>
      </c>
      <c r="DI16" s="6">
        <f>IF(Readings!DE14&gt;0.1,333.5*((Readings!DE14)^-0.07168)+(2.5*(LOG(Readings!DE14/16.325))^2-273+$E16))</f>
        <v>-0.22609834322668121</v>
      </c>
      <c r="DJ16" s="6">
        <f>IF(Readings!DF14&gt;0.1,333.5*((Readings!DF14)^-0.07168)+(2.5*(LOG(Readings!DF14/16.325))^2-273+$E16))</f>
        <v>-0.22609834322668121</v>
      </c>
      <c r="DK16" s="6">
        <f>IF(Readings!DG14&gt;0.1,333.5*((Readings!DG14)^-0.07168)+(2.5*(LOG(Readings!DG14/16.325))^2-273+$E16))</f>
        <v>-0.23800344619115776</v>
      </c>
      <c r="DL16" s="6">
        <f>IF(Readings!DH14&gt;0.1,333.5*((Readings!DH14)^-0.07168)+(2.5*(LOG(Readings!DH14/16.325))^2-273+$E16))</f>
        <v>-0.23800344619115776</v>
      </c>
      <c r="DM16" s="6">
        <f>IF(Readings!DI14&gt;0.1,333.5*((Readings!DI14)^-0.07168)+(2.5*(LOG(Readings!DI14/16.325))^2-273+$E16))</f>
        <v>-0.24990043694378983</v>
      </c>
      <c r="DN16" s="6">
        <f>IF(Readings!DJ14&gt;0.1,333.5*((Readings!DJ14)^-0.07168)+(2.5*(LOG(Readings!DJ14/16.325))^2-273+$E16))</f>
        <v>-0.26178932590079285</v>
      </c>
      <c r="DO16" s="6">
        <f>IF(Readings!DK14&gt;0.1,333.5*((Readings!DK14)^-0.07168)+(2.5*(LOG(Readings!DK14/16.325))^2-273+$E16))</f>
        <v>-0.26178932590079285</v>
      </c>
      <c r="DP16" s="6">
        <f>IF(Readings!DL14&gt;0.1,333.5*((Readings!DL14)^-0.07168)+(2.5*(LOG(Readings!DL14/16.325))^2-273+$E16))</f>
        <v>-0.26178932590079285</v>
      </c>
      <c r="DQ16" s="6">
        <f>IF(Readings!DM14&gt;0.1,333.5*((Readings!DM14)^-0.07168)+(2.5*(LOG(Readings!DM14/16.325))^2-273+$E16))</f>
        <v>-0.27367012345911235</v>
      </c>
      <c r="DR16" s="6">
        <f>IF(Readings!DN14&gt;0.1,333.5*((Readings!DN14)^-0.07168)+(2.5*(LOG(Readings!DN14/16.325))^2-273+$E16))</f>
        <v>-0.27367012345911235</v>
      </c>
      <c r="DS16" s="6">
        <f>IF(Readings!DO14&gt;0.1,333.5*((Readings!DO14)^-0.07168)+(2.5*(LOG(Readings!DO14/16.325))^2-273+$E16))</f>
        <v>-0.27367012345911235</v>
      </c>
      <c r="DT16" s="6">
        <f>IF(Readings!DP14&gt;0.1,333.5*((Readings!DP14)^-0.07168)+(2.5*(LOG(Readings!DP14/16.325))^2-273+$E16))</f>
        <v>-0.28554283999574182</v>
      </c>
      <c r="DU16" s="6">
        <f>IF(Readings!DQ14&gt;0.1,333.5*((Readings!DQ14)^-0.07168)+(2.5*(LOG(Readings!DQ14/16.325))^2-273+$E16))</f>
        <v>-0.28554283999574182</v>
      </c>
      <c r="DV16" s="6">
        <f>IF(Readings!DR14&gt;0.1,333.5*((Readings!DR14)^-0.07168)+(2.5*(LOG(Readings!DR14/16.325))^2-273+$E16))</f>
        <v>-0.28554283999574182</v>
      </c>
      <c r="DW16" s="6">
        <f>IF(Readings!DS14&gt;0.1,333.5*((Readings!DS14)^-0.07168)+(2.5*(LOG(Readings!DS14/16.325))^2-273+$E16))</f>
        <v>-0.28554283999574182</v>
      </c>
      <c r="DX16" s="6">
        <f>IF(Readings!DT14&gt;0.1,333.5*((Readings!DT14)^-0.07168)+(2.5*(LOG(Readings!DT14/16.325))^2-273+$E16))</f>
        <v>-0.28554283999574182</v>
      </c>
      <c r="DY16" s="6">
        <f>IF(Readings!DU14&gt;0.1,333.5*((Readings!DU14)^-0.07168)+(2.5*(LOG(Readings!DU14/16.325))^2-273+$E16))</f>
        <v>-0.28554283999574182</v>
      </c>
      <c r="DZ16" s="6">
        <f>IF(Readings!DV14&gt;0.1,333.5*((Readings!DV14)^-0.07168)+(2.5*(LOG(Readings!DV14/16.325))^2-273+$E16))</f>
        <v>-0.28554283999574182</v>
      </c>
      <c r="EA16" s="6">
        <f>IF(Readings!DW14&gt;0.1,333.5*((Readings!DW14)^-0.07168)+(2.5*(LOG(Readings!DW14/16.325))^2-273+$E16))</f>
        <v>-0.28554283999574182</v>
      </c>
      <c r="EB16" s="6">
        <f>IF(Readings!DX14&gt;0.1,333.5*((Readings!DX14)^-0.07168)+(2.5*(LOG(Readings!DX14/16.325))^2-273+$E16))</f>
        <v>-0.27367012345911235</v>
      </c>
      <c r="EC16" s="6">
        <f>IF(Readings!DY14&gt;0.1,333.5*((Readings!DY14)^-0.07168)+(2.5*(LOG(Readings!DY14/16.325))^2-273+$E16))</f>
        <v>-0.28554283999574182</v>
      </c>
      <c r="ED16" s="6">
        <f>IF(Readings!DZ14&gt;0.1,333.5*((Readings!DZ14)^-0.07168)+(2.5*(LOG(Readings!DZ14/16.325))^2-273+$E16))</f>
        <v>-0.27367012345911235</v>
      </c>
      <c r="EE16" s="6">
        <f>IF(Readings!EA14&gt;0.1,333.5*((Readings!EA14)^-0.07168)+(2.5*(LOG(Readings!EA14/16.325))^2-273+$E16))</f>
        <v>-0.28554283999574182</v>
      </c>
      <c r="EF16" s="6">
        <f>IF(Readings!EB14&gt;0.1,333.5*((Readings!EB14)^-0.07168)+(2.5*(LOG(Readings!EB14/16.325))^2-273+$E16))</f>
        <v>-0.29740748586834798</v>
      </c>
      <c r="EG16" s="6">
        <f>IF(Readings!EC14&gt;0.1,333.5*((Readings!EC14)^-0.07168)+(2.5*(LOG(Readings!EC14/16.325))^2-273+$E16))</f>
        <v>-0.41561232283225991</v>
      </c>
      <c r="EH16" s="6">
        <f>IF(Readings!ED14&gt;0.1,333.5*((Readings!ED14)^-0.07168)+(2.5*(LOG(Readings!ED14/16.325))^2-273+$E16))</f>
        <v>-0.3447855691867403</v>
      </c>
      <c r="EI16" s="6">
        <f>IF(Readings!EE14&gt;0.1,333.5*((Readings!EE14)^-0.07168)+(2.5*(LOG(Readings!EE14/16.325))^2-273+$E16))</f>
        <v>-0.45091812913915419</v>
      </c>
      <c r="EJ16" s="6">
        <f>IF(Readings!EF14&gt;0.1,333.5*((Readings!EF14)^-0.07168)+(2.5*(LOG(Readings!EF14/16.325))^2-273+$E16))</f>
        <v>-0.38023489432850965</v>
      </c>
      <c r="EK16" s="6">
        <f>IF(Readings!EG14&gt;0.1,333.5*((Readings!EG14)^-0.07168)+(2.5*(LOG(Readings!EG14/16.325))^2-273+$E16))</f>
        <v>-0.36842645472717095</v>
      </c>
      <c r="EL16" s="6">
        <f>IF(Readings!EH14&gt;0.1,333.5*((Readings!EH14)^-0.07168)+(2.5*(LOG(Readings!EH14/16.325))^2-273+$E16))</f>
        <v>-0.36842645472717095</v>
      </c>
      <c r="EM16" s="6">
        <f>IF(Readings!EI14&gt;0.1,333.5*((Readings!EI14)^-0.07168)+(2.5*(LOG(Readings!EI14/16.325))^2-273+$E16))</f>
        <v>-0.45091812913915419</v>
      </c>
      <c r="EN16" s="6">
        <f>IF(Readings!EJ14&gt;0.1,333.5*((Readings!EJ14)^-0.07168)+(2.5*(LOG(Readings!EJ14/16.325))^2-273+$E16))</f>
        <v>-0.39203534542741636</v>
      </c>
      <c r="EO16" s="6">
        <f>IF(Readings!EK14&gt;0.1,333.5*((Readings!EK14)^-0.07168)+(2.5*(LOG(Readings!EK14/16.325))^2-273+$E16))</f>
        <v>-0.49788159670470122</v>
      </c>
      <c r="EP16" s="6">
        <f>IF(Readings!EL14&gt;0.1,333.5*((Readings!EL14)^-0.07168)+(2.5*(LOG(Readings!EL14/16.325))^2-273+$E16))</f>
        <v>-0.39203534542741636</v>
      </c>
      <c r="EQ16" s="6">
        <f>IF(Readings!EM14&gt;0.1,333.5*((Readings!EM14)^-0.07168)+(2.5*(LOG(Readings!EM14/16.325))^2-273+$E16))</f>
        <v>-0.41561232283225991</v>
      </c>
      <c r="ER16" s="6"/>
      <c r="ES16" s="6">
        <f>IF(Readings!EO14&gt;0.1,333.5*((Readings!EO14)^-0.07168)+(2.5*(LOG(Readings!EO14/16.325))^2-273+$E16))</f>
        <v>-0.41561232283225991</v>
      </c>
      <c r="ET16" s="6"/>
      <c r="EU16" s="6">
        <f>IF(Readings!EQ14&gt;0.1,333.5*((Readings!EQ14)^-0.07168)+(2.5*(LOG(Readings!EQ14/16.325))^2-273+$E16))</f>
        <v>-0.47441567806396279</v>
      </c>
      <c r="EV16" s="6">
        <f>IF(Readings!ER14&gt;0.1,333.5*((Readings!ER14)^-0.07168)+(2.5*(LOG(Readings!ER14/16.325))^2-273+$E16))</f>
        <v>-0.47441567806396279</v>
      </c>
      <c r="EW16" s="6">
        <f>(333.5*((16.71)^-0.07168)+(2.5*(LOG(16.71/16.325))^2-273+$E16))</f>
        <v>-0.5680903712500367</v>
      </c>
      <c r="EX16" s="6">
        <f>(333.5*((16.72)^-0.07168)+(2.5*(LOG(16.72/16.325))^2-273+$E16))</f>
        <v>-0.57976437839556638</v>
      </c>
      <c r="EY16" s="6">
        <f>(333.5*((16.72)^-0.07168)+(2.5*(LOG(16.72/16.325))^2-273+$E16))</f>
        <v>-0.57976437839556638</v>
      </c>
      <c r="EZ16" s="6">
        <f>(333.5*((16.82)^-0.07168)+(2.5*(LOG(16.82/16.325))^2-273+$E16))</f>
        <v>-0.69607608447654457</v>
      </c>
      <c r="FA16" s="6">
        <f>IF(Readings!EW14&gt;0.1,333.5*((Readings!EW14)^-0.07168)+(2.5*(LOG(Readings!EW14/16.325))^2-273+$E16))</f>
        <v>-0.80009626246942389</v>
      </c>
      <c r="FB16" s="6">
        <f>IF(Readings!EX14&gt;0.1,333.5*((Readings!EX14)^-0.07168)+(2.5*(LOG(Readings!EX14/16.325))^2-273+$E16))</f>
        <v>-0.6030889487090576</v>
      </c>
      <c r="FC16" s="6"/>
      <c r="FD16" s="6">
        <f>IF(Readings!EZ14&gt;0.1,333.5*((Readings!EZ14)^-0.07168)+(2.5*(LOG(Readings!EZ14/16.325))^2-273+$E16))</f>
        <v>-0.6030889487090576</v>
      </c>
      <c r="FE16" s="6">
        <f>IF(Readings!FA14&gt;0.1,333.5*((Readings!FA14)^-0.07168)+(2.5*(LOG(Readings!FA14/16.325))^2-273+$E16))</f>
        <v>-0.8346319055547724</v>
      </c>
      <c r="FF16" s="6">
        <f>IF(Readings!FB14&gt;0.1,333.5*((Readings!FB14)^-0.07168)+(2.5*(LOG(Readings!FB14/16.325))^2-273+$E16))</f>
        <v>-0.62638232606269639</v>
      </c>
      <c r="FG16" s="6">
        <f>IF(Readings!FC14&gt;0.1,333.5*((Readings!FC14)^-0.07168)+(2.5*(LOG(Readings!FC14/16.325))^2-273+$E16))</f>
        <v>-0.6030889487090576</v>
      </c>
      <c r="FH16" s="6">
        <f>IF(Readings!FD14&gt;0.1,333.5*((Readings!FD14)^-0.07168)+(2.5*(LOG(Readings!FD14/16.325))^2-273+$E16))</f>
        <v>-0.6496445890128939</v>
      </c>
      <c r="FI16" s="6">
        <f>IF(Readings!FE14&gt;0.1,333.5*((Readings!FE14)^-0.07168)+(2.5*(LOG(Readings!FE14/16.325))^2-273+$E16))</f>
        <v>-0.6496445890128939</v>
      </c>
      <c r="FJ16" s="6">
        <f>IF(Readings!FF14&gt;0.1,333.5*((Readings!FF14)^-0.07168)+(2.5*(LOG(Readings!FF14/16.325))^2-273+$E16))</f>
        <v>-0.63801734193981474</v>
      </c>
      <c r="FK16" s="6">
        <f>IF(Readings!FG14&gt;0.1,333.5*((Readings!FG14)^-0.07168)+(2.5*(LOG(Readings!FG14/16.325))^2-273+$E16))</f>
        <v>-0.66126407705610291</v>
      </c>
    </row>
    <row r="17" spans="1:243" x14ac:dyDescent="0.2">
      <c r="A17" t="s">
        <v>15</v>
      </c>
      <c r="B17" s="13">
        <v>6</v>
      </c>
      <c r="C17" s="13">
        <v>1077.6999999999998</v>
      </c>
      <c r="D17" s="17">
        <f t="shared" si="9"/>
        <v>-21.800000000000182</v>
      </c>
      <c r="E17" s="17">
        <v>-0.09</v>
      </c>
      <c r="F17" s="13" t="s">
        <v>286</v>
      </c>
      <c r="G17" s="6">
        <f>IF(Readings!C15&gt;0.1,333.5*((Readings!C15)^-0.07168)+(2.5*(LOG(Readings!C15/16.325))^2-273+$E17))</f>
        <v>-0.18226375889753399</v>
      </c>
      <c r="H17" s="6">
        <f>IF(Readings!D15&gt;0.1,333.5*((Readings!D15)^-0.07168)+(2.5*(LOG(Readings!D15/16.325))^2-273+$E17))</f>
        <v>-0.21800344619111911</v>
      </c>
      <c r="I17" s="6">
        <f>IF(Readings!E15&gt;0.1,333.5*((Readings!E15)^-0.07168)+(2.5*(LOG(Readings!E15/16.325))^2-273+$E17))</f>
        <v>-0.27740748586830932</v>
      </c>
      <c r="J17" s="6">
        <f>IF(Readings!F15&gt;0.1,333.5*((Readings!F15)^-0.07168)+(2.5*(LOG(Readings!F15/16.325))^2-273+$E17))</f>
        <v>-0.30111260695400688</v>
      </c>
      <c r="K17" s="6">
        <f>IF(Readings!G15&gt;0.1,333.5*((Readings!G15)^-0.07168)+(2.5*(LOG(Readings!G15/16.325))^2-273+$E17))</f>
        <v>-0.32478556918670165</v>
      </c>
      <c r="L17" s="6">
        <f>IF(Readings!H15&gt;0.1,333.5*((Readings!H15)^-0.07168)+(2.5*(LOG(Readings!H15/16.325))^2-273+$E17))</f>
        <v>-0.32478556918670165</v>
      </c>
      <c r="M17" s="6">
        <f>IF(Readings!I15&gt;0.1,333.5*((Readings!I15)^-0.07168)+(2.5*(LOG(Readings!I15/16.325))^2-273+$E17))</f>
        <v>-0.3366100164204795</v>
      </c>
      <c r="N17" s="6">
        <f>IF(Readings!J15&gt;0.1,333.5*((Readings!J15)^-0.07168)+(2.5*(LOG(Readings!J15/16.325))^2-273+$E17))</f>
        <v>-0.32478556918670165</v>
      </c>
      <c r="O17" s="6">
        <f>IF(Readings!K15&gt;0.1,333.5*((Readings!K15)^-0.07168)+(2.5*(LOG(Readings!K15/16.325))^2-273+$E17))</f>
        <v>-0.3366100164204795</v>
      </c>
      <c r="P17" s="6">
        <f>IF(Readings!L15&gt;0.1,333.5*((Readings!L15)^-0.07168)+(2.5*(LOG(Readings!L15/16.325))^2-273+$E17))</f>
        <v>-0.3366100164204795</v>
      </c>
      <c r="Q17" s="6">
        <f>IF(Readings!M15&gt;0.1,333.5*((Readings!M15)^-0.07168)+(2.5*(LOG(Readings!M15/16.325))^2-273+$E17))</f>
        <v>-0.32478556918670165</v>
      </c>
      <c r="R17" s="6">
        <f>IF(Readings!N15&gt;0.1,333.5*((Readings!N15)^-0.07168)+(2.5*(LOG(Readings!N15/16.325))^2-273+$E17))</f>
        <v>-0.3366100164204795</v>
      </c>
      <c r="S17" s="6">
        <f>IF(Readings!O15&gt;0.1,333.5*((Readings!O15)^-0.07168)+(2.5*(LOG(Readings!O15/16.325))^2-273+$E17))</f>
        <v>-0.32478556918670165</v>
      </c>
      <c r="T17" s="6">
        <f>IF(Readings!P15&gt;0.1,333.5*((Readings!P15)^-0.07168)+(2.5*(LOG(Readings!P15/16.325))^2-273+$E17))</f>
        <v>-0.3366100164204795</v>
      </c>
      <c r="U17" s="6">
        <f>IF(Readings!Q15&gt;0.1,333.5*((Readings!Q15)^-0.07168)+(2.5*(LOG(Readings!Q15/16.325))^2-273+$E17))</f>
        <v>-0.3366100164204795</v>
      </c>
      <c r="V17" s="6">
        <f>IF(Readings!R15&gt;0.1,333.5*((Readings!R15)^-0.07168)+(2.5*(LOG(Readings!R15/16.325))^2-273+$E17))</f>
        <v>-0.3484264547271323</v>
      </c>
      <c r="W17" s="6">
        <f>IF(Readings!S15&gt;0.1,333.5*((Readings!S15)^-0.07168)+(2.5*(LOG(Readings!S15/16.325))^2-273+$E17))</f>
        <v>-0.32478556918670165</v>
      </c>
      <c r="X17" s="6">
        <f>IF(Readings!T15&gt;0.1,333.5*((Readings!T15)^-0.07168)+(2.5*(LOG(Readings!T15/16.325))^2-273+$E17))</f>
        <v>-0.3366100164204795</v>
      </c>
      <c r="Y17" s="6">
        <f>IF(Readings!U15&gt;0.1,333.5*((Readings!U15)^-0.07168)+(2.5*(LOG(Readings!U15/16.325))^2-273+$E17))</f>
        <v>-0.3366100164204795</v>
      </c>
      <c r="Z17" s="6">
        <f>IF(Readings!V15&gt;0.1,333.5*((Readings!V15)^-0.07168)+(2.5*(LOG(Readings!V15/16.325))^2-273+$E17))</f>
        <v>-0.3484264547271323</v>
      </c>
      <c r="AA17" s="6">
        <f>IF(Readings!W15&gt;0.1,333.5*((Readings!W15)^-0.07168)+(2.5*(LOG(Readings!W15/16.325))^2-273+$E17))</f>
        <v>-0.3366100164204795</v>
      </c>
      <c r="AB17" s="6">
        <f>IF(Readings!X15&gt;0.1,333.5*((Readings!X15)^-0.07168)+(2.5*(LOG(Readings!X15/16.325))^2-273+$E17))</f>
        <v>-0.360234894328471</v>
      </c>
      <c r="AC17" s="6">
        <f>IF(Readings!Y15&gt;0.1,333.5*((Readings!Y15)^-0.07168)+(2.5*(LOG(Readings!Y15/16.325))^2-273+$E17))</f>
        <v>-0.32478556918670165</v>
      </c>
      <c r="AD17" s="6">
        <f>IF(Readings!Z15&gt;0.1,333.5*((Readings!Z15)^-0.07168)+(2.5*(LOG(Readings!Z15/16.325))^2-273+$E17))</f>
        <v>-0.32478556918670165</v>
      </c>
      <c r="AE17" s="6">
        <f>IF(Readings!AA15&gt;0.1,333.5*((Readings!AA15)^-0.07168)+(2.5*(LOG(Readings!AA15/16.325))^2-273+$E17))</f>
        <v>-0.360234894328471</v>
      </c>
      <c r="AF17" s="6">
        <f>IF(Readings!AB15&gt;0.1,333.5*((Readings!AB15)^-0.07168)+(2.5*(LOG(Readings!AB15/16.325))^2-273+$E17))</f>
        <v>-0.32478556918670165</v>
      </c>
      <c r="AG17" s="6">
        <f>IF(Readings!AC15&gt;0.1,333.5*((Readings!AC15)^-0.07168)+(2.5*(LOG(Readings!AC15/16.325))^2-273+$E17))</f>
        <v>-0.32478556918670165</v>
      </c>
      <c r="AH17" s="6">
        <f>IF(Readings!AD15&gt;0.1,333.5*((Readings!AD15)^-0.07168)+(2.5*(LOG(Readings!AD15/16.325))^2-273+$E17))</f>
        <v>-0.3484264547271323</v>
      </c>
      <c r="AI17" s="6">
        <f>IF(Readings!AE15&gt;0.1,333.5*((Readings!AE15)^-0.07168)+(2.5*(LOG(Readings!AE15/16.325))^2-273+$E17))</f>
        <v>-0.3366100164204795</v>
      </c>
      <c r="AJ17" s="6">
        <f>IF(Readings!AF15&gt;0.1,333.5*((Readings!AF15)^-0.07168)+(2.5*(LOG(Readings!AF15/16.325))^2-273+$E17))</f>
        <v>-0.3366100164204795</v>
      </c>
      <c r="AK17" s="6">
        <f>IF(Readings!AG15&gt;0.1,333.5*((Readings!AG15)^-0.07168)+(2.5*(LOG(Readings!AG15/16.325))^2-273+$E17))</f>
        <v>-0.360234894328471</v>
      </c>
      <c r="AL17" s="6">
        <f>IF(Readings!AH15&gt;0.1,333.5*((Readings!AH15)^-0.07168)+(2.5*(LOG(Readings!AH15/16.325))^2-273+$E17))</f>
        <v>-0.360234894328471</v>
      </c>
      <c r="AM17" s="6">
        <f>IF(Readings!AI15&gt;0.1,333.5*((Readings!AI15)^-0.07168)+(2.5*(LOG(Readings!AI15/16.325))^2-273+$E17))</f>
        <v>-0.3484264547271323</v>
      </c>
      <c r="AN17" s="6">
        <f>IF(Readings!AJ15&gt;0.1,333.5*((Readings!AJ15)^-0.07168)+(2.5*(LOG(Readings!AJ15/16.325))^2-273+$E17))</f>
        <v>-0.3484264547271323</v>
      </c>
      <c r="AO17" s="6">
        <f>IF(Readings!AK15&gt;0.1,333.5*((Readings!AK15)^-0.07168)+(2.5*(LOG(Readings!AK15/16.325))^2-273+$E17))</f>
        <v>-0.3484264547271323</v>
      </c>
      <c r="AP17" s="6">
        <f>IF(Readings!AL15&gt;0.1,333.5*((Readings!AL15)^-0.07168)+(2.5*(LOG(Readings!AL15/16.325))^2-273+$E17))</f>
        <v>-0.3484264547271323</v>
      </c>
      <c r="AQ17" s="6">
        <f>IF(Readings!AM15&gt;0.1,333.5*((Readings!AM15)^-0.07168)+(2.5*(LOG(Readings!AM15/16.325))^2-273+$E17))</f>
        <v>-0.3484264547271323</v>
      </c>
      <c r="AR17" s="6">
        <f>IF(Readings!AN15&gt;0.1,333.5*((Readings!AN15)^-0.07168)+(2.5*(LOG(Readings!AN15/16.325))^2-273+$E17))</f>
        <v>-0.360234894328471</v>
      </c>
      <c r="AS17" s="6">
        <f>IF(Readings!AO15&gt;0.1,333.5*((Readings!AO15)^-0.07168)+(2.5*(LOG(Readings!AO15/16.325))^2-273+$E17))</f>
        <v>-0.360234894328471</v>
      </c>
      <c r="AT17" s="6"/>
      <c r="AU17" s="6">
        <f>IF(Readings!AQ15&gt;0.1,333.5*((Readings!AQ15)^-0.07168)+(2.5*(LOG(Readings!AQ15/16.325))^2-273+$E17))</f>
        <v>-0.3366100164204795</v>
      </c>
      <c r="AV17" s="6">
        <f>IF(Readings!AR15&gt;0.1,333.5*((Readings!AR15)^-0.07168)+(2.5*(LOG(Readings!AR15/16.325))^2-273+$E17))</f>
        <v>-0.39561232283222125</v>
      </c>
      <c r="AW17" s="6">
        <f>IF(Readings!AS15&gt;0.1,333.5*((Readings!AS15)^-0.07168)+(2.5*(LOG(Readings!AS15/16.325))^2-273+$E17))</f>
        <v>-0.38382781820706668</v>
      </c>
      <c r="AX17" s="6">
        <f>IF(Readings!AT15&gt;0.1,333.5*((Readings!AT15)^-0.07168)+(2.5*(LOG(Readings!AT15/16.325))^2-273+$E17))</f>
        <v>-0.360234894328471</v>
      </c>
      <c r="AY17" s="6">
        <f>IF(Readings!AU15&gt;0.1,333.5*((Readings!AU15)^-0.07168)+(2.5*(LOG(Readings!AU15/16.325))^2-273+$E17))</f>
        <v>-0.360234894328471</v>
      </c>
      <c r="AZ17" s="6">
        <f>IF(Readings!AV15&gt;0.1,333.5*((Readings!AV15)^-0.07168)+(2.5*(LOG(Readings!AV15/16.325))^2-273+$E17))</f>
        <v>-0.360234894328471</v>
      </c>
      <c r="BA17" s="6">
        <f>IF(Readings!AW15&gt;0.1,333.5*((Readings!AW15)^-0.07168)+(2.5*(LOG(Readings!AW15/16.325))^2-273+$E17))</f>
        <v>-0.360234894328471</v>
      </c>
      <c r="BB17" s="6">
        <f>IF(Readings!AX15&gt;0.1,333.5*((Readings!AX15)^-0.07168)+(2.5*(LOG(Readings!AX15/16.325))^2-273+$E17))</f>
        <v>-0.3484264547271323</v>
      </c>
      <c r="BC17" s="6">
        <f>IF(Readings!AY15&gt;0.1,333.5*((Readings!AY15)^-0.07168)+(2.5*(LOG(Readings!AY15/16.325))^2-273+$E17))</f>
        <v>-0.360234894328471</v>
      </c>
      <c r="BD17" s="6">
        <f>IF(Readings!AZ15&gt;0.1,333.5*((Readings!AZ15)^-0.07168)+(2.5*(LOG(Readings!AZ15/16.325))^2-273+$E17))</f>
        <v>-0.37203534542737771</v>
      </c>
      <c r="BE17" s="6">
        <f>IF(Readings!BA15&gt;0.1,333.5*((Readings!BA15)^-0.07168)+(2.5*(LOG(Readings!BA15/16.325))^2-273+$E17))</f>
        <v>-0.3484264547271323</v>
      </c>
      <c r="BF17" s="6">
        <f>IF(Readings!BB15&gt;0.1,333.5*((Readings!BB15)^-0.07168)+(2.5*(LOG(Readings!BB15/16.325))^2-273+$E17))</f>
        <v>-0.3484264547271323</v>
      </c>
      <c r="BG17" s="6">
        <f>IF(Readings!BC15&gt;0.1,333.5*((Readings!BC15)^-0.07168)+(2.5*(LOG(Readings!BC15/16.325))^2-273+$E17))</f>
        <v>-0.3484264547271323</v>
      </c>
      <c r="BH17" s="6">
        <f>IF(Readings!BD15&gt;0.1,333.5*((Readings!BD15)^-0.07168)+(2.5*(LOG(Readings!BD15/16.325))^2-273+$E17))</f>
        <v>-0.3484264547271323</v>
      </c>
      <c r="BI17" s="6">
        <f>IF(Readings!BE15&gt;0.1,333.5*((Readings!BE15)^-0.07168)+(2.5*(LOG(Readings!BE15/16.325))^2-273+$E17))</f>
        <v>-0.3484264547271323</v>
      </c>
      <c r="BJ17" s="6">
        <f>IF(Readings!BF15&gt;0.1,333.5*((Readings!BF15)^-0.07168)+(2.5*(LOG(Readings!BF15/16.325))^2-273+$E17))</f>
        <v>-0.3484264547271323</v>
      </c>
      <c r="BK17" s="6">
        <f>IF(Readings!BG15&gt;0.1,333.5*((Readings!BG15)^-0.07168)+(2.5*(LOG(Readings!BG15/16.325))^2-273+$E17))</f>
        <v>-0.3484264547271323</v>
      </c>
      <c r="BL17" s="6">
        <f>IF(Readings!BH15&gt;0.1,333.5*((Readings!BH15)^-0.07168)+(2.5*(LOG(Readings!BH15/16.325))^2-273+$E17))</f>
        <v>-0.3484264547271323</v>
      </c>
      <c r="BM17" s="6">
        <f>IF(Readings!BI15&gt;0.1,333.5*((Readings!BI15)^-0.07168)+(2.5*(LOG(Readings!BI15/16.325))^2-273+$E17))</f>
        <v>-0.3366100164204795</v>
      </c>
      <c r="BN17" s="6">
        <f>IF(Readings!BJ15&gt;0.1,333.5*((Readings!BJ15)^-0.07168)+(2.5*(LOG(Readings!BJ15/16.325))^2-273+$E17))</f>
        <v>-0.3366100164204795</v>
      </c>
      <c r="BO17" s="6">
        <f>IF(Readings!BK15&gt;0.1,333.5*((Readings!BK15)^-0.07168)+(2.5*(LOG(Readings!BK15/16.325))^2-273+$E17))</f>
        <v>-0.3366100164204795</v>
      </c>
      <c r="BP17" s="6">
        <f>IF(Readings!BL15&gt;0.1,333.5*((Readings!BL15)^-0.07168)+(2.5*(LOG(Readings!BL15/16.325))^2-273+$E17))</f>
        <v>-0.360234894328471</v>
      </c>
      <c r="BQ17" s="6">
        <f>IF(Readings!BM15&gt;0.1,333.5*((Readings!BM15)^-0.07168)+(2.5*(LOG(Readings!BM15/16.325))^2-273+$E17))</f>
        <v>-0.360234894328471</v>
      </c>
      <c r="BR17" s="6">
        <f>IF(Readings!BN15&gt;0.1,333.5*((Readings!BN15)^-0.07168)+(2.5*(LOG(Readings!BN15/16.325))^2-273+$E17))</f>
        <v>-0.3484264547271323</v>
      </c>
      <c r="BS17" s="6">
        <f>IF(Readings!BO15&gt;0.1,333.5*((Readings!BO15)^-0.07168)+(2.5*(LOG(Readings!BO15/16.325))^2-273+$E17))</f>
        <v>-0.3366100164204795</v>
      </c>
      <c r="BT17" s="6">
        <f>IF(Readings!BP15&gt;0.1,333.5*((Readings!BP15)^-0.07168)+(2.5*(LOG(Readings!BP15/16.325))^2-273+$E17))</f>
        <v>-0.3366100164204795</v>
      </c>
      <c r="BU17" s="6">
        <f>IF(Readings!BQ15&gt;0.1,333.5*((Readings!BQ15)^-0.07168)+(2.5*(LOG(Readings!BQ15/16.325))^2-273+$E17))</f>
        <v>-0.3366100164204795</v>
      </c>
      <c r="BV17" s="6">
        <f>IF(Readings!BR15&gt;0.1,333.5*((Readings!BR15)^-0.07168)+(2.5*(LOG(Readings!BR15/16.325))^2-273+$E17))</f>
        <v>-0.3366100164204795</v>
      </c>
      <c r="BW17" s="6">
        <f>IF(Readings!BS15&gt;0.1,333.5*((Readings!BS15)^-0.07168)+(2.5*(LOG(Readings!BS15/16.325))^2-273+$E17))</f>
        <v>-0.3366100164204795</v>
      </c>
      <c r="BX17" s="6">
        <f>IF(Readings!BT15&gt;0.1,333.5*((Readings!BT15)^-0.07168)+(2.5*(LOG(Readings!BT15/16.325))^2-273+$E17))</f>
        <v>-0.32478556918670165</v>
      </c>
      <c r="BY17" s="6">
        <f>IF(Readings!BU15&gt;0.1,333.5*((Readings!BU15)^-0.07168)+(2.5*(LOG(Readings!BU15/16.325))^2-273+$E17))</f>
        <v>-0.32478556918670165</v>
      </c>
      <c r="BZ17" s="6">
        <f>IF(Readings!BV15&gt;0.1,333.5*((Readings!BV15)^-0.07168)+(2.5*(LOG(Readings!BV15/16.325))^2-273+$E17))</f>
        <v>-0.32478556918670165</v>
      </c>
      <c r="CA17" s="6">
        <f>IF(Readings!BW15&gt;0.1,333.5*((Readings!BW15)^-0.07168)+(2.5*(LOG(Readings!BW15/16.325))^2-273+$E17))</f>
        <v>-0.31295310278466104</v>
      </c>
      <c r="CB17" s="6">
        <f>IF(Readings!BX15&gt;0.1,333.5*((Readings!BX15)^-0.07168)+(2.5*(LOG(Readings!BX15/16.325))^2-273+$E17))</f>
        <v>-0.26554283999570316</v>
      </c>
      <c r="CC17" s="6">
        <f>IF(Readings!BY15&gt;0.1,333.5*((Readings!BY15)^-0.07168)+(2.5*(LOG(Readings!BY15/16.325))^2-273+$E17))</f>
        <v>-0.20609834322664256</v>
      </c>
      <c r="CD17" s="6">
        <f>IF(Readings!BZ15&gt;0.1,333.5*((Readings!BZ15)^-0.07168)+(2.5*(LOG(Readings!BZ15/16.325))^2-273+$E17))</f>
        <v>-0.32478556918670165</v>
      </c>
      <c r="CE17" s="6">
        <f>IF(Readings!CA15&gt;0.1,333.5*((Readings!CA15)^-0.07168)+(2.5*(LOG(Readings!CA15/16.325))^2-273+$E17))</f>
        <v>-0.31295310278466104</v>
      </c>
      <c r="CF17" s="6">
        <f>IF(Readings!CB15&gt;0.1,333.5*((Readings!CB15)^-0.07168)+(2.5*(LOG(Readings!CB15/16.325))^2-273+$E17))</f>
        <v>-0.28926407141489108</v>
      </c>
      <c r="CG17" s="6">
        <f>IF(Readings!CC15&gt;0.1,333.5*((Readings!CC15)^-0.07168)+(2.5*(LOG(Readings!CC15/16.325))^2-273+$E17))</f>
        <v>-0.31295310278466104</v>
      </c>
      <c r="CH17" s="6">
        <f>IF(Readings!CD15&gt;0.1,333.5*((Readings!CD15)^-0.07168)+(2.5*(LOG(Readings!CD15/16.325))^2-273+$E17))</f>
        <v>-0.31295310278466104</v>
      </c>
      <c r="CI17" s="6">
        <f>IF(Readings!CE15&gt;0.1,333.5*((Readings!CE15)^-0.07168)+(2.5*(LOG(Readings!CE15/16.325))^2-273+$E17))</f>
        <v>-0.32478556918670165</v>
      </c>
      <c r="CJ17" s="6">
        <f>IF(Readings!CF15&gt;0.1,333.5*((Readings!CF15)^-0.07168)+(2.5*(LOG(Readings!CF15/16.325))^2-273+$E17))</f>
        <v>-0.32478556918670165</v>
      </c>
      <c r="CK17" s="6">
        <f>IF(Readings!CG15&gt;0.1,333.5*((Readings!CG15)^-0.07168)+(2.5*(LOG(Readings!CG15/16.325))^2-273+$E17))</f>
        <v>-0.31295310278466104</v>
      </c>
      <c r="CL17" s="6"/>
      <c r="CM17" s="6">
        <f>IF(Readings!CI15&gt;0.1,333.5*((Readings!CI15)^-0.07168)+(2.5*(LOG(Readings!CI15/16.325))^2-273+$E17))</f>
        <v>-0.32478556918670165</v>
      </c>
      <c r="CN17" s="6">
        <f>IF(Readings!CJ15&gt;0.1,333.5*((Readings!CJ15)^-0.07168)+(2.5*(LOG(Readings!CJ15/16.325))^2-273+$E17))</f>
        <v>-0.31295310278466104</v>
      </c>
      <c r="CO17" s="6">
        <f>IF(Readings!CK15&gt;0.1,333.5*((Readings!CK15)^-0.07168)+(2.5*(LOG(Readings!CK15/16.325))^2-273+$E17))</f>
        <v>-0.31295310278466104</v>
      </c>
      <c r="CP17" s="6">
        <f>IF(Readings!CL15&gt;0.1,333.5*((Readings!CL15)^-0.07168)+(2.5*(LOG(Readings!CL15/16.325))^2-273+$E17))</f>
        <v>-0.31295310278466104</v>
      </c>
      <c r="CQ17" s="6">
        <f>IF(Readings!CM15&gt;0.1,333.5*((Readings!CM15)^-0.07168)+(2.5*(LOG(Readings!CM15/16.325))^2-273+$E17))</f>
        <v>-0.32478556918670165</v>
      </c>
      <c r="CR17" s="6">
        <f>IF(Readings!CN15&gt;0.1,333.5*((Readings!CN15)^-0.07168)+(2.5*(LOG(Readings!CN15/16.325))^2-273+$E17))</f>
        <v>-0.31295310278466104</v>
      </c>
      <c r="CS17" s="6">
        <f>IF(Readings!CO15&gt;0.1,333.5*((Readings!CO15)^-0.07168)+(2.5*(LOG(Readings!CO15/16.325))^2-273+$E17))</f>
        <v>-0.31295310278466104</v>
      </c>
      <c r="CT17" s="6">
        <f>IF(Readings!CP15&gt;0.1,333.5*((Readings!CP15)^-0.07168)+(2.5*(LOG(Readings!CP15/16.325))^2-273+$E17))</f>
        <v>-0.31295310278466104</v>
      </c>
      <c r="CU17" s="6">
        <f>IF(Readings!CQ15&gt;0.1,333.5*((Readings!CQ15)^-0.07168)+(2.5*(LOG(Readings!CQ15/16.325))^2-273+$E17))</f>
        <v>-0.31295310278466104</v>
      </c>
      <c r="CV17" s="6">
        <f>IF(Readings!CR15&gt;0.1,333.5*((Readings!CR15)^-0.07168)+(2.5*(LOG(Readings!CR15/16.325))^2-273+$E17))</f>
        <v>-0.31295310278466104</v>
      </c>
      <c r="CW17" s="6">
        <f>IF(Readings!CS15&gt;0.1,333.5*((Readings!CS15)^-0.07168)+(2.5*(LOG(Readings!CS15/16.325))^2-273+$E17))</f>
        <v>-0.32478556918670165</v>
      </c>
      <c r="CX17" s="6">
        <f>IF(Readings!CT15&gt;0.1,333.5*((Readings!CT15)^-0.07168)+(2.5*(LOG(Readings!CT15/16.325))^2-273+$E17))</f>
        <v>-0.32478556918670165</v>
      </c>
      <c r="CY17" s="6">
        <f>IF(Readings!CU15&gt;0.1,333.5*((Readings!CU15)^-0.07168)+(2.5*(LOG(Readings!CU15/16.325))^2-273+$E17))</f>
        <v>-0.3484264547271323</v>
      </c>
      <c r="CZ17" s="6">
        <f>IF(Readings!CV15&gt;0.1,333.5*((Readings!CV15)^-0.07168)+(2.5*(LOG(Readings!CV15/16.325))^2-273+$E17))</f>
        <v>-0.31295310278466104</v>
      </c>
      <c r="DA17" s="6">
        <f>IF(Readings!CW15&gt;0.1,333.5*((Readings!CW15)^-0.07168)+(2.5*(LOG(Readings!CW15/16.325))^2-273+$E17))</f>
        <v>-0.31295310278466104</v>
      </c>
      <c r="DB17" s="6">
        <f>IF(Readings!CX15&gt;0.1,333.5*((Readings!CX15)^-0.07168)+(2.5*(LOG(Readings!CX15/16.325))^2-273+$E17))</f>
        <v>-0.28926407141489108</v>
      </c>
      <c r="DC17" s="6">
        <f>IF(Readings!CY15&gt;0.1,333.5*((Readings!CY15)^-0.07168)+(2.5*(LOG(Readings!CY15/16.325))^2-273+$E17))</f>
        <v>-0.30111260695400688</v>
      </c>
      <c r="DD17" s="6">
        <f>IF(Readings!CZ15&gt;0.1,333.5*((Readings!CZ15)^-0.07168)+(2.5*(LOG(Readings!CZ15/16.325))^2-273+$E17))</f>
        <v>-0.30111260695400688</v>
      </c>
      <c r="DE17" s="6">
        <f>IF(Readings!DA15&gt;0.1,333.5*((Readings!DA15)^-0.07168)+(2.5*(LOG(Readings!DA15/16.325))^2-273+$E17))</f>
        <v>-0.28926407141489108</v>
      </c>
      <c r="DF17" s="6">
        <f>IF(Readings!DB15&gt;0.1,333.5*((Readings!DB15)^-0.07168)+(2.5*(LOG(Readings!DB15/16.325))^2-273+$E17))</f>
        <v>-0.30111260695400688</v>
      </c>
      <c r="DG17" s="6">
        <f>IF(Readings!DC15&gt;0.1,333.5*((Readings!DC15)^-0.07168)+(2.5*(LOG(Readings!DC15/16.325))^2-273+$E17))</f>
        <v>-0.30111260695400688</v>
      </c>
      <c r="DH17" s="6">
        <f>IF(Readings!DD15&gt;0.1,333.5*((Readings!DD15)^-0.07168)+(2.5*(LOG(Readings!DD15/16.325))^2-273+$E17))</f>
        <v>-0.30111260695400688</v>
      </c>
      <c r="DI17" s="6">
        <f>IF(Readings!DE15&gt;0.1,333.5*((Readings!DE15)^-0.07168)+(2.5*(LOG(Readings!DE15/16.325))^2-273+$E17))</f>
        <v>-0.28926407141489108</v>
      </c>
      <c r="DJ17" s="6">
        <f>IF(Readings!DF15&gt;0.1,333.5*((Readings!DF15)^-0.07168)+(2.5*(LOG(Readings!DF15/16.325))^2-273+$E17))</f>
        <v>-0.28926407141489108</v>
      </c>
      <c r="DK17" s="6">
        <f>IF(Readings!DG15&gt;0.1,333.5*((Readings!DG15)^-0.07168)+(2.5*(LOG(Readings!DG15/16.325))^2-273+$E17))</f>
        <v>-0.28926407141489108</v>
      </c>
      <c r="DL17" s="6">
        <f>IF(Readings!DH15&gt;0.1,333.5*((Readings!DH15)^-0.07168)+(2.5*(LOG(Readings!DH15/16.325))^2-273+$E17))</f>
        <v>-0.28926407141489108</v>
      </c>
      <c r="DM17" s="6">
        <f>IF(Readings!DI15&gt;0.1,333.5*((Readings!DI15)^-0.07168)+(2.5*(LOG(Readings!DI15/16.325))^2-273+$E17))</f>
        <v>-0.28926407141489108</v>
      </c>
      <c r="DN17" s="6">
        <f>IF(Readings!DJ15&gt;0.1,333.5*((Readings!DJ15)^-0.07168)+(2.5*(LOG(Readings!DJ15/16.325))^2-273+$E17))</f>
        <v>-0.30111260695400688</v>
      </c>
      <c r="DO17" s="6">
        <f>IF(Readings!DK15&gt;0.1,333.5*((Readings!DK15)^-0.07168)+(2.5*(LOG(Readings!DK15/16.325))^2-273+$E17))</f>
        <v>-0.28926407141489108</v>
      </c>
      <c r="DP17" s="6">
        <f>IF(Readings!DL15&gt;0.1,333.5*((Readings!DL15)^-0.07168)+(2.5*(LOG(Readings!DL15/16.325))^2-273+$E17))</f>
        <v>-0.28926407141489108</v>
      </c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>
        <f>(333.5*((16.52)^-0.07168)+(2.5*(LOG(16.52/16.325))^2-273+$E17))</f>
        <v>-0.32478556918670165</v>
      </c>
      <c r="EX17" s="6">
        <f>(333.5*((16.53)^-0.07168)+(2.5*(LOG(16.53/16.325))^2-273+$E17))</f>
        <v>-0.3366100164204795</v>
      </c>
      <c r="EY17" s="6">
        <f>(333.5*((16.62)^-0.07168)+(2.5*(LOG(16.62/16.325))^2-273+$E17))</f>
        <v>-0.44267086241006837</v>
      </c>
      <c r="EZ17" s="6">
        <f>(333.5*((16.6)^-0.07168)+(2.5*(LOG(16.6/16.325))^2-273+$E17))</f>
        <v>-0.41915746818142452</v>
      </c>
      <c r="FA17" s="6">
        <f>IF(Readings!EW15&gt;0.1,333.5*((Readings!EW15)^-0.07168)+(2.5*(LOG(Readings!EW15/16.325))^2-273+$E17))</f>
        <v>-0.50131596524346378</v>
      </c>
      <c r="FB17" s="6">
        <f>IF(Readings!EX15&gt;0.1,333.5*((Readings!EX15)^-0.07168)+(2.5*(LOG(Readings!EX15/16.325))^2-273+$E17))</f>
        <v>-0.30111260695400688</v>
      </c>
      <c r="FC17" s="6">
        <f>IF(Readings!EY15&gt;0.1,333.5*((Readings!EY15)^-0.07168)+(2.5*(LOG(Readings!EY15/16.325))^2-273+$E17))</f>
        <v>-0.30111260695400688</v>
      </c>
      <c r="FD17" s="6">
        <f>IF(Readings!EZ15&gt;0.1,333.5*((Readings!EZ15)^-0.07168)+(2.5*(LOG(Readings!EZ15/16.325))^2-273+$E17))</f>
        <v>-0.30111260695400688</v>
      </c>
      <c r="FE17" s="6">
        <f>IF(Readings!FA15&gt;0.1,333.5*((Readings!FA15)^-0.07168)+(2.5*(LOG(Readings!FA15/16.325))^2-273+$E17))</f>
        <v>-0.31295310278466104</v>
      </c>
      <c r="FF17" s="6">
        <f>IF(Readings!FB15&gt;0.1,333.5*((Readings!FB15)^-0.07168)+(2.5*(LOG(Readings!FB15/16.325))^2-273+$E17))</f>
        <v>-0.3366100164204795</v>
      </c>
      <c r="FG17" s="6">
        <f>IF(Readings!FC15&gt;0.1,333.5*((Readings!FC15)^-0.07168)+(2.5*(LOG(Readings!FC15/16.325))^2-273+$E17))</f>
        <v>-0.30111260695400688</v>
      </c>
      <c r="FH17" s="6">
        <f>IF(Readings!FD15&gt;0.1,333.5*((Readings!FD15)^-0.07168)+(2.5*(LOG(Readings!FD15/16.325))^2-273+$E17))</f>
        <v>-0.30111260695400688</v>
      </c>
      <c r="FI17" s="6">
        <f>IF(Readings!FE15&gt;0.1,333.5*((Readings!FE15)^-0.07168)+(2.5*(LOG(Readings!FE15/16.325))^2-273+$E17))</f>
        <v>-0.30111260695400688</v>
      </c>
      <c r="FJ17" s="6">
        <f>IF(Readings!FF15&gt;0.1,333.5*((Readings!FF15)^-0.07168)+(2.5*(LOG(Readings!FF15/16.325))^2-273+$E17))</f>
        <v>-0.30111260695400688</v>
      </c>
      <c r="FK17" s="6">
        <f>IF(Readings!FG15&gt;0.1,333.5*((Readings!FG15)^-0.07168)+(2.5*(LOG(Readings!FG15/16.325))^2-273+$E17))</f>
        <v>-0.32478556918670165</v>
      </c>
    </row>
    <row r="18" spans="1:243" x14ac:dyDescent="0.2">
      <c r="A18" t="s">
        <v>16</v>
      </c>
      <c r="B18" s="13">
        <v>7</v>
      </c>
      <c r="C18" s="13">
        <v>1076.6999999999998</v>
      </c>
      <c r="D18" s="17">
        <f t="shared" si="9"/>
        <v>-22.800000000000182</v>
      </c>
      <c r="E18" s="17">
        <v>-0.2</v>
      </c>
      <c r="F18" s="13" t="s">
        <v>287</v>
      </c>
      <c r="G18" s="6">
        <f>IF(Readings!C16&gt;0.1,333.5*((Readings!C16)^-0.07168)+(2.5*(LOG(Readings!C16/16.325))^2-273+$E18))</f>
        <v>-0.25645077926691329</v>
      </c>
      <c r="H18" s="6">
        <f>IF(Readings!D16&gt;0.1,333.5*((Readings!D16)^-0.07168)+(2.5*(LOG(Readings!D16/16.325))^2-273+$E18))</f>
        <v>-0.42295310278467468</v>
      </c>
      <c r="I18" s="6">
        <f>IF(Readings!E16&gt;0.1,333.5*((Readings!E16)^-0.07168)+(2.5*(LOG(Readings!E16/16.325))^2-273+$E18))</f>
        <v>-0.43478556918671529</v>
      </c>
      <c r="J18" s="6">
        <f>IF(Readings!F16&gt;0.1,333.5*((Readings!F16)^-0.07168)+(2.5*(LOG(Readings!F16/16.325))^2-273+$E18))</f>
        <v>-0.43478556918671529</v>
      </c>
      <c r="K18" s="6">
        <f>IF(Readings!G16&gt;0.1,333.5*((Readings!G16)^-0.07168)+(2.5*(LOG(Readings!G16/16.325))^2-273+$E18))</f>
        <v>-0.44661001642049314</v>
      </c>
      <c r="L18" s="6">
        <f>IF(Readings!H16&gt;0.1,333.5*((Readings!H16)^-0.07168)+(2.5*(LOG(Readings!H16/16.325))^2-273+$E18))</f>
        <v>-0.44661001642049314</v>
      </c>
      <c r="M18" s="6">
        <f>IF(Readings!I16&gt;0.1,333.5*((Readings!I16)^-0.07168)+(2.5*(LOG(Readings!I16/16.325))^2-273+$E18))</f>
        <v>-0.45842645472714594</v>
      </c>
      <c r="N18" s="6">
        <f>IF(Readings!J16&gt;0.1,333.5*((Readings!J16)^-0.07168)+(2.5*(LOG(Readings!J16/16.325))^2-273+$E18))</f>
        <v>-0.45842645472714594</v>
      </c>
      <c r="O18" s="6">
        <f>IF(Readings!K16&gt;0.1,333.5*((Readings!K16)^-0.07168)+(2.5*(LOG(Readings!K16/16.325))^2-273+$E18))</f>
        <v>-0.45842645472714594</v>
      </c>
      <c r="P18" s="6">
        <f>IF(Readings!L16&gt;0.1,333.5*((Readings!L16)^-0.07168)+(2.5*(LOG(Readings!L16/16.325))^2-273+$E18))</f>
        <v>-0.47023489432848464</v>
      </c>
      <c r="Q18" s="6">
        <f>IF(Readings!M16&gt;0.1,333.5*((Readings!M16)^-0.07168)+(2.5*(LOG(Readings!M16/16.325))^2-273+$E18))</f>
        <v>-0.44661001642049314</v>
      </c>
      <c r="R18" s="6">
        <f>IF(Readings!N16&gt;0.1,333.5*((Readings!N16)^-0.07168)+(2.5*(LOG(Readings!N16/16.325))^2-273+$E18))</f>
        <v>-0.44661001642049314</v>
      </c>
      <c r="S18" s="6">
        <f>IF(Readings!O16&gt;0.1,333.5*((Readings!O16)^-0.07168)+(2.5*(LOG(Readings!O16/16.325))^2-273+$E18))</f>
        <v>-0.43478556918671529</v>
      </c>
      <c r="T18" s="6">
        <f>IF(Readings!P16&gt;0.1,333.5*((Readings!P16)^-0.07168)+(2.5*(LOG(Readings!P16/16.325))^2-273+$E18))</f>
        <v>-0.44661001642049314</v>
      </c>
      <c r="U18" s="6">
        <f>IF(Readings!Q16&gt;0.1,333.5*((Readings!Q16)^-0.07168)+(2.5*(LOG(Readings!Q16/16.325))^2-273+$E18))</f>
        <v>-0.47023489432848464</v>
      </c>
      <c r="V18" s="6">
        <f>IF(Readings!R16&gt;0.1,333.5*((Readings!R16)^-0.07168)+(2.5*(LOG(Readings!R16/16.325))^2-273+$E18))</f>
        <v>-0.45842645472714594</v>
      </c>
      <c r="W18" s="6">
        <f>IF(Readings!S16&gt;0.1,333.5*((Readings!S16)^-0.07168)+(2.5*(LOG(Readings!S16/16.325))^2-273+$E18))</f>
        <v>-0.43478556918671529</v>
      </c>
      <c r="X18" s="6">
        <f>IF(Readings!T16&gt;0.1,333.5*((Readings!T16)^-0.07168)+(2.5*(LOG(Readings!T16/16.325))^2-273+$E18))</f>
        <v>-0.44661001642049314</v>
      </c>
      <c r="Y18" s="6">
        <f>IF(Readings!U16&gt;0.1,333.5*((Readings!U16)^-0.07168)+(2.5*(LOG(Readings!U16/16.325))^2-273+$E18))</f>
        <v>-0.45842645472714594</v>
      </c>
      <c r="Z18" s="6">
        <f>IF(Readings!V16&gt;0.1,333.5*((Readings!V16)^-0.07168)+(2.5*(LOG(Readings!V16/16.325))^2-273+$E18))</f>
        <v>-0.47023489432848464</v>
      </c>
      <c r="AA18" s="6">
        <f>IF(Readings!W16&gt;0.1,333.5*((Readings!W16)^-0.07168)+(2.5*(LOG(Readings!W16/16.325))^2-273+$E18))</f>
        <v>-0.47023489432848464</v>
      </c>
      <c r="AB18" s="6">
        <f>IF(Readings!X16&gt;0.1,333.5*((Readings!X16)^-0.07168)+(2.5*(LOG(Readings!X16/16.325))^2-273+$E18))</f>
        <v>-0.49382781820708033</v>
      </c>
      <c r="AC18" s="6">
        <f>IF(Readings!Y16&gt;0.1,333.5*((Readings!Y16)^-0.07168)+(2.5*(LOG(Readings!Y16/16.325))^2-273+$E18))</f>
        <v>-0.43478556918671529</v>
      </c>
      <c r="AD18" s="6">
        <f>IF(Readings!Z16&gt;0.1,333.5*((Readings!Z16)^-0.07168)+(2.5*(LOG(Readings!Z16/16.325))^2-273+$E18))</f>
        <v>-0.43478556918671529</v>
      </c>
      <c r="AE18" s="6">
        <f>IF(Readings!AA16&gt;0.1,333.5*((Readings!AA16)^-0.07168)+(2.5*(LOG(Readings!AA16/16.325))^2-273+$E18))</f>
        <v>-0.49382781820708033</v>
      </c>
      <c r="AF18" s="6">
        <f>IF(Readings!AB16&gt;0.1,333.5*((Readings!AB16)^-0.07168)+(2.5*(LOG(Readings!AB16/16.325))^2-273+$E18))</f>
        <v>-0.44661001642049314</v>
      </c>
      <c r="AG18" s="6">
        <f>IF(Readings!AC16&gt;0.1,333.5*((Readings!AC16)^-0.07168)+(2.5*(LOG(Readings!AC16/16.325))^2-273+$E18))</f>
        <v>-0.43478556918671529</v>
      </c>
      <c r="AH18" s="6">
        <f>IF(Readings!AD16&gt;0.1,333.5*((Readings!AD16)^-0.07168)+(2.5*(LOG(Readings!AD16/16.325))^2-273+$E18))</f>
        <v>-0.47023489432848464</v>
      </c>
      <c r="AI18" s="6">
        <f>IF(Readings!AE16&gt;0.1,333.5*((Readings!AE16)^-0.07168)+(2.5*(LOG(Readings!AE16/16.325))^2-273+$E18))</f>
        <v>-0.44661001642049314</v>
      </c>
      <c r="AJ18" s="6">
        <f>IF(Readings!AF16&gt;0.1,333.5*((Readings!AF16)^-0.07168)+(2.5*(LOG(Readings!AF16/16.325))^2-273+$E18))</f>
        <v>-0.44661001642049314</v>
      </c>
      <c r="AK18" s="6">
        <f>IF(Readings!AG16&gt;0.1,333.5*((Readings!AG16)^-0.07168)+(2.5*(LOG(Readings!AG16/16.325))^2-273+$E18))</f>
        <v>-0.47023489432848464</v>
      </c>
      <c r="AL18" s="6">
        <f>IF(Readings!AH16&gt;0.1,333.5*((Readings!AH16)^-0.07168)+(2.5*(LOG(Readings!AH16/16.325))^2-273+$E18))</f>
        <v>-0.47023489432848464</v>
      </c>
      <c r="AM18" s="6">
        <f>IF(Readings!AI16&gt;0.1,333.5*((Readings!AI16)^-0.07168)+(2.5*(LOG(Readings!AI16/16.325))^2-273+$E18))</f>
        <v>-0.45842645472714594</v>
      </c>
      <c r="AN18" s="6">
        <f>IF(Readings!AJ16&gt;0.1,333.5*((Readings!AJ16)^-0.07168)+(2.5*(LOG(Readings!AJ16/16.325))^2-273+$E18))</f>
        <v>-0.45842645472714594</v>
      </c>
      <c r="AO18" s="6">
        <f>IF(Readings!AK16&gt;0.1,333.5*((Readings!AK16)^-0.07168)+(2.5*(LOG(Readings!AK16/16.325))^2-273+$E18))</f>
        <v>-0.47023489432848464</v>
      </c>
      <c r="AP18" s="6">
        <f>IF(Readings!AL16&gt;0.1,333.5*((Readings!AL16)^-0.07168)+(2.5*(LOG(Readings!AL16/16.325))^2-273+$E18))</f>
        <v>-0.47023489432848464</v>
      </c>
      <c r="AQ18" s="6">
        <f>IF(Readings!AM16&gt;0.1,333.5*((Readings!AM16)^-0.07168)+(2.5*(LOG(Readings!AM16/16.325))^2-273+$E18))</f>
        <v>-0.47023489432848464</v>
      </c>
      <c r="AR18" s="6">
        <f>IF(Readings!AN16&gt;0.1,333.5*((Readings!AN16)^-0.07168)+(2.5*(LOG(Readings!AN16/16.325))^2-273+$E18))</f>
        <v>-0.47023489432848464</v>
      </c>
      <c r="AS18" s="6">
        <f>IF(Readings!AO16&gt;0.1,333.5*((Readings!AO16)^-0.07168)+(2.5*(LOG(Readings!AO16/16.325))^2-273+$E18))</f>
        <v>-0.47023489432848464</v>
      </c>
      <c r="AT18" s="6">
        <f>IF(Readings!AP16&gt;0.1,333.5*((Readings!AP16)^-0.07168)+(2.5*(LOG(Readings!AP16/16.325))^2-273+$E18))</f>
        <v>-0.44661001642049314</v>
      </c>
      <c r="AU18" s="6"/>
      <c r="AV18" s="6"/>
      <c r="AW18" s="6"/>
      <c r="AX18" s="6">
        <f>IF(Readings!AT16&gt;0.1,333.5*((Readings!AT16)^-0.07168)+(2.5*(LOG(Readings!AT16/16.325))^2-273+$E18))</f>
        <v>-0.47023489432848464</v>
      </c>
      <c r="AY18" s="6">
        <f>IF(Readings!AU16&gt;0.1,333.5*((Readings!AU16)^-0.07168)+(2.5*(LOG(Readings!AU16/16.325))^2-273+$E18))</f>
        <v>-0.47023489432848464</v>
      </c>
      <c r="AZ18" s="6">
        <f>IF(Readings!AV16&gt;0.1,333.5*((Readings!AV16)^-0.07168)+(2.5*(LOG(Readings!AV16/16.325))^2-273+$E18))</f>
        <v>-0.48203534542739135</v>
      </c>
      <c r="BA18" s="6">
        <f>IF(Readings!AW16&gt;0.1,333.5*((Readings!AW16)^-0.07168)+(2.5*(LOG(Readings!AW16/16.325))^2-273+$E18))</f>
        <v>-0.47023489432848464</v>
      </c>
      <c r="BB18" s="6">
        <f>IF(Readings!AX16&gt;0.1,333.5*((Readings!AX16)^-0.07168)+(2.5*(LOG(Readings!AX16/16.325))^2-273+$E18))</f>
        <v>-0.47023489432848464</v>
      </c>
      <c r="BC18" s="6">
        <f>IF(Readings!AY16&gt;0.1,333.5*((Readings!AY16)^-0.07168)+(2.5*(LOG(Readings!AY16/16.325))^2-273+$E18))</f>
        <v>-0.48203534542739135</v>
      </c>
      <c r="BD18" s="6">
        <f>IF(Readings!AZ16&gt;0.1,333.5*((Readings!AZ16)^-0.07168)+(2.5*(LOG(Readings!AZ16/16.325))^2-273+$E18))</f>
        <v>-0.48203534542739135</v>
      </c>
      <c r="BE18" s="6">
        <f>IF(Readings!BA16&gt;0.1,333.5*((Readings!BA16)^-0.07168)+(2.5*(LOG(Readings!BA16/16.325))^2-273+$E18))</f>
        <v>-0.47023489432848464</v>
      </c>
      <c r="BF18" s="6">
        <f>IF(Readings!BB16&gt;0.1,333.5*((Readings!BB16)^-0.07168)+(2.5*(LOG(Readings!BB16/16.325))^2-273+$E18))</f>
        <v>-0.45842645472714594</v>
      </c>
      <c r="BG18" s="6">
        <f>IF(Readings!BC16&gt;0.1,333.5*((Readings!BC16)^-0.07168)+(2.5*(LOG(Readings!BC16/16.325))^2-273+$E18))</f>
        <v>-0.45842645472714594</v>
      </c>
      <c r="BH18" s="6">
        <f>IF(Readings!BD16&gt;0.1,333.5*((Readings!BD16)^-0.07168)+(2.5*(LOG(Readings!BD16/16.325))^2-273+$E18))</f>
        <v>-0.47023489432848464</v>
      </c>
      <c r="BI18" s="6">
        <f>IF(Readings!BE16&gt;0.1,333.5*((Readings!BE16)^-0.07168)+(2.5*(LOG(Readings!BE16/16.325))^2-273+$E18))</f>
        <v>-0.45842645472714594</v>
      </c>
      <c r="BJ18" s="6">
        <f>IF(Readings!BF16&gt;0.1,333.5*((Readings!BF16)^-0.07168)+(2.5*(LOG(Readings!BF16/16.325))^2-273+$E18))</f>
        <v>-0.45842645472714594</v>
      </c>
      <c r="BK18" s="6">
        <f>IF(Readings!BG16&gt;0.1,333.5*((Readings!BG16)^-0.07168)+(2.5*(LOG(Readings!BG16/16.325))^2-273+$E18))</f>
        <v>-0.45842645472714594</v>
      </c>
      <c r="BL18" s="6">
        <f>IF(Readings!BH16&gt;0.1,333.5*((Readings!BH16)^-0.07168)+(2.5*(LOG(Readings!BH16/16.325))^2-273+$E18))</f>
        <v>-0.45842645472714594</v>
      </c>
      <c r="BM18" s="6">
        <f>IF(Readings!BI16&gt;0.1,333.5*((Readings!BI16)^-0.07168)+(2.5*(LOG(Readings!BI16/16.325))^2-273+$E18))</f>
        <v>-0.45842645472714594</v>
      </c>
      <c r="BN18" s="6">
        <f>IF(Readings!BJ16&gt;0.1,333.5*((Readings!BJ16)^-0.07168)+(2.5*(LOG(Readings!BJ16/16.325))^2-273+$E18))</f>
        <v>-0.44661001642049314</v>
      </c>
      <c r="BO18" s="6">
        <f>IF(Readings!BK16&gt;0.1,333.5*((Readings!BK16)^-0.07168)+(2.5*(LOG(Readings!BK16/16.325))^2-273+$E18))</f>
        <v>-0.45842645472714594</v>
      </c>
      <c r="BP18" s="6">
        <f>IF(Readings!BL16&gt;0.1,333.5*((Readings!BL16)^-0.07168)+(2.5*(LOG(Readings!BL16/16.325))^2-273+$E18))</f>
        <v>-0.52915746818143816</v>
      </c>
      <c r="BQ18" s="6">
        <f>IF(Readings!BM16&gt;0.1,333.5*((Readings!BM16)^-0.07168)+(2.5*(LOG(Readings!BM16/16.325))^2-273+$E18))</f>
        <v>-0.44661001642049314</v>
      </c>
      <c r="BR18" s="6">
        <f>IF(Readings!BN16&gt;0.1,333.5*((Readings!BN16)^-0.07168)+(2.5*(LOG(Readings!BN16/16.325))^2-273+$E18))</f>
        <v>-0.47023489432848464</v>
      </c>
      <c r="BS18" s="6">
        <f>IF(Readings!BO16&gt;0.1,333.5*((Readings!BO16)^-0.07168)+(2.5*(LOG(Readings!BO16/16.325))^2-273+$E18))</f>
        <v>-0.44661001642049314</v>
      </c>
      <c r="BT18" s="6">
        <f>IF(Readings!BP16&gt;0.1,333.5*((Readings!BP16)^-0.07168)+(2.5*(LOG(Readings!BP16/16.325))^2-273+$E18))</f>
        <v>-0.44661001642049314</v>
      </c>
      <c r="BU18" s="6">
        <f>IF(Readings!BQ16&gt;0.1,333.5*((Readings!BQ16)^-0.07168)+(2.5*(LOG(Readings!BQ16/16.325))^2-273+$E18))</f>
        <v>-0.43478556918671529</v>
      </c>
      <c r="BV18" s="6">
        <f>IF(Readings!BR16&gt;0.1,333.5*((Readings!BR16)^-0.07168)+(2.5*(LOG(Readings!BR16/16.325))^2-273+$E18))</f>
        <v>-0.43478556918671529</v>
      </c>
      <c r="BW18" s="6">
        <f>IF(Readings!BS16&gt;0.1,333.5*((Readings!BS16)^-0.07168)+(2.5*(LOG(Readings!BS16/16.325))^2-273+$E18))</f>
        <v>-0.5056123228322349</v>
      </c>
      <c r="BX18" s="6">
        <f>IF(Readings!BT16&gt;0.1,333.5*((Readings!BT16)^-0.07168)+(2.5*(LOG(Readings!BT16/16.325))^2-273+$E18))</f>
        <v>-0.42295310278467468</v>
      </c>
      <c r="BY18" s="6">
        <f>IF(Readings!BU16&gt;0.1,333.5*((Readings!BU16)^-0.07168)+(2.5*(LOG(Readings!BU16/16.325))^2-273+$E18))</f>
        <v>-0.42295310278467468</v>
      </c>
      <c r="BZ18" s="6">
        <f>IF(Readings!BV16&gt;0.1,333.5*((Readings!BV16)^-0.07168)+(2.5*(LOG(Readings!BV16/16.325))^2-273+$E18))</f>
        <v>-0.42295310278467468</v>
      </c>
      <c r="CA18" s="6">
        <f>IF(Readings!BW16&gt;0.1,333.5*((Readings!BW16)^-0.07168)+(2.5*(LOG(Readings!BW16/16.325))^2-273+$E18))</f>
        <v>-0.42295310278467468</v>
      </c>
      <c r="CB18" s="6">
        <f>IF(Readings!BX16&gt;0.1,333.5*((Readings!BX16)^-0.07168)+(2.5*(LOG(Readings!BX16/16.325))^2-273+$E18))</f>
        <v>-0.42295310278467468</v>
      </c>
      <c r="CC18" s="6">
        <f>IF(Readings!BY16&gt;0.1,333.5*((Readings!BY16)^-0.07168)+(2.5*(LOG(Readings!BY16/16.325))^2-273+$E18))</f>
        <v>-0.39926407141490472</v>
      </c>
      <c r="CD18" s="6"/>
      <c r="CE18" s="6">
        <f>IF(Readings!CA16&gt;0.1,333.5*((Readings!CA16)^-0.07168)+(2.5*(LOG(Readings!CA16/16.325))^2-273+$E18))</f>
        <v>-0.39926407141490472</v>
      </c>
      <c r="CF18" s="6">
        <f>IF(Readings!CB16&gt;0.1,333.5*((Readings!CB16)^-0.07168)+(2.5*(LOG(Readings!CB16/16.325))^2-273+$E18))</f>
        <v>-0.3755428399957168</v>
      </c>
      <c r="CG18" s="6">
        <f>IF(Readings!CC16&gt;0.1,333.5*((Readings!CC16)^-0.07168)+(2.5*(LOG(Readings!CC16/16.325))^2-273+$E18))</f>
        <v>-0.38740748586832296</v>
      </c>
      <c r="CH18" s="6">
        <f>IF(Readings!CD16&gt;0.1,333.5*((Readings!CD16)^-0.07168)+(2.5*(LOG(Readings!CD16/16.325))^2-273+$E18))</f>
        <v>-0.39926407141490472</v>
      </c>
      <c r="CI18" s="6">
        <f>IF(Readings!CE16&gt;0.1,333.5*((Readings!CE16)^-0.07168)+(2.5*(LOG(Readings!CE16/16.325))^2-273+$E18))</f>
        <v>-0.41111260695402052</v>
      </c>
      <c r="CJ18" s="6">
        <f>IF(Readings!CF16&gt;0.1,333.5*((Readings!CF16)^-0.07168)+(2.5*(LOG(Readings!CF16/16.325))^2-273+$E18))</f>
        <v>-0.39926407141490472</v>
      </c>
      <c r="CK18" s="6">
        <f>IF(Readings!CG16&gt;0.1,333.5*((Readings!CG16)^-0.07168)+(2.5*(LOG(Readings!CG16/16.325))^2-273+$E18))</f>
        <v>-0.39926407141490472</v>
      </c>
      <c r="CL18" s="6">
        <f>IF(Readings!CH16&gt;0.1,333.5*((Readings!CH16)^-0.07168)+(2.5*(LOG(Readings!CH16/16.325))^2-273+$E18))</f>
        <v>-0.47023489432848464</v>
      </c>
      <c r="CM18" s="6">
        <f>IF(Readings!CI16&gt;0.1,333.5*((Readings!CI16)^-0.07168)+(2.5*(LOG(Readings!CI16/16.325))^2-273+$E18))</f>
        <v>-0.38740748586832296</v>
      </c>
      <c r="CN18" s="6">
        <f>IF(Readings!CJ16&gt;0.1,333.5*((Readings!CJ16)^-0.07168)+(2.5*(LOG(Readings!CJ16/16.325))^2-273+$E18))</f>
        <v>-0.43478556918671529</v>
      </c>
      <c r="CO18" s="6">
        <f>IF(Readings!CK16&gt;0.1,333.5*((Readings!CK16)^-0.07168)+(2.5*(LOG(Readings!CK16/16.325))^2-273+$E18))</f>
        <v>-0.41111260695402052</v>
      </c>
      <c r="CP18" s="6">
        <f>IF(Readings!CL16&gt;0.1,333.5*((Readings!CL16)^-0.07168)+(2.5*(LOG(Readings!CL16/16.325))^2-273+$E18))</f>
        <v>-0.38740748586832296</v>
      </c>
      <c r="CQ18" s="6">
        <f>IF(Readings!CM16&gt;0.1,333.5*((Readings!CM16)^-0.07168)+(2.5*(LOG(Readings!CM16/16.325))^2-273+$E18))</f>
        <v>-0.38740748586832296</v>
      </c>
      <c r="CR18" s="6">
        <f>IF(Readings!CN16&gt;0.1,333.5*((Readings!CN16)^-0.07168)+(2.5*(LOG(Readings!CN16/16.325))^2-273+$E18))</f>
        <v>-0.38740748586832296</v>
      </c>
      <c r="CS18" s="6">
        <f>IF(Readings!CO16&gt;0.1,333.5*((Readings!CO16)^-0.07168)+(2.5*(LOG(Readings!CO16/16.325))^2-273+$E18))</f>
        <v>-0.3755428399957168</v>
      </c>
      <c r="CT18" s="6">
        <f>IF(Readings!CP16&gt;0.1,333.5*((Readings!CP16)^-0.07168)+(2.5*(LOG(Readings!CP16/16.325))^2-273+$E18))</f>
        <v>-0.38740748586832296</v>
      </c>
      <c r="CU18" s="6">
        <f>IF(Readings!CQ16&gt;0.1,333.5*((Readings!CQ16)^-0.07168)+(2.5*(LOG(Readings!CQ16/16.325))^2-273+$E18))</f>
        <v>-0.38740748586832296</v>
      </c>
      <c r="CV18" s="6">
        <f>IF(Readings!CR16&gt;0.1,333.5*((Readings!CR16)^-0.07168)+(2.5*(LOG(Readings!CR16/16.325))^2-273+$E18))</f>
        <v>-0.3755428399957168</v>
      </c>
      <c r="CW18" s="6">
        <f>IF(Readings!CS16&gt;0.1,333.5*((Readings!CS16)^-0.07168)+(2.5*(LOG(Readings!CS16/16.325))^2-273+$E18))</f>
        <v>-0.38740748586832296</v>
      </c>
      <c r="CX18" s="6">
        <f>IF(Readings!CT16&gt;0.1,333.5*((Readings!CT16)^-0.07168)+(2.5*(LOG(Readings!CT16/16.325))^2-273+$E18))</f>
        <v>-0.38740748586832296</v>
      </c>
      <c r="CY18" s="6">
        <f>IF(Readings!CU16&gt;0.1,333.5*((Readings!CU16)^-0.07168)+(2.5*(LOG(Readings!CU16/16.325))^2-273+$E18))</f>
        <v>-0.38740748586832296</v>
      </c>
      <c r="CZ18" s="6">
        <f>IF(Readings!CV16&gt;0.1,333.5*((Readings!CV16)^-0.07168)+(2.5*(LOG(Readings!CV16/16.325))^2-273+$E18))</f>
        <v>-0.47023489432848464</v>
      </c>
      <c r="DA18" s="6">
        <f>IF(Readings!CW16&gt;0.1,333.5*((Readings!CW16)^-0.07168)+(2.5*(LOG(Readings!CW16/16.325))^2-273+$E18))</f>
        <v>-0.3755428399957168</v>
      </c>
      <c r="DB18" s="6">
        <f>IF(Readings!CX16&gt;0.1,333.5*((Readings!CX16)^-0.07168)+(2.5*(LOG(Readings!CX16/16.325))^2-273+$E18))</f>
        <v>-0.36367012345908734</v>
      </c>
      <c r="DC18" s="6">
        <f>IF(Readings!CY16&gt;0.1,333.5*((Readings!CY16)^-0.07168)+(2.5*(LOG(Readings!CY16/16.325))^2-273+$E18))</f>
        <v>-0.36367012345908734</v>
      </c>
      <c r="DD18" s="6">
        <f>IF(Readings!CZ16&gt;0.1,333.5*((Readings!CZ16)^-0.07168)+(2.5*(LOG(Readings!CZ16/16.325))^2-273+$E18))</f>
        <v>-0.36367012345908734</v>
      </c>
      <c r="DE18" s="6">
        <f>IF(Readings!DA16&gt;0.1,333.5*((Readings!DA16)^-0.07168)+(2.5*(LOG(Readings!DA16/16.325))^2-273+$E18))</f>
        <v>-0.35178932590076784</v>
      </c>
      <c r="DF18" s="6">
        <f>IF(Readings!DB16&gt;0.1,333.5*((Readings!DB16)^-0.07168)+(2.5*(LOG(Readings!DB16/16.325))^2-273+$E18))</f>
        <v>-0.36367012345908734</v>
      </c>
      <c r="DG18" s="6">
        <f>IF(Readings!DC16&gt;0.1,333.5*((Readings!DC16)^-0.07168)+(2.5*(LOG(Readings!DC16/16.325))^2-273+$E18))</f>
        <v>-0.3755428399957168</v>
      </c>
      <c r="DH18" s="6">
        <f>IF(Readings!DD16&gt;0.1,333.5*((Readings!DD16)^-0.07168)+(2.5*(LOG(Readings!DD16/16.325))^2-273+$E18))</f>
        <v>-0.36367012345908734</v>
      </c>
      <c r="DI18" s="6">
        <f>IF(Readings!DE16&gt;0.1,333.5*((Readings!DE16)^-0.07168)+(2.5*(LOG(Readings!DE16/16.325))^2-273+$E18))</f>
        <v>-0.36367012345908734</v>
      </c>
      <c r="DJ18" s="6">
        <f>IF(Readings!DF16&gt;0.1,333.5*((Readings!DF16)^-0.07168)+(2.5*(LOG(Readings!DF16/16.325))^2-273+$E18))</f>
        <v>-0.33990043694376482</v>
      </c>
      <c r="DK18" s="6">
        <f>IF(Readings!DG16&gt;0.1,333.5*((Readings!DG16)^-0.07168)+(2.5*(LOG(Readings!DG16/16.325))^2-273+$E18))</f>
        <v>-0.36367012345908734</v>
      </c>
      <c r="DL18" s="6">
        <f>IF(Readings!DH16&gt;0.1,333.5*((Readings!DH16)^-0.07168)+(2.5*(LOG(Readings!DH16/16.325))^2-273+$E18))</f>
        <v>-0.35178932590076784</v>
      </c>
      <c r="DM18" s="6">
        <f>IF(Readings!DI16&gt;0.1,333.5*((Readings!DI16)^-0.07168)+(2.5*(LOG(Readings!DI16/16.325))^2-273+$E18))</f>
        <v>-0.35178932590076784</v>
      </c>
      <c r="DN18" s="6">
        <f>IF(Readings!DJ16&gt;0.1,333.5*((Readings!DJ16)^-0.07168)+(2.5*(LOG(Readings!DJ16/16.325))^2-273+$E18))</f>
        <v>-0.36367012345908734</v>
      </c>
      <c r="DO18" s="6">
        <f>IF(Readings!DK16&gt;0.1,333.5*((Readings!DK16)^-0.07168)+(2.5*(LOG(Readings!DK16/16.325))^2-273+$E18))</f>
        <v>-0.29226375889754763</v>
      </c>
      <c r="DP18" s="6">
        <f>IF(Readings!DL16&gt;0.1,333.5*((Readings!DL16)^-0.07168)+(2.5*(LOG(Readings!DL16/16.325))^2-273+$E18))</f>
        <v>-0.35178932590076784</v>
      </c>
      <c r="DQ18" s="6">
        <f>IF(Readings!DM16&gt;0.1,333.5*((Readings!DM16)^-0.07168)+(2.5*(LOG(Readings!DM16/16.325))^2-273+$E18))</f>
        <v>-0.36367012345908734</v>
      </c>
      <c r="DR18" s="6">
        <f>IF(Readings!DN16&gt;0.1,333.5*((Readings!DN16)^-0.07168)+(2.5*(LOG(Readings!DN16/16.325))^2-273+$E18))</f>
        <v>-0.36367012345908734</v>
      </c>
      <c r="DS18" s="6">
        <f>IF(Readings!DO16&gt;0.1,333.5*((Readings!DO16)^-0.07168)+(2.5*(LOG(Readings!DO16/16.325))^2-273+$E18))</f>
        <v>-0.36367012345908734</v>
      </c>
      <c r="DT18" s="6">
        <f>IF(Readings!DP16&gt;0.1,333.5*((Readings!DP16)^-0.07168)+(2.5*(LOG(Readings!DP16/16.325))^2-273+$E18))</f>
        <v>-0.3755428399957168</v>
      </c>
      <c r="DU18" s="6">
        <f>IF(Readings!DQ16&gt;0.1,333.5*((Readings!DQ16)^-0.07168)+(2.5*(LOG(Readings!DQ16/16.325))^2-273+$E18))</f>
        <v>-0.36367012345908734</v>
      </c>
      <c r="DV18" s="6">
        <f>IF(Readings!DR16&gt;0.1,333.5*((Readings!DR16)^-0.07168)+(2.5*(LOG(Readings!DR16/16.325))^2-273+$E18))</f>
        <v>-0.36367012345908734</v>
      </c>
      <c r="DW18" s="6">
        <f>IF(Readings!DS16&gt;0.1,333.5*((Readings!DS16)^-0.07168)+(2.5*(LOG(Readings!DS16/16.325))^2-273+$E18))</f>
        <v>-0.36367012345908734</v>
      </c>
      <c r="DX18" s="6">
        <f>IF(Readings!DT16&gt;0.1,333.5*((Readings!DT16)^-0.07168)+(2.5*(LOG(Readings!DT16/16.325))^2-273+$E18))</f>
        <v>-0.36367012345908734</v>
      </c>
      <c r="DY18" s="6">
        <f>IF(Readings!DU16&gt;0.1,333.5*((Readings!DU16)^-0.07168)+(2.5*(LOG(Readings!DU16/16.325))^2-273+$E18))</f>
        <v>-0.36367012345908734</v>
      </c>
      <c r="DZ18" s="6">
        <f>IF(Readings!DV16&gt;0.1,333.5*((Readings!DV16)^-0.07168)+(2.5*(LOG(Readings!DV16/16.325))^2-273+$E18))</f>
        <v>-0.35178932590076784</v>
      </c>
      <c r="EA18" s="6">
        <f>IF(Readings!DW16&gt;0.1,333.5*((Readings!DW16)^-0.07168)+(2.5*(LOG(Readings!DW16/16.325))^2-273+$E18))</f>
        <v>-0.35178932590076784</v>
      </c>
      <c r="EB18" s="6">
        <f>IF(Readings!DX16&gt;0.1,333.5*((Readings!DX16)^-0.07168)+(2.5*(LOG(Readings!DX16/16.325))^2-273+$E18))</f>
        <v>-0.35178932590076784</v>
      </c>
      <c r="EC18" s="6">
        <f>IF(Readings!DY16&gt;0.1,333.5*((Readings!DY16)^-0.07168)+(2.5*(LOG(Readings!DY16/16.325))^2-273+$E18))</f>
        <v>-0.35178932590076784</v>
      </c>
      <c r="ED18" s="6">
        <f>IF(Readings!DZ16&gt;0.1,333.5*((Readings!DZ16)^-0.07168)+(2.5*(LOG(Readings!DZ16/16.325))^2-273+$E18))</f>
        <v>-0.33990043694376482</v>
      </c>
      <c r="EE18" s="6">
        <f>IF(Readings!EA16&gt;0.1,333.5*((Readings!EA16)^-0.07168)+(2.5*(LOG(Readings!EA16/16.325))^2-273+$E18))</f>
        <v>-0.35178932590076784</v>
      </c>
      <c r="EF18" s="6">
        <f>IF(Readings!EB16&gt;0.1,333.5*((Readings!EB16)^-0.07168)+(2.5*(LOG(Readings!EB16/16.325))^2-273+$E18))</f>
        <v>-0.35178932590076784</v>
      </c>
      <c r="EG18" s="6">
        <f>IF(Readings!EC16&gt;0.1,333.5*((Readings!EC16)^-0.07168)+(2.5*(LOG(Readings!EC16/16.325))^2-273+$E18))</f>
        <v>-0.45842645472714594</v>
      </c>
      <c r="EH18" s="6">
        <f>IF(Readings!ED16&gt;0.1,333.5*((Readings!ED16)^-0.07168)+(2.5*(LOG(Readings!ED16/16.325))^2-273+$E18))</f>
        <v>-0.36367012345908734</v>
      </c>
      <c r="EI18" s="6">
        <f>IF(Readings!EE16&gt;0.1,333.5*((Readings!EE16)^-0.07168)+(2.5*(LOG(Readings!EE16/16.325))^2-273+$E18))</f>
        <v>-0.43478556918671529</v>
      </c>
      <c r="EJ18" s="6">
        <f>IF(Readings!EF16&gt;0.1,333.5*((Readings!EF16)^-0.07168)+(2.5*(LOG(Readings!EF16/16.325))^2-273+$E18))</f>
        <v>-0.3755428399957168</v>
      </c>
      <c r="EK18" s="6">
        <f>IF(Readings!EG16&gt;0.1,333.5*((Readings!EG16)^-0.07168)+(2.5*(LOG(Readings!EG16/16.325))^2-273+$E18))</f>
        <v>-0.35178932590076784</v>
      </c>
      <c r="EL18" s="6">
        <f>IF(Readings!EH16&gt;0.1,333.5*((Readings!EH16)^-0.07168)+(2.5*(LOG(Readings!EH16/16.325))^2-273+$E18))</f>
        <v>-0.35178932590076784</v>
      </c>
      <c r="EM18" s="6">
        <f>IF(Readings!EI16&gt;0.1,333.5*((Readings!EI16)^-0.07168)+(2.5*(LOG(Readings!EI16/16.325))^2-273+$E18))</f>
        <v>-0.43478556918671529</v>
      </c>
      <c r="EN18" s="6">
        <f>IF(Readings!EJ16&gt;0.1,333.5*((Readings!EJ16)^-0.07168)+(2.5*(LOG(Readings!EJ16/16.325))^2-273+$E18))</f>
        <v>-0.3755428399957168</v>
      </c>
      <c r="EO18" s="6">
        <f>IF(Readings!EK16&gt;0.1,333.5*((Readings!EK16)^-0.07168)+(2.5*(LOG(Readings!EK16/16.325))^2-273+$E18))</f>
        <v>-0.47023489432848464</v>
      </c>
      <c r="EP18" s="6">
        <f>IF(Readings!EL16&gt;0.1,333.5*((Readings!EL16)^-0.07168)+(2.5*(LOG(Readings!EL16/16.325))^2-273+$E18))</f>
        <v>-0.36367012345908734</v>
      </c>
      <c r="EQ18" s="6">
        <f>IF(Readings!EM16&gt;0.1,333.5*((Readings!EM16)^-0.07168)+(2.5*(LOG(Readings!EM16/16.325))^2-273+$E18))</f>
        <v>-0.3755428399957168</v>
      </c>
      <c r="ER18" s="6"/>
      <c r="ES18" s="6">
        <f>IF(Readings!EO16&gt;0.1,333.5*((Readings!EO16)^-0.07168)+(2.5*(LOG(Readings!EO16/16.325))^2-273+$E18))</f>
        <v>-0.36367012345908734</v>
      </c>
      <c r="ET18" s="6"/>
      <c r="EU18" s="6">
        <f>IF(Readings!EQ16&gt;0.1,333.5*((Readings!EQ16)^-0.07168)+(2.5*(LOG(Readings!EQ16/16.325))^2-273+$E18))</f>
        <v>-0.38740748586832296</v>
      </c>
      <c r="EV18" s="6">
        <f>IF(Readings!ER16&gt;0.1,333.5*((Readings!ER16)^-0.07168)+(2.5*(LOG(Readings!ER16/16.325))^2-273+$E18))</f>
        <v>-0.38740748586832296</v>
      </c>
      <c r="EW18" s="6">
        <f>(333.5*((16.47)^-0.07168)+(2.5*(LOG(16.47/16.325))^2-273+$E18))</f>
        <v>-0.3755428399957168</v>
      </c>
      <c r="EX18" s="6">
        <f>(333.5*((16.45)^-0.07168)+(2.5*(LOG(16.45/16.325))^2-273+$E18))</f>
        <v>-0.35178932590076784</v>
      </c>
      <c r="EY18" s="6">
        <f>(333.5*((16.43)^-0.07168)+(2.5*(LOG(16.43/16.325))^2-273+$E18))</f>
        <v>-0.32800344619113275</v>
      </c>
      <c r="EZ18" s="6">
        <f>(333.5*((16.53)^-0.07168)+(2.5*(LOG(16.53/16.325))^2-273+$E18))</f>
        <v>-0.44661001642049314</v>
      </c>
      <c r="FA18" s="6">
        <f>IF(Readings!EW16&gt;0.1,333.5*((Readings!EW16)^-0.07168)+(2.5*(LOG(Readings!EW16/16.325))^2-273+$E18))</f>
        <v>-0.47023489432848464</v>
      </c>
      <c r="FB18" s="6">
        <f>IF(Readings!EX16&gt;0.1,333.5*((Readings!EX16)^-0.07168)+(2.5*(LOG(Readings!EX16/16.325))^2-273+$E18))</f>
        <v>-0.75126407705607789</v>
      </c>
      <c r="FC18" s="6">
        <f>IF(Readings!EY16&gt;0.1,333.5*((Readings!EY16)^-0.07168)+(2.5*(LOG(Readings!EY16/16.325))^2-273+$E18))</f>
        <v>-0.29226375889754763</v>
      </c>
      <c r="FD18" s="6">
        <f>IF(Readings!EZ16&gt;0.1,333.5*((Readings!EZ16)^-0.07168)+(2.5*(LOG(Readings!EZ16/16.325))^2-273+$E18))</f>
        <v>-0.26839660022949374</v>
      </c>
      <c r="FE18" s="6">
        <f>IF(Readings!FA16&gt;0.1,333.5*((Readings!FA16)^-0.07168)+(2.5*(LOG(Readings!FA16/16.325))^2-273+$E18))</f>
        <v>-0.24449678317785128</v>
      </c>
      <c r="FF18" s="6">
        <f>IF(Readings!FB16&gt;0.1,333.5*((Readings!FB16)^-0.07168)+(2.5*(LOG(Readings!FB16/16.325))^2-273+$E18))</f>
        <v>-0.20858563849628808</v>
      </c>
      <c r="FG18" s="6">
        <f>IF(Readings!FC16&gt;0.1,333.5*((Readings!FC16)^-0.07168)+(2.5*(LOG(Readings!FC16/16.325))^2-273+$E18))</f>
        <v>-0.32800344619113275</v>
      </c>
      <c r="FH18" s="6">
        <f>IF(Readings!FD16&gt;0.1,333.5*((Readings!FD16)^-0.07168)+(2.5*(LOG(Readings!FD16/16.325))^2-273+$E18))</f>
        <v>-0.3755428399957168</v>
      </c>
      <c r="FI18" s="6">
        <f>IF(Readings!FE16&gt;0.1,333.5*((Readings!FE16)^-0.07168)+(2.5*(LOG(Readings!FE16/16.325))^2-273+$E18))</f>
        <v>-0.26839660022949374</v>
      </c>
      <c r="FJ18" s="6">
        <f>IF(Readings!FF16&gt;0.1,333.5*((Readings!FF16)^-0.07168)+(2.5*(LOG(Readings!FF16/16.325))^2-273+$E18))</f>
        <v>-0.28033425660117928</v>
      </c>
      <c r="FK18" s="6">
        <f>IF(Readings!FG16&gt;0.1,333.5*((Readings!FG16)^-0.07168)+(2.5*(LOG(Readings!FG16/16.325))^2-273+$E18))</f>
        <v>-0.32800344619113275</v>
      </c>
    </row>
    <row r="19" spans="1:243" x14ac:dyDescent="0.2">
      <c r="A19" t="s">
        <v>17</v>
      </c>
      <c r="B19" s="13">
        <v>8</v>
      </c>
      <c r="C19" s="13">
        <v>1075.6999999999998</v>
      </c>
      <c r="D19" s="17">
        <f t="shared" si="9"/>
        <v>-23.800000000000182</v>
      </c>
      <c r="E19" s="17">
        <v>-0.14000000000000001</v>
      </c>
      <c r="F19" s="13" t="s">
        <v>289</v>
      </c>
      <c r="G19" s="6">
        <f>IF(Readings!C17&gt;0.1,333.5*((Readings!C17)^-0.07168)+(2.5*(LOG(Readings!C17/16.325))^2-273+$E19))</f>
        <v>-0.24418511761410855</v>
      </c>
      <c r="H19" s="6">
        <f>IF(Readings!D17&gt;0.1,333.5*((Readings!D17)^-0.07168)+(2.5*(LOG(Readings!D17/16.325))^2-273+$E19))</f>
        <v>-0.31554283999571453</v>
      </c>
      <c r="I19" s="6">
        <f>IF(Readings!E17&gt;0.1,333.5*((Readings!E17)^-0.07168)+(2.5*(LOG(Readings!E17/16.325))^2-273+$E19))</f>
        <v>-0.36295310278467241</v>
      </c>
      <c r="J19" s="6">
        <f>IF(Readings!F17&gt;0.1,333.5*((Readings!F17)^-0.07168)+(2.5*(LOG(Readings!F17/16.325))^2-273+$E19))</f>
        <v>-0.37478556918671302</v>
      </c>
      <c r="K19" s="6">
        <f>IF(Readings!G17&gt;0.1,333.5*((Readings!G17)^-0.07168)+(2.5*(LOG(Readings!G17/16.325))^2-273+$E19))</f>
        <v>-0.38661001642049087</v>
      </c>
      <c r="L19" s="6">
        <f>IF(Readings!H17&gt;0.1,333.5*((Readings!H17)^-0.07168)+(2.5*(LOG(Readings!H17/16.325))^2-273+$E19))</f>
        <v>-0.39842645472714366</v>
      </c>
      <c r="M19" s="6">
        <f>IF(Readings!I17&gt;0.1,333.5*((Readings!I17)^-0.07168)+(2.5*(LOG(Readings!I17/16.325))^2-273+$E19))</f>
        <v>-0.39842645472714366</v>
      </c>
      <c r="N19" s="6">
        <f>IF(Readings!J17&gt;0.1,333.5*((Readings!J17)^-0.07168)+(2.5*(LOG(Readings!J17/16.325))^2-273+$E19))</f>
        <v>-0.39842645472714366</v>
      </c>
      <c r="O19" s="6">
        <f>IF(Readings!K17&gt;0.1,333.5*((Readings!K17)^-0.07168)+(2.5*(LOG(Readings!K17/16.325))^2-273+$E19))</f>
        <v>-0.41023489432848237</v>
      </c>
      <c r="P19" s="6">
        <f>IF(Readings!L17&gt;0.1,333.5*((Readings!L17)^-0.07168)+(2.5*(LOG(Readings!L17/16.325))^2-273+$E19))</f>
        <v>-0.44561232283223262</v>
      </c>
      <c r="Q19" s="6">
        <f>IF(Readings!M17&gt;0.1,333.5*((Readings!M17)^-0.07168)+(2.5*(LOG(Readings!M17/16.325))^2-273+$E19))</f>
        <v>-0.41023489432848237</v>
      </c>
      <c r="R19" s="6">
        <f>IF(Readings!N17&gt;0.1,333.5*((Readings!N17)^-0.07168)+(2.5*(LOG(Readings!N17/16.325))^2-273+$E19))</f>
        <v>-0.41023489432848237</v>
      </c>
      <c r="S19" s="6">
        <f>IF(Readings!O17&gt;0.1,333.5*((Readings!O17)^-0.07168)+(2.5*(LOG(Readings!O17/16.325))^2-273+$E19))</f>
        <v>-0.39842645472714366</v>
      </c>
      <c r="T19" s="6">
        <f>IF(Readings!P17&gt;0.1,333.5*((Readings!P17)^-0.07168)+(2.5*(LOG(Readings!P17/16.325))^2-273+$E19))</f>
        <v>-0.42203534542738907</v>
      </c>
      <c r="U19" s="6">
        <f>IF(Readings!Q17&gt;0.1,333.5*((Readings!Q17)^-0.07168)+(2.5*(LOG(Readings!Q17/16.325))^2-273+$E19))</f>
        <v>-0.41023489432848237</v>
      </c>
      <c r="V19" s="6">
        <f>IF(Readings!R17&gt;0.1,333.5*((Readings!R17)^-0.07168)+(2.5*(LOG(Readings!R17/16.325))^2-273+$E19))</f>
        <v>-0.42203534542738907</v>
      </c>
      <c r="W19" s="6">
        <f>IF(Readings!S17&gt;0.1,333.5*((Readings!S17)^-0.07168)+(2.5*(LOG(Readings!S17/16.325))^2-273+$E19))</f>
        <v>-0.41023489432848237</v>
      </c>
      <c r="X19" s="6">
        <f>IF(Readings!T17&gt;0.1,333.5*((Readings!T17)^-0.07168)+(2.5*(LOG(Readings!T17/16.325))^2-273+$E19))</f>
        <v>-0.42203534542738907</v>
      </c>
      <c r="Y19" s="6">
        <f>IF(Readings!U17&gt;0.1,333.5*((Readings!U17)^-0.07168)+(2.5*(LOG(Readings!U17/16.325))^2-273+$E19))</f>
        <v>-0.5044156780639355</v>
      </c>
      <c r="Z19" s="6">
        <f>IF(Readings!V17&gt;0.1,333.5*((Readings!V17)^-0.07168)+(2.5*(LOG(Readings!V17/16.325))^2-273+$E19))</f>
        <v>-0.52788159670467394</v>
      </c>
      <c r="AA19" s="6">
        <f>IF(Readings!W17&gt;0.1,333.5*((Readings!W17)^-0.07168)+(2.5*(LOG(Readings!W17/16.325))^2-273+$E19))</f>
        <v>-0.46915746818143589</v>
      </c>
      <c r="AB19" s="6">
        <f>IF(Readings!X17&gt;0.1,333.5*((Readings!X17)^-0.07168)+(2.5*(LOG(Readings!X17/16.325))^2-273+$E19))</f>
        <v>-0.43382781820707805</v>
      </c>
      <c r="AC19" s="6">
        <f>IF(Readings!Y17&gt;0.1,333.5*((Readings!Y17)^-0.07168)+(2.5*(LOG(Readings!Y17/16.325))^2-273+$E19))</f>
        <v>-0.42203534542738907</v>
      </c>
      <c r="AD19" s="6">
        <f>IF(Readings!Z17&gt;0.1,333.5*((Readings!Z17)^-0.07168)+(2.5*(LOG(Readings!Z17/16.325))^2-273+$E19))</f>
        <v>-0.43382781820707805</v>
      </c>
      <c r="AE19" s="6">
        <f>IF(Readings!AA17&gt;0.1,333.5*((Readings!AA17)^-0.07168)+(2.5*(LOG(Readings!AA17/16.325))^2-273+$E19))</f>
        <v>-0.43382781820707805</v>
      </c>
      <c r="AF19" s="6">
        <f>IF(Readings!AB17&gt;0.1,333.5*((Readings!AB17)^-0.07168)+(2.5*(LOG(Readings!AB17/16.325))^2-273+$E19))</f>
        <v>-0.46915746818143589</v>
      </c>
      <c r="AG19" s="6">
        <f>IF(Readings!AC17&gt;0.1,333.5*((Readings!AC17)^-0.07168)+(2.5*(LOG(Readings!AC17/16.325))^2-273+$E19))</f>
        <v>-0.5044156780639355</v>
      </c>
      <c r="AH19" s="6">
        <f>IF(Readings!AD17&gt;0.1,333.5*((Readings!AD17)^-0.07168)+(2.5*(LOG(Readings!AD17/16.325))^2-273+$E19))</f>
        <v>-0.51615258615140647</v>
      </c>
      <c r="AI19" s="6">
        <f>IF(Readings!AE17&gt;0.1,333.5*((Readings!AE17)^-0.07168)+(2.5*(LOG(Readings!AE17/16.325))^2-273+$E19))</f>
        <v>-0.5044156780639355</v>
      </c>
      <c r="AJ19" s="6">
        <f>IF(Readings!AF17&gt;0.1,333.5*((Readings!AF17)^-0.07168)+(2.5*(LOG(Readings!AF17/16.325))^2-273+$E19))</f>
        <v>-0.4809181291391269</v>
      </c>
      <c r="AK19" s="6">
        <f>IF(Readings!AG17&gt;0.1,333.5*((Readings!AG17)^-0.07168)+(2.5*(LOG(Readings!AG17/16.325))^2-273+$E19))</f>
        <v>-0.46915746818143589</v>
      </c>
      <c r="AL19" s="6">
        <f>IF(Readings!AH17&gt;0.1,333.5*((Readings!AH17)^-0.07168)+(2.5*(LOG(Readings!AH17/16.325))^2-273+$E19))</f>
        <v>-0.46915746818143589</v>
      </c>
      <c r="AM19" s="6">
        <f>IF(Readings!AI17&gt;0.1,333.5*((Readings!AI17)^-0.07168)+(2.5*(LOG(Readings!AI17/16.325))^2-273+$E19))</f>
        <v>-0.44561232283223262</v>
      </c>
      <c r="AN19" s="6">
        <f>IF(Readings!AJ17&gt;0.1,333.5*((Readings!AJ17)^-0.07168)+(2.5*(LOG(Readings!AJ17/16.325))^2-273+$E19))</f>
        <v>-0.44561232283223262</v>
      </c>
      <c r="AO19" s="6">
        <f>IF(Readings!AK17&gt;0.1,333.5*((Readings!AK17)^-0.07168)+(2.5*(LOG(Readings!AK17/16.325))^2-273+$E19))</f>
        <v>-0.42203534542738907</v>
      </c>
      <c r="AP19" s="6">
        <f>IF(Readings!AL17&gt;0.1,333.5*((Readings!AL17)^-0.07168)+(2.5*(LOG(Readings!AL17/16.325))^2-273+$E19))</f>
        <v>-0.43382781820707805</v>
      </c>
      <c r="AQ19" s="6">
        <f>IF(Readings!AM17&gt;0.1,333.5*((Readings!AM17)^-0.07168)+(2.5*(LOG(Readings!AM17/16.325))^2-273+$E19))</f>
        <v>-0.43382781820707805</v>
      </c>
      <c r="AR19" s="6">
        <f>IF(Readings!AN17&gt;0.1,333.5*((Readings!AN17)^-0.07168)+(2.5*(LOG(Readings!AN17/16.325))^2-273+$E19))</f>
        <v>-0.44561232283223262</v>
      </c>
      <c r="AS19" s="6">
        <f>IF(Readings!AO17&gt;0.1,333.5*((Readings!AO17)^-0.07168)+(2.5*(LOG(Readings!AO17/16.325))^2-273+$E19))</f>
        <v>-0.43382781820707805</v>
      </c>
      <c r="AT19" s="6"/>
      <c r="AU19" s="6"/>
      <c r="AV19" s="6"/>
      <c r="AW19" s="6"/>
      <c r="AX19" s="6">
        <f>IF(Readings!AT17&gt;0.1,333.5*((Readings!AT17)^-0.07168)+(2.5*(LOG(Readings!AT17/16.325))^2-273+$E19))</f>
        <v>-0.42203534542738907</v>
      </c>
      <c r="AY19" s="6">
        <f>IF(Readings!AU17&gt;0.1,333.5*((Readings!AU17)^-0.07168)+(2.5*(LOG(Readings!AU17/16.325))^2-273+$E19))</f>
        <v>-0.42203534542738907</v>
      </c>
      <c r="AZ19" s="6">
        <f>IF(Readings!AV17&gt;0.1,333.5*((Readings!AV17)^-0.07168)+(2.5*(LOG(Readings!AV17/16.325))^2-273+$E19))</f>
        <v>-0.42203534542738907</v>
      </c>
      <c r="BA19" s="6">
        <f>IF(Readings!AW17&gt;0.1,333.5*((Readings!AW17)^-0.07168)+(2.5*(LOG(Readings!AW17/16.325))^2-273+$E19))</f>
        <v>-0.43382781820707805</v>
      </c>
      <c r="BB19" s="6">
        <f>IF(Readings!AX17&gt;0.1,333.5*((Readings!AX17)^-0.07168)+(2.5*(LOG(Readings!AX17/16.325))^2-273+$E19))</f>
        <v>-0.39842645472714366</v>
      </c>
      <c r="BC19" s="6">
        <f>IF(Readings!AY17&gt;0.1,333.5*((Readings!AY17)^-0.07168)+(2.5*(LOG(Readings!AY17/16.325))^2-273+$E19))</f>
        <v>-0.42203534542738907</v>
      </c>
      <c r="BD19" s="6">
        <f>IF(Readings!AZ17&gt;0.1,333.5*((Readings!AZ17)^-0.07168)+(2.5*(LOG(Readings!AZ17/16.325))^2-273+$E19))</f>
        <v>-0.43382781820707805</v>
      </c>
      <c r="BE19" s="6">
        <f>IF(Readings!BA17&gt;0.1,333.5*((Readings!BA17)^-0.07168)+(2.5*(LOG(Readings!BA17/16.325))^2-273+$E19))</f>
        <v>-0.44561232283223262</v>
      </c>
      <c r="BF19" s="6">
        <f>IF(Readings!BB17&gt;0.1,333.5*((Readings!BB17)^-0.07168)+(2.5*(LOG(Readings!BB17/16.325))^2-273+$E19))</f>
        <v>-0.42203534542738907</v>
      </c>
      <c r="BG19" s="6">
        <f>IF(Readings!BC17&gt;0.1,333.5*((Readings!BC17)^-0.07168)+(2.5*(LOG(Readings!BC17/16.325))^2-273+$E19))</f>
        <v>-0.42203534542738907</v>
      </c>
      <c r="BH19" s="6">
        <f>IF(Readings!BD17&gt;0.1,333.5*((Readings!BD17)^-0.07168)+(2.5*(LOG(Readings!BD17/16.325))^2-273+$E19))</f>
        <v>-0.43382781820707805</v>
      </c>
      <c r="BI19" s="6">
        <f>IF(Readings!BE17&gt;0.1,333.5*((Readings!BE17)^-0.07168)+(2.5*(LOG(Readings!BE17/16.325))^2-273+$E19))</f>
        <v>-0.43382781820707805</v>
      </c>
      <c r="BJ19" s="6">
        <f>IF(Readings!BF17&gt;0.1,333.5*((Readings!BF17)^-0.07168)+(2.5*(LOG(Readings!BF17/16.325))^2-273+$E19))</f>
        <v>-0.42203534542738907</v>
      </c>
      <c r="BK19" s="6">
        <f>IF(Readings!BG17&gt;0.1,333.5*((Readings!BG17)^-0.07168)+(2.5*(LOG(Readings!BG17/16.325))^2-273+$E19))</f>
        <v>-0.42203534542738907</v>
      </c>
      <c r="BL19" s="6">
        <f>IF(Readings!BH17&gt;0.1,333.5*((Readings!BH17)^-0.07168)+(2.5*(LOG(Readings!BH17/16.325))^2-273+$E19))</f>
        <v>-0.43382781820707805</v>
      </c>
      <c r="BM19" s="6">
        <f>IF(Readings!BI17&gt;0.1,333.5*((Readings!BI17)^-0.07168)+(2.5*(LOG(Readings!BI17/16.325))^2-273+$E19))</f>
        <v>-0.43382781820707805</v>
      </c>
      <c r="BN19" s="6">
        <f>IF(Readings!BJ17&gt;0.1,333.5*((Readings!BJ17)^-0.07168)+(2.5*(LOG(Readings!BJ17/16.325))^2-273+$E19))</f>
        <v>-0.42203534542738907</v>
      </c>
      <c r="BO19" s="6">
        <f>IF(Readings!BK17&gt;0.1,333.5*((Readings!BK17)^-0.07168)+(2.5*(LOG(Readings!BK17/16.325))^2-273+$E19))</f>
        <v>-0.43382781820707805</v>
      </c>
      <c r="BP19" s="6">
        <f>IF(Readings!BL17&gt;0.1,333.5*((Readings!BL17)^-0.07168)+(2.5*(LOG(Readings!BL17/16.325))^2-273+$E19))</f>
        <v>-0.45738886944820933</v>
      </c>
      <c r="BQ19" s="6">
        <f>IF(Readings!BM17&gt;0.1,333.5*((Readings!BM17)^-0.07168)+(2.5*(LOG(Readings!BM17/16.325))^2-273+$E19))</f>
        <v>-0.43382781820707805</v>
      </c>
      <c r="BR19" s="6">
        <f>IF(Readings!BN17&gt;0.1,333.5*((Readings!BN17)^-0.07168)+(2.5*(LOG(Readings!BN17/16.325))^2-273+$E19))</f>
        <v>-0.5044156780639355</v>
      </c>
      <c r="BS19" s="6">
        <f>IF(Readings!BO17&gt;0.1,333.5*((Readings!BO17)^-0.07168)+(2.5*(LOG(Readings!BO17/16.325))^2-273+$E19))</f>
        <v>-0.43382781820707805</v>
      </c>
      <c r="BT19" s="6">
        <f>IF(Readings!BP17&gt;0.1,333.5*((Readings!BP17)^-0.07168)+(2.5*(LOG(Readings!BP17/16.325))^2-273+$E19))</f>
        <v>-0.44561232283223262</v>
      </c>
      <c r="BU19" s="6">
        <f>IF(Readings!BQ17&gt;0.1,333.5*((Readings!BQ17)^-0.07168)+(2.5*(LOG(Readings!BQ17/16.325))^2-273+$E19))</f>
        <v>-0.43382781820707805</v>
      </c>
      <c r="BV19" s="6">
        <f>IF(Readings!BR17&gt;0.1,333.5*((Readings!BR17)^-0.07168)+(2.5*(LOG(Readings!BR17/16.325))^2-273+$E19))</f>
        <v>-0.43382781820707805</v>
      </c>
      <c r="BW19" s="6">
        <f>IF(Readings!BS17&gt;0.1,333.5*((Readings!BS17)^-0.07168)+(2.5*(LOG(Readings!BS17/16.325))^2-273+$E19))</f>
        <v>-0.4809181291391269</v>
      </c>
      <c r="BX19" s="6">
        <f>IF(Readings!BT17&gt;0.1,333.5*((Readings!BT17)^-0.07168)+(2.5*(LOG(Readings!BT17/16.325))^2-273+$E19))</f>
        <v>-0.42203534542738907</v>
      </c>
      <c r="BY19" s="6">
        <f>IF(Readings!BU17&gt;0.1,333.5*((Readings!BU17)^-0.07168)+(2.5*(LOG(Readings!BU17/16.325))^2-273+$E19))</f>
        <v>-0.43382781820707805</v>
      </c>
      <c r="BZ19" s="6">
        <f>IF(Readings!BV17&gt;0.1,333.5*((Readings!BV17)^-0.07168)+(2.5*(LOG(Readings!BV17/16.325))^2-273+$E19))</f>
        <v>-0.42203534542738907</v>
      </c>
      <c r="CA19" s="6">
        <f>IF(Readings!BW17&gt;0.1,333.5*((Readings!BW17)^-0.07168)+(2.5*(LOG(Readings!BW17/16.325))^2-273+$E19))</f>
        <v>-0.43382781820707805</v>
      </c>
      <c r="CB19" s="6">
        <f>IF(Readings!BX17&gt;0.1,333.5*((Readings!BX17)^-0.07168)+(2.5*(LOG(Readings!BX17/16.325))^2-273+$E19))</f>
        <v>-0.42203534542738907</v>
      </c>
      <c r="CC19" s="6">
        <f>IF(Readings!BY17&gt;0.1,333.5*((Readings!BY17)^-0.07168)+(2.5*(LOG(Readings!BY17/16.325))^2-273+$E19))</f>
        <v>-0.41023489432848237</v>
      </c>
      <c r="CD19" s="6"/>
      <c r="CE19" s="6">
        <f>IF(Readings!CA17&gt;0.1,333.5*((Readings!CA17)^-0.07168)+(2.5*(LOG(Readings!CA17/16.325))^2-273+$E19))</f>
        <v>-0.42203534542738907</v>
      </c>
      <c r="CF19" s="6">
        <f>IF(Readings!CB17&gt;0.1,333.5*((Readings!CB17)^-0.07168)+(2.5*(LOG(Readings!CB17/16.325))^2-273+$E19))</f>
        <v>-0.38661001642049087</v>
      </c>
      <c r="CG19" s="6">
        <f>IF(Readings!CC17&gt;0.1,333.5*((Readings!CC17)^-0.07168)+(2.5*(LOG(Readings!CC17/16.325))^2-273+$E19))</f>
        <v>-0.41023489432848237</v>
      </c>
      <c r="CH19" s="6">
        <f>IF(Readings!CD17&gt;0.1,333.5*((Readings!CD17)^-0.07168)+(2.5*(LOG(Readings!CD17/16.325))^2-273+$E19))</f>
        <v>-0.42203534542738907</v>
      </c>
      <c r="CI19" s="6">
        <f>IF(Readings!CE17&gt;0.1,333.5*((Readings!CE17)^-0.07168)+(2.5*(LOG(Readings!CE17/16.325))^2-273+$E19))</f>
        <v>-0.42203534542738907</v>
      </c>
      <c r="CJ19" s="6">
        <f>IF(Readings!CF17&gt;0.1,333.5*((Readings!CF17)^-0.07168)+(2.5*(LOG(Readings!CF17/16.325))^2-273+$E19))</f>
        <v>-0.43382781820707805</v>
      </c>
      <c r="CK19" s="6">
        <f>IF(Readings!CG17&gt;0.1,333.5*((Readings!CG17)^-0.07168)+(2.5*(LOG(Readings!CG17/16.325))^2-273+$E19))</f>
        <v>-0.41023489432848237</v>
      </c>
      <c r="CL19" s="6"/>
      <c r="CM19" s="6">
        <f>IF(Readings!CI17&gt;0.1,333.5*((Readings!CI17)^-0.07168)+(2.5*(LOG(Readings!CI17/16.325))^2-273+$E19))</f>
        <v>-0.42203534542738907</v>
      </c>
      <c r="CN19" s="6">
        <f>IF(Readings!CJ17&gt;0.1,333.5*((Readings!CJ17)^-0.07168)+(2.5*(LOG(Readings!CJ17/16.325))^2-273+$E19))</f>
        <v>-0.41023489432848237</v>
      </c>
      <c r="CO19" s="6">
        <f>IF(Readings!CK17&gt;0.1,333.5*((Readings!CK17)^-0.07168)+(2.5*(LOG(Readings!CK17/16.325))^2-273+$E19))</f>
        <v>-0.41023489432848237</v>
      </c>
      <c r="CP19" s="6">
        <f>IF(Readings!CL17&gt;0.1,333.5*((Readings!CL17)^-0.07168)+(2.5*(LOG(Readings!CL17/16.325))^2-273+$E19))</f>
        <v>-0.41023489432848237</v>
      </c>
      <c r="CQ19" s="6">
        <f>IF(Readings!CM17&gt;0.1,333.5*((Readings!CM17)^-0.07168)+(2.5*(LOG(Readings!CM17/16.325))^2-273+$E19))</f>
        <v>-0.42203534542738907</v>
      </c>
      <c r="CR19" s="6">
        <f>IF(Readings!CN17&gt;0.1,333.5*((Readings!CN17)^-0.07168)+(2.5*(LOG(Readings!CN17/16.325))^2-273+$E19))</f>
        <v>-0.42203534542738907</v>
      </c>
      <c r="CS19" s="6">
        <f>IF(Readings!CO17&gt;0.1,333.5*((Readings!CO17)^-0.07168)+(2.5*(LOG(Readings!CO17/16.325))^2-273+$E19))</f>
        <v>-0.41023489432848237</v>
      </c>
      <c r="CT19" s="6">
        <f>IF(Readings!CP17&gt;0.1,333.5*((Readings!CP17)^-0.07168)+(2.5*(LOG(Readings!CP17/16.325))^2-273+$E19))</f>
        <v>-0.41023489432848237</v>
      </c>
      <c r="CU19" s="6">
        <f>IF(Readings!CQ17&gt;0.1,333.5*((Readings!CQ17)^-0.07168)+(2.5*(LOG(Readings!CQ17/16.325))^2-273+$E19))</f>
        <v>-0.41023489432848237</v>
      </c>
      <c r="CV19" s="6">
        <f>IF(Readings!CR17&gt;0.1,333.5*((Readings!CR17)^-0.07168)+(2.5*(LOG(Readings!CR17/16.325))^2-273+$E19))</f>
        <v>-0.41023489432848237</v>
      </c>
      <c r="CW19" s="6">
        <f>IF(Readings!CS17&gt;0.1,333.5*((Readings!CS17)^-0.07168)+(2.5*(LOG(Readings!CS17/16.325))^2-273+$E19))</f>
        <v>-0.42203534542738907</v>
      </c>
      <c r="CX19" s="6">
        <f>IF(Readings!CT17&gt;0.1,333.5*((Readings!CT17)^-0.07168)+(2.5*(LOG(Readings!CT17/16.325))^2-273+$E19))</f>
        <v>-0.42203534542738907</v>
      </c>
      <c r="CY19" s="6">
        <f>IF(Readings!CU17&gt;0.1,333.5*((Readings!CU17)^-0.07168)+(2.5*(LOG(Readings!CU17/16.325))^2-273+$E19))</f>
        <v>-0.42203534542738907</v>
      </c>
      <c r="CZ19" s="6">
        <f>IF(Readings!CV17&gt;0.1,333.5*((Readings!CV17)^-0.07168)+(2.5*(LOG(Readings!CV17/16.325))^2-273+$E19))</f>
        <v>-0.39842645472714366</v>
      </c>
      <c r="DA19" s="6">
        <f>IF(Readings!CW17&gt;0.1,333.5*((Readings!CW17)^-0.07168)+(2.5*(LOG(Readings!CW17/16.325))^2-273+$E19))</f>
        <v>-0.41023489432848237</v>
      </c>
      <c r="DB19" s="6">
        <f>IF(Readings!CX17&gt;0.1,333.5*((Readings!CX17)^-0.07168)+(2.5*(LOG(Readings!CX17/16.325))^2-273+$E19))</f>
        <v>-0.39842645472714366</v>
      </c>
      <c r="DC19" s="6">
        <f>IF(Readings!CY17&gt;0.1,333.5*((Readings!CY17)^-0.07168)+(2.5*(LOG(Readings!CY17/16.325))^2-273+$E19))</f>
        <v>-0.39842645472714366</v>
      </c>
      <c r="DD19" s="6">
        <f>IF(Readings!CZ17&gt;0.1,333.5*((Readings!CZ17)^-0.07168)+(2.5*(LOG(Readings!CZ17/16.325))^2-273+$E19))</f>
        <v>-0.39842645472714366</v>
      </c>
      <c r="DE19" s="6">
        <f>IF(Readings!DA17&gt;0.1,333.5*((Readings!DA17)^-0.07168)+(2.5*(LOG(Readings!DA17/16.325))^2-273+$E19))</f>
        <v>-0.39842645472714366</v>
      </c>
      <c r="DF19" s="6">
        <f>IF(Readings!DB17&gt;0.1,333.5*((Readings!DB17)^-0.07168)+(2.5*(LOG(Readings!DB17/16.325))^2-273+$E19))</f>
        <v>-0.41023489432848237</v>
      </c>
      <c r="DG19" s="6">
        <f>IF(Readings!DC17&gt;0.1,333.5*((Readings!DC17)^-0.07168)+(2.5*(LOG(Readings!DC17/16.325))^2-273+$E19))</f>
        <v>-0.41023489432848237</v>
      </c>
      <c r="DH19" s="6">
        <f>IF(Readings!DD17&gt;0.1,333.5*((Readings!DD17)^-0.07168)+(2.5*(LOG(Readings!DD17/16.325))^2-273+$E19))</f>
        <v>-0.41023489432848237</v>
      </c>
      <c r="DI19" s="6">
        <f>IF(Readings!DE17&gt;0.1,333.5*((Readings!DE17)^-0.07168)+(2.5*(LOG(Readings!DE17/16.325))^2-273+$E19))</f>
        <v>-0.39842645472714366</v>
      </c>
      <c r="DJ19" s="6">
        <f>IF(Readings!DF17&gt;0.1,333.5*((Readings!DF17)^-0.07168)+(2.5*(LOG(Readings!DF17/16.325))^2-273+$E19))</f>
        <v>-0.39842645472714366</v>
      </c>
      <c r="DK19" s="6">
        <f>IF(Readings!DG17&gt;0.1,333.5*((Readings!DG17)^-0.07168)+(2.5*(LOG(Readings!DG17/16.325))^2-273+$E19))</f>
        <v>-0.41023489432848237</v>
      </c>
      <c r="DL19" s="6">
        <f>IF(Readings!DH17&gt;0.1,333.5*((Readings!DH17)^-0.07168)+(2.5*(LOG(Readings!DH17/16.325))^2-273+$E19))</f>
        <v>-0.39842645472714366</v>
      </c>
      <c r="DM19" s="6">
        <f>IF(Readings!DI17&gt;0.1,333.5*((Readings!DI17)^-0.07168)+(2.5*(LOG(Readings!DI17/16.325))^2-273+$E19))</f>
        <v>-0.41023489432848237</v>
      </c>
      <c r="DN19" s="6">
        <f>IF(Readings!DJ17&gt;0.1,333.5*((Readings!DJ17)^-0.07168)+(2.5*(LOG(Readings!DJ17/16.325))^2-273+$E19))</f>
        <v>-0.41023489432848237</v>
      </c>
      <c r="DO19" s="6">
        <f>IF(Readings!DK17&gt;0.1,333.5*((Readings!DK17)^-0.07168)+(2.5*(LOG(Readings!DK17/16.325))^2-273+$E19))</f>
        <v>-0.36295310278467241</v>
      </c>
      <c r="DP19" s="6">
        <f>IF(Readings!DL17&gt;0.1,333.5*((Readings!DL17)^-0.07168)+(2.5*(LOG(Readings!DL17/16.325))^2-273+$E19))</f>
        <v>-0.41023489432848237</v>
      </c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>
        <f>(333.5*((16.7)^-0.07168)+(2.5*(LOG(16.7/16.325))^2-273+$E19))</f>
        <v>-0.58640853627326806</v>
      </c>
      <c r="EX19" s="6">
        <f>(333.5*((16.71)^-0.07168)+(2.5*(LOG(16.71/16.325))^2-273+$E19))</f>
        <v>-0.59809037125000941</v>
      </c>
      <c r="EY19" s="6">
        <f>(333.5*((16.73)^-0.07168)+(2.5*(LOG(16.73/16.325))^2-273+$E19))</f>
        <v>-0.62143056759350657</v>
      </c>
      <c r="EZ19" s="6">
        <f>(333.5*((16.79)^-0.07168)+(2.5*(LOG(16.79/16.325))^2-273+$E19))</f>
        <v>-0.69126407705607562</v>
      </c>
      <c r="FA19" s="6">
        <f>IF(Readings!EW17&gt;0.1,333.5*((Readings!EW17)^-0.07168)+(2.5*(LOG(Readings!EW17/16.325))^2-273+$E19))</f>
        <v>-0.74924547265459296</v>
      </c>
      <c r="FB19" s="6">
        <f>IF(Readings!EX17&gt;0.1,333.5*((Readings!EX17)^-0.07168)+(2.5*(LOG(Readings!EX17/16.325))^2-273+$E19))</f>
        <v>-0.5044156780639355</v>
      </c>
      <c r="FC19" s="6">
        <f>IF(Readings!EY17&gt;0.1,333.5*((Readings!EY17)^-0.07168)+(2.5*(LOG(Readings!EY17/16.325))^2-273+$E19))</f>
        <v>-0.58640853627326806</v>
      </c>
      <c r="FD19" s="6">
        <f>IF(Readings!EZ17&gt;0.1,333.5*((Readings!EZ17)^-0.07168)+(2.5*(LOG(Readings!EZ17/16.325))^2-273+$E19))</f>
        <v>-0.57471886356324831</v>
      </c>
      <c r="FE19" s="6">
        <f>IF(Readings!FA17&gt;0.1,333.5*((Readings!FA17)^-0.07168)+(2.5*(LOG(Readings!FA17/16.325))^2-273+$E19))</f>
        <v>-0.53960271973710405</v>
      </c>
      <c r="FF19" s="6">
        <f>IF(Readings!FB17&gt;0.1,333.5*((Readings!FB17)^-0.07168)+(2.5*(LOG(Readings!FB17/16.325))^2-273+$E19))</f>
        <v>-0.53960271973710405</v>
      </c>
      <c r="FG19" s="6">
        <f>IF(Readings!FC17&gt;0.1,333.5*((Readings!FC17)^-0.07168)+(2.5*(LOG(Readings!FC17/16.325))^2-273+$E19))</f>
        <v>-0.6097643783955391</v>
      </c>
      <c r="FH19" s="6">
        <f>IF(Readings!FD17&gt;0.1,333.5*((Readings!FD17)^-0.07168)+(2.5*(LOG(Readings!FD17/16.325))^2-273+$E19))</f>
        <v>-0.6097643783955391</v>
      </c>
      <c r="FI19" s="6">
        <f>IF(Readings!FE17&gt;0.1,333.5*((Readings!FE17)^-0.07168)+(2.5*(LOG(Readings!FE17/16.325))^2-273+$E19))</f>
        <v>-0.55131596524347515</v>
      </c>
      <c r="FJ19" s="6">
        <f>IF(Readings!FF17&gt;0.1,333.5*((Readings!FF17)^-0.07168)+(2.5*(LOG(Readings!FF17/16.325))^2-273+$E19))</f>
        <v>-0.5630213431996367</v>
      </c>
      <c r="FK19" s="6">
        <f>IF(Readings!FG17&gt;0.1,333.5*((Readings!FG17)^-0.07168)+(2.5*(LOG(Readings!FG17/16.325))^2-273+$E19))</f>
        <v>-0.58640853627326806</v>
      </c>
    </row>
    <row r="20" spans="1:243" x14ac:dyDescent="0.2">
      <c r="A20" t="s">
        <v>18</v>
      </c>
      <c r="B20" s="13">
        <v>9</v>
      </c>
      <c r="C20" s="13">
        <v>1074.1999999999998</v>
      </c>
      <c r="D20" s="17">
        <f t="shared" si="9"/>
        <v>-25.300000000000182</v>
      </c>
      <c r="E20" s="17">
        <v>-0.17</v>
      </c>
      <c r="F20" s="13" t="s">
        <v>288</v>
      </c>
      <c r="G20" s="6">
        <f>IF(Readings!C18&gt;0.1,333.5*((Readings!C18)^-0.07168)+(2.5*(LOG(Readings!C18/16.325))^2-273+$E20))</f>
        <v>-0.28609834322668348</v>
      </c>
      <c r="H20" s="6">
        <f>IF(Readings!D18&gt;0.1,333.5*((Readings!D18)^-0.07168)+(2.5*(LOG(Readings!D18/16.325))^2-273+$E20))</f>
        <v>-0.35740748586835025</v>
      </c>
      <c r="I20" s="6">
        <f>IF(Readings!E18&gt;0.1,333.5*((Readings!E18)^-0.07168)+(2.5*(LOG(Readings!E18/16.325))^2-273+$E20))</f>
        <v>-0.39295310278470197</v>
      </c>
      <c r="J20" s="6">
        <f>IF(Readings!F18&gt;0.1,333.5*((Readings!F18)^-0.07168)+(2.5*(LOG(Readings!F18/16.325))^2-273+$E20))</f>
        <v>-0.41661001642052042</v>
      </c>
      <c r="K20" s="6">
        <f>IF(Readings!G18&gt;0.1,333.5*((Readings!G18)^-0.07168)+(2.5*(LOG(Readings!G18/16.325))^2-273+$E20))</f>
        <v>-0.41661001642052042</v>
      </c>
      <c r="L20" s="6">
        <f>IF(Readings!H18&gt;0.1,333.5*((Readings!H18)^-0.07168)+(2.5*(LOG(Readings!H18/16.325))^2-273+$E20))</f>
        <v>-0.42842645472717322</v>
      </c>
      <c r="M20" s="6">
        <f>IF(Readings!I18&gt;0.1,333.5*((Readings!I18)^-0.07168)+(2.5*(LOG(Readings!I18/16.325))^2-273+$E20))</f>
        <v>-0.51091812913915646</v>
      </c>
      <c r="N20" s="6">
        <f>IF(Readings!J18&gt;0.1,333.5*((Readings!J18)^-0.07168)+(2.5*(LOG(Readings!J18/16.325))^2-273+$E20))</f>
        <v>-0.44023489432851193</v>
      </c>
      <c r="O20" s="6">
        <f>IF(Readings!K18&gt;0.1,333.5*((Readings!K18)^-0.07168)+(2.5*(LOG(Readings!K18/16.325))^2-273+$E20))</f>
        <v>-0.42842645472717322</v>
      </c>
      <c r="P20" s="6"/>
      <c r="Q20" s="6">
        <f>IF(Readings!M18&gt;0.1,333.5*((Readings!M18)^-0.07168)+(2.5*(LOG(Readings!M18/16.325))^2-273+$E20))</f>
        <v>-0.44023489432851193</v>
      </c>
      <c r="R20" s="6">
        <f>IF(Readings!N18&gt;0.1,333.5*((Readings!N18)^-0.07168)+(2.5*(LOG(Readings!N18/16.325))^2-273+$E20))</f>
        <v>-0.45203534542741863</v>
      </c>
      <c r="S20" s="6">
        <f>IF(Readings!O18&gt;0.1,333.5*((Readings!O18)^-0.07168)+(2.5*(LOG(Readings!O18/16.325))^2-273+$E20))</f>
        <v>-0.44023489432851193</v>
      </c>
      <c r="T20" s="6">
        <f>IF(Readings!P18&gt;0.1,333.5*((Readings!P18)^-0.07168)+(2.5*(LOG(Readings!P18/16.325))^2-273+$E20))</f>
        <v>-0.45203534542741863</v>
      </c>
      <c r="U20" s="6">
        <f>IF(Readings!Q18&gt;0.1,333.5*((Readings!Q18)^-0.07168)+(2.5*(LOG(Readings!Q18/16.325))^2-273+$E20))</f>
        <v>-0.45203534542741863</v>
      </c>
      <c r="V20" s="6">
        <f>IF(Readings!R18&gt;0.1,333.5*((Readings!R18)^-0.07168)+(2.5*(LOG(Readings!R18/16.325))^2-273+$E20))</f>
        <v>-0.45203534542741863</v>
      </c>
      <c r="W20" s="6">
        <f>IF(Readings!S18&gt;0.1,333.5*((Readings!S18)^-0.07168)+(2.5*(LOG(Readings!S18/16.325))^2-273+$E20))</f>
        <v>-0.44023489432851193</v>
      </c>
      <c r="X20" s="6"/>
      <c r="Y20" s="6"/>
      <c r="Z20" s="6"/>
      <c r="AA20" s="6"/>
      <c r="AB20" s="6">
        <f>IF(Readings!X18&gt;0.1,333.5*((Readings!X18)^-0.07168)+(2.5*(LOG(Readings!X18/16.325))^2-273+$E20))</f>
        <v>-0.46382781820710761</v>
      </c>
      <c r="AC20" s="6">
        <f>IF(Readings!Y18&gt;0.1,333.5*((Readings!Y18)^-0.07168)+(2.5*(LOG(Readings!Y18/16.325))^2-273+$E20))</f>
        <v>-0.45203534542741863</v>
      </c>
      <c r="AD20" s="6">
        <f>IF(Readings!Z18&gt;0.1,333.5*((Readings!Z18)^-0.07168)+(2.5*(LOG(Readings!Z18/16.325))^2-273+$E20))</f>
        <v>-0.46382781820710761</v>
      </c>
      <c r="AE20" s="6">
        <f>IF(Readings!AA18&gt;0.1,333.5*((Readings!AA18)^-0.07168)+(2.5*(LOG(Readings!AA18/16.325))^2-273+$E20))</f>
        <v>-0.46382781820710761</v>
      </c>
      <c r="AF20" s="6">
        <f>IF(Readings!AB18&gt;0.1,333.5*((Readings!AB18)^-0.07168)+(2.5*(LOG(Readings!AB18/16.325))^2-273+$E20))</f>
        <v>-0.45203534542741863</v>
      </c>
      <c r="AG20" s="6">
        <f>IF(Readings!AC18&gt;0.1,333.5*((Readings!AC18)^-0.07168)+(2.5*(LOG(Readings!AC18/16.325))^2-273+$E20))</f>
        <v>-0.45203534542741863</v>
      </c>
      <c r="AH20" s="6">
        <f>IF(Readings!AD18&gt;0.1,333.5*((Readings!AD18)^-0.07168)+(2.5*(LOG(Readings!AD18/16.325))^2-273+$E20))</f>
        <v>-0.44023489432851193</v>
      </c>
      <c r="AI20" s="6">
        <f>IF(Readings!AE18&gt;0.1,333.5*((Readings!AE18)^-0.07168)+(2.5*(LOG(Readings!AE18/16.325))^2-273+$E20))</f>
        <v>-0.44023489432851193</v>
      </c>
      <c r="AJ20" s="6">
        <f>IF(Readings!AF18&gt;0.1,333.5*((Readings!AF18)^-0.07168)+(2.5*(LOG(Readings!AF18/16.325))^2-273+$E20))</f>
        <v>-0.44023489432851193</v>
      </c>
      <c r="AK20" s="6">
        <f>IF(Readings!AG18&gt;0.1,333.5*((Readings!AG18)^-0.07168)+(2.5*(LOG(Readings!AG18/16.325))^2-273+$E20))</f>
        <v>-0.45203534542741863</v>
      </c>
      <c r="AL20" s="6">
        <f>IF(Readings!AH18&gt;0.1,333.5*((Readings!AH18)^-0.07168)+(2.5*(LOG(Readings!AH18/16.325))^2-273+$E20))</f>
        <v>-0.45203534542741863</v>
      </c>
      <c r="AM20" s="6">
        <f>IF(Readings!AI18&gt;0.1,333.5*((Readings!AI18)^-0.07168)+(2.5*(LOG(Readings!AI18/16.325))^2-273+$E20))</f>
        <v>-0.44023489432851193</v>
      </c>
      <c r="AN20" s="6">
        <f>IF(Readings!AJ18&gt;0.1,333.5*((Readings!AJ18)^-0.07168)+(2.5*(LOG(Readings!AJ18/16.325))^2-273+$E20))</f>
        <v>-0.44023489432851193</v>
      </c>
      <c r="AO20" s="6">
        <f>IF(Readings!AK18&gt;0.1,333.5*((Readings!AK18)^-0.07168)+(2.5*(LOG(Readings!AK18/16.325))^2-273+$E20))</f>
        <v>-0.45203534542741863</v>
      </c>
      <c r="AP20" s="6">
        <f>IF(Readings!AL18&gt;0.1,333.5*((Readings!AL18)^-0.07168)+(2.5*(LOG(Readings!AL18/16.325))^2-273+$E20))</f>
        <v>-0.42842645472717322</v>
      </c>
      <c r="AQ20" s="6">
        <f>IF(Readings!AM18&gt;0.1,333.5*((Readings!AM18)^-0.07168)+(2.5*(LOG(Readings!AM18/16.325))^2-273+$E20))</f>
        <v>-0.45203534542741863</v>
      </c>
      <c r="AR20" s="6">
        <f>IF(Readings!AN18&gt;0.1,333.5*((Readings!AN18)^-0.07168)+(2.5*(LOG(Readings!AN18/16.325))^2-273+$E20))</f>
        <v>-0.47561232283226218</v>
      </c>
      <c r="AS20" s="6">
        <f>IF(Readings!AO18&gt;0.1,333.5*((Readings!AO18)^-0.07168)+(2.5*(LOG(Readings!AO18/16.325))^2-273+$E20))</f>
        <v>-0.45203534542741863</v>
      </c>
      <c r="AT20" s="6"/>
      <c r="AU20" s="6"/>
      <c r="AV20" s="6"/>
      <c r="AW20" s="6"/>
      <c r="AX20" s="6">
        <f>IF(Readings!AT18&gt;0.1,333.5*((Readings!AT18)^-0.07168)+(2.5*(LOG(Readings!AT18/16.325))^2-273+$E20))</f>
        <v>-0.42842645472717322</v>
      </c>
      <c r="AY20" s="6">
        <f>IF(Readings!AU18&gt;0.1,333.5*((Readings!AU18)^-0.07168)+(2.5*(LOG(Readings!AU18/16.325))^2-273+$E20))</f>
        <v>-0.44023489432851193</v>
      </c>
      <c r="AZ20" s="6">
        <f>IF(Readings!AV18&gt;0.1,333.5*((Readings!AV18)^-0.07168)+(2.5*(LOG(Readings!AV18/16.325))^2-273+$E20))</f>
        <v>-0.42842645472717322</v>
      </c>
      <c r="BA20" s="6">
        <f>IF(Readings!AW18&gt;0.1,333.5*((Readings!AW18)^-0.07168)+(2.5*(LOG(Readings!AW18/16.325))^2-273+$E20))</f>
        <v>-0.42842645472717322</v>
      </c>
      <c r="BB20" s="6">
        <f>IF(Readings!AX18&gt;0.1,333.5*((Readings!AX18)^-0.07168)+(2.5*(LOG(Readings!AX18/16.325))^2-273+$E20))</f>
        <v>-0.42842645472717322</v>
      </c>
      <c r="BC20" s="6">
        <f>IF(Readings!AY18&gt;0.1,333.5*((Readings!AY18)^-0.07168)+(2.5*(LOG(Readings!AY18/16.325))^2-273+$E20))</f>
        <v>-0.42842645472717322</v>
      </c>
      <c r="BD20" s="6">
        <f>IF(Readings!AZ18&gt;0.1,333.5*((Readings!AZ18)^-0.07168)+(2.5*(LOG(Readings!AZ18/16.325))^2-273+$E20))</f>
        <v>-0.44023489432851193</v>
      </c>
      <c r="BE20" s="6">
        <f>IF(Readings!BA18&gt;0.1,333.5*((Readings!BA18)^-0.07168)+(2.5*(LOG(Readings!BA18/16.325))^2-273+$E20))</f>
        <v>-0.42842645472717322</v>
      </c>
      <c r="BF20" s="6">
        <f>IF(Readings!BB18&gt;0.1,333.5*((Readings!BB18)^-0.07168)+(2.5*(LOG(Readings!BB18/16.325))^2-273+$E20))</f>
        <v>-0.42842645472717322</v>
      </c>
      <c r="BG20" s="6">
        <f>IF(Readings!BC18&gt;0.1,333.5*((Readings!BC18)^-0.07168)+(2.5*(LOG(Readings!BC18/16.325))^2-273+$E20))</f>
        <v>-0.42842645472717322</v>
      </c>
      <c r="BH20" s="6">
        <f>IF(Readings!BD18&gt;0.1,333.5*((Readings!BD18)^-0.07168)+(2.5*(LOG(Readings!BD18/16.325))^2-273+$E20))</f>
        <v>-0.45203534542741863</v>
      </c>
      <c r="BI20" s="6">
        <f>IF(Readings!BE18&gt;0.1,333.5*((Readings!BE18)^-0.07168)+(2.5*(LOG(Readings!BE18/16.325))^2-273+$E20))</f>
        <v>-0.42842645472717322</v>
      </c>
      <c r="BJ20" s="6">
        <f>IF(Readings!BF18&gt;0.1,333.5*((Readings!BF18)^-0.07168)+(2.5*(LOG(Readings!BF18/16.325))^2-273+$E20))</f>
        <v>-0.42842645472717322</v>
      </c>
      <c r="BK20" s="6">
        <f>IF(Readings!BG18&gt;0.1,333.5*((Readings!BG18)^-0.07168)+(2.5*(LOG(Readings!BG18/16.325))^2-273+$E20))</f>
        <v>-0.42842645472717322</v>
      </c>
      <c r="BL20" s="6">
        <f>IF(Readings!BH18&gt;0.1,333.5*((Readings!BH18)^-0.07168)+(2.5*(LOG(Readings!BH18/16.325))^2-273+$E20))</f>
        <v>-0.42842645472717322</v>
      </c>
      <c r="BM20" s="6">
        <f>IF(Readings!BI18&gt;0.1,333.5*((Readings!BI18)^-0.07168)+(2.5*(LOG(Readings!BI18/16.325))^2-273+$E20))</f>
        <v>-0.45203534542741863</v>
      </c>
      <c r="BN20" s="6">
        <f>IF(Readings!BJ18&gt;0.1,333.5*((Readings!BJ18)^-0.07168)+(2.5*(LOG(Readings!BJ18/16.325))^2-273+$E20))</f>
        <v>-0.42842645472717322</v>
      </c>
      <c r="BO20" s="6">
        <f>IF(Readings!BK18&gt;0.1,333.5*((Readings!BK18)^-0.07168)+(2.5*(LOG(Readings!BK18/16.325))^2-273+$E20))</f>
        <v>-0.44023489432851193</v>
      </c>
      <c r="BP20" s="6">
        <f>IF(Readings!BL18&gt;0.1,333.5*((Readings!BL18)^-0.07168)+(2.5*(LOG(Readings!BL18/16.325))^2-273+$E20))</f>
        <v>-0.56960271973713361</v>
      </c>
      <c r="BQ20" s="6">
        <f>IF(Readings!BM18&gt;0.1,333.5*((Readings!BM18)^-0.07168)+(2.5*(LOG(Readings!BM18/16.325))^2-273+$E20))</f>
        <v>-0.42842645472717322</v>
      </c>
      <c r="BR20" s="6">
        <f>IF(Readings!BN18&gt;0.1,333.5*((Readings!BN18)^-0.07168)+(2.5*(LOG(Readings!BN18/16.325))^2-273+$E20))</f>
        <v>-0.49915746818146545</v>
      </c>
      <c r="BS20" s="6">
        <f>IF(Readings!BO18&gt;0.1,333.5*((Readings!BO18)^-0.07168)+(2.5*(LOG(Readings!BO18/16.325))^2-273+$E20))</f>
        <v>-0.44023489432851193</v>
      </c>
      <c r="BT20" s="6">
        <f>IF(Readings!BP18&gt;0.1,333.5*((Readings!BP18)^-0.07168)+(2.5*(LOG(Readings!BP18/16.325))^2-273+$E20))</f>
        <v>-0.44023489432851193</v>
      </c>
      <c r="BU20" s="6">
        <f>IF(Readings!BQ18&gt;0.1,333.5*((Readings!BQ18)^-0.07168)+(2.5*(LOG(Readings!BQ18/16.325))^2-273+$E20))</f>
        <v>-0.42842645472717322</v>
      </c>
      <c r="BV20" s="6">
        <f>IF(Readings!BR18&gt;0.1,333.5*((Readings!BR18)^-0.07168)+(2.5*(LOG(Readings!BR18/16.325))^2-273+$E20))</f>
        <v>-0.42842645472717322</v>
      </c>
      <c r="BW20" s="6">
        <f>IF(Readings!BS18&gt;0.1,333.5*((Readings!BS18)^-0.07168)+(2.5*(LOG(Readings!BS18/16.325))^2-273+$E20))</f>
        <v>-0.42842645472717322</v>
      </c>
      <c r="BX20" s="6">
        <f>IF(Readings!BT18&gt;0.1,333.5*((Readings!BT18)^-0.07168)+(2.5*(LOG(Readings!BT18/16.325))^2-273+$E20))</f>
        <v>-0.42842645472717322</v>
      </c>
      <c r="BY20" s="6">
        <f>IF(Readings!BU18&gt;0.1,333.5*((Readings!BU18)^-0.07168)+(2.5*(LOG(Readings!BU18/16.325))^2-273+$E20))</f>
        <v>-0.42842645472717322</v>
      </c>
      <c r="BZ20" s="6">
        <f>IF(Readings!BV18&gt;0.1,333.5*((Readings!BV18)^-0.07168)+(2.5*(LOG(Readings!BV18/16.325))^2-273+$E20))</f>
        <v>-0.41661001642052042</v>
      </c>
      <c r="CA20" s="6">
        <f>IF(Readings!BW18&gt;0.1,333.5*((Readings!BW18)^-0.07168)+(2.5*(LOG(Readings!BW18/16.325))^2-273+$E20))</f>
        <v>-0.42842645472717322</v>
      </c>
      <c r="CB20" s="6">
        <f>IF(Readings!BX18&gt;0.1,333.5*((Readings!BX18)^-0.07168)+(2.5*(LOG(Readings!BX18/16.325))^2-273+$E20))</f>
        <v>-0.41661001642052042</v>
      </c>
      <c r="CC20" s="6">
        <f>IF(Readings!BY18&gt;0.1,333.5*((Readings!BY18)^-0.07168)+(2.5*(LOG(Readings!BY18/16.325))^2-273+$E20))</f>
        <v>-0.40478556918674258</v>
      </c>
      <c r="CD20" s="6"/>
      <c r="CE20" s="6">
        <f>IF(Readings!CA18&gt;0.1,333.5*((Readings!CA18)^-0.07168)+(2.5*(LOG(Readings!CA18/16.325))^2-273+$E20))</f>
        <v>-0.41661001642052042</v>
      </c>
      <c r="CF20" s="6">
        <f>IF(Readings!CB18&gt;0.1,333.5*((Readings!CB18)^-0.07168)+(2.5*(LOG(Readings!CB18/16.325))^2-273+$E20))</f>
        <v>-0.38111260695404781</v>
      </c>
      <c r="CG20" s="6">
        <f>IF(Readings!CC18&gt;0.1,333.5*((Readings!CC18)^-0.07168)+(2.5*(LOG(Readings!CC18/16.325))^2-273+$E20))</f>
        <v>-0.40478556918674258</v>
      </c>
      <c r="CH20" s="6">
        <f>IF(Readings!CD18&gt;0.1,333.5*((Readings!CD18)^-0.07168)+(2.5*(LOG(Readings!CD18/16.325))^2-273+$E20))</f>
        <v>-0.41661001642052042</v>
      </c>
      <c r="CI20" s="6"/>
      <c r="CJ20" s="6">
        <f>IF(Readings!CF18&gt;0.1,333.5*((Readings!CF18)^-0.07168)+(2.5*(LOG(Readings!CF18/16.325))^2-273+$E20))</f>
        <v>-0.42842645472717322</v>
      </c>
      <c r="CK20" s="6">
        <f>IF(Readings!CG18&gt;0.1,333.5*((Readings!CG18)^-0.07168)+(2.5*(LOG(Readings!CG18/16.325))^2-273+$E20))</f>
        <v>-0.42842645472717322</v>
      </c>
      <c r="CL20" s="6"/>
      <c r="CM20" s="6">
        <f>IF(Readings!CI18&gt;0.1,333.5*((Readings!CI18)^-0.07168)+(2.5*(LOG(Readings!CI18/16.325))^2-273+$E20))</f>
        <v>-0.42842645472717322</v>
      </c>
      <c r="CN20" s="6">
        <f>IF(Readings!CJ18&gt;0.1,333.5*((Readings!CJ18)^-0.07168)+(2.5*(LOG(Readings!CJ18/16.325))^2-273+$E20))</f>
        <v>-0.44023489432851193</v>
      </c>
      <c r="CO20" s="6">
        <f>IF(Readings!CK18&gt;0.1,333.5*((Readings!CK18)^-0.07168)+(2.5*(LOG(Readings!CK18/16.325))^2-273+$E20))</f>
        <v>-0.41661001642052042</v>
      </c>
      <c r="CP20" s="6">
        <f>IF(Readings!CL18&gt;0.1,333.5*((Readings!CL18)^-0.07168)+(2.5*(LOG(Readings!CL18/16.325))^2-273+$E20))</f>
        <v>-0.42842645472717322</v>
      </c>
      <c r="CQ20" s="6"/>
      <c r="CR20" s="6"/>
      <c r="CS20" s="6">
        <f>IF(Readings!CO18&gt;0.1,333.5*((Readings!CO18)^-0.07168)+(2.5*(LOG(Readings!CO18/16.325))^2-273+$E20))</f>
        <v>-0.41661001642052042</v>
      </c>
      <c r="CT20" s="6">
        <f>IF(Readings!CP18&gt;0.1,333.5*((Readings!CP18)^-0.07168)+(2.5*(LOG(Readings!CP18/16.325))^2-273+$E20))</f>
        <v>-0.45203534542741863</v>
      </c>
      <c r="CU20" s="6">
        <f>IF(Readings!CQ18&gt;0.1,333.5*((Readings!CQ18)^-0.07168)+(2.5*(LOG(Readings!CQ18/16.325))^2-273+$E20))</f>
        <v>-0.41661001642052042</v>
      </c>
      <c r="CV20" s="6">
        <f>IF(Readings!CR18&gt;0.1,333.5*((Readings!CR18)^-0.07168)+(2.5*(LOG(Readings!CR18/16.325))^2-273+$E20))</f>
        <v>-0.41661001642052042</v>
      </c>
      <c r="CW20" s="6">
        <f>IF(Readings!CS18&gt;0.1,333.5*((Readings!CS18)^-0.07168)+(2.5*(LOG(Readings!CS18/16.325))^2-273+$E20))</f>
        <v>-0.41661001642052042</v>
      </c>
      <c r="CX20" s="6">
        <f>IF(Readings!CT18&gt;0.1,333.5*((Readings!CT18)^-0.07168)+(2.5*(LOG(Readings!CT18/16.325))^2-273+$E20))</f>
        <v>-0.42842645472717322</v>
      </c>
      <c r="CY20" s="6">
        <f>IF(Readings!CU18&gt;0.1,333.5*((Readings!CU18)^-0.07168)+(2.5*(LOG(Readings!CU18/16.325))^2-273+$E20))</f>
        <v>-0.42842645472717322</v>
      </c>
      <c r="CZ20" s="6">
        <f>IF(Readings!CV18&gt;0.1,333.5*((Readings!CV18)^-0.07168)+(2.5*(LOG(Readings!CV18/16.325))^2-273+$E20))</f>
        <v>-0.42842645472717322</v>
      </c>
      <c r="DA20" s="6"/>
      <c r="DB20" s="6"/>
      <c r="DC20" s="6"/>
      <c r="DD20" s="6">
        <f>IF(Readings!CZ18&gt;0.1,333.5*((Readings!CZ18)^-0.07168)+(2.5*(LOG(Readings!CZ18/16.325))^2-273+$E20))</f>
        <v>-0.40478556918674258</v>
      </c>
      <c r="DE20" s="6"/>
      <c r="DF20" s="6">
        <f>IF(Readings!DB18&gt;0.1,333.5*((Readings!DB18)^-0.07168)+(2.5*(LOG(Readings!DB18/16.325))^2-273+$E20))</f>
        <v>-0.40478556918674258</v>
      </c>
      <c r="DG20" s="6">
        <f>IF(Readings!DC18&gt;0.1,333.5*((Readings!DC18)^-0.07168)+(2.5*(LOG(Readings!DC18/16.325))^2-273+$E20))</f>
        <v>-0.40478556918674258</v>
      </c>
      <c r="DH20" s="6">
        <f>IF(Readings!DD18&gt;0.1,333.5*((Readings!DD18)^-0.07168)+(2.5*(LOG(Readings!DD18/16.325))^2-273+$E20))</f>
        <v>-0.40478556918674258</v>
      </c>
      <c r="DI20" s="6">
        <f>IF(Readings!DE18&gt;0.1,333.5*((Readings!DE18)^-0.07168)+(2.5*(LOG(Readings!DE18/16.325))^2-273+$E20))</f>
        <v>-0.40478556918674258</v>
      </c>
      <c r="DJ20" s="6">
        <f>IF(Readings!DF18&gt;0.1,333.5*((Readings!DF18)^-0.07168)+(2.5*(LOG(Readings!DF18/16.325))^2-273+$E20))</f>
        <v>-0.34554283999574409</v>
      </c>
      <c r="DK20" s="6">
        <f>IF(Readings!DG18&gt;0.1,333.5*((Readings!DG18)^-0.07168)+(2.5*(LOG(Readings!DG18/16.325))^2-273+$E20))</f>
        <v>-0.39295310278470197</v>
      </c>
      <c r="DL20" s="6">
        <f>IF(Readings!DH18&gt;0.1,333.5*((Readings!DH18)^-0.07168)+(2.5*(LOG(Readings!DH18/16.325))^2-273+$E20))</f>
        <v>-0.39295310278470197</v>
      </c>
      <c r="DM20" s="6">
        <f>IF(Readings!DI18&gt;0.1,333.5*((Readings!DI18)^-0.07168)+(2.5*(LOG(Readings!DI18/16.325))^2-273+$E20))</f>
        <v>-0.39295310278470197</v>
      </c>
      <c r="DN20" s="6">
        <f>IF(Readings!DJ18&gt;0.1,333.5*((Readings!DJ18)^-0.07168)+(2.5*(LOG(Readings!DJ18/16.325))^2-273+$E20))</f>
        <v>-0.40478556918674258</v>
      </c>
      <c r="DO20" s="6">
        <f>IF(Readings!DK18&gt;0.1,333.5*((Readings!DK18)^-0.07168)+(2.5*(LOG(Readings!DK18/16.325))^2-273+$E20))</f>
        <v>-0.33367012345911462</v>
      </c>
      <c r="DP20" s="6">
        <f>IF(Readings!DL18&gt;0.1,333.5*((Readings!DL18)^-0.07168)+(2.5*(LOG(Readings!DL18/16.325))^2-273+$E20))</f>
        <v>-0.39295310278470197</v>
      </c>
      <c r="DQ20" s="6">
        <f>IF(Readings!DM18&gt;0.1,333.5*((Readings!DM18)^-0.07168)+(2.5*(LOG(Readings!DM18/16.325))^2-273+$E20))</f>
        <v>-0.40478556918674258</v>
      </c>
      <c r="DR20" s="6">
        <f>IF(Readings!DN18&gt;0.1,333.5*((Readings!DN18)^-0.07168)+(2.5*(LOG(Readings!DN18/16.325))^2-273+$E20))</f>
        <v>-0.40478556918674258</v>
      </c>
      <c r="DS20" s="6">
        <f>IF(Readings!DO18&gt;0.1,333.5*((Readings!DO18)^-0.07168)+(2.5*(LOG(Readings!DO18/16.325))^2-273+$E20))</f>
        <v>-0.40478556918674258</v>
      </c>
      <c r="DT20" s="6">
        <f>IF(Readings!DP18&gt;0.1,333.5*((Readings!DP18)^-0.07168)+(2.5*(LOG(Readings!DP18/16.325))^2-273+$E20))</f>
        <v>-0.41661001642052042</v>
      </c>
      <c r="DU20" s="6">
        <f>IF(Readings!DQ18&gt;0.1,333.5*((Readings!DQ18)^-0.07168)+(2.5*(LOG(Readings!DQ18/16.325))^2-273+$E20))</f>
        <v>-0.40478556918674258</v>
      </c>
      <c r="DV20" s="6">
        <f>IF(Readings!DR18&gt;0.1,333.5*((Readings!DR18)^-0.07168)+(2.5*(LOG(Readings!DR18/16.325))^2-273+$E20))</f>
        <v>-0.40478556918674258</v>
      </c>
      <c r="DW20" s="6">
        <f>IF(Readings!DS18&gt;0.1,333.5*((Readings!DS18)^-0.07168)+(2.5*(LOG(Readings!DS18/16.325))^2-273+$E20))</f>
        <v>-0.40478556918674258</v>
      </c>
      <c r="DX20" s="6">
        <f>IF(Readings!DT18&gt;0.1,333.5*((Readings!DT18)^-0.07168)+(2.5*(LOG(Readings!DT18/16.325))^2-273+$E20))</f>
        <v>-0.39295310278470197</v>
      </c>
      <c r="DY20" s="6">
        <f>IF(Readings!DU18&gt;0.1,333.5*((Readings!DU18)^-0.07168)+(2.5*(LOG(Readings!DU18/16.325))^2-273+$E20))</f>
        <v>-0.39295310278470197</v>
      </c>
      <c r="DZ20" s="6">
        <f>IF(Readings!DV18&gt;0.1,333.5*((Readings!DV18)^-0.07168)+(2.5*(LOG(Readings!DV18/16.325))^2-273+$E20))</f>
        <v>-0.35740748586835025</v>
      </c>
      <c r="EA20" s="6">
        <f>IF(Readings!DW18&gt;0.1,333.5*((Readings!DW18)^-0.07168)+(2.5*(LOG(Readings!DW18/16.325))^2-273+$E20))</f>
        <v>-0.34554283999574409</v>
      </c>
      <c r="EB20" s="6">
        <f>IF(Readings!DX18&gt;0.1,333.5*((Readings!DX18)^-0.07168)+(2.5*(LOG(Readings!DX18/16.325))^2-273+$E20))</f>
        <v>-0.33367012345911462</v>
      </c>
      <c r="EC20" s="6">
        <f>IF(Readings!DY18&gt;0.1,333.5*((Readings!DY18)^-0.07168)+(2.5*(LOG(Readings!DY18/16.325))^2-273+$E20))</f>
        <v>-0.32178932590079512</v>
      </c>
      <c r="ED20" s="6">
        <f>IF(Readings!DZ18&gt;0.1,333.5*((Readings!DZ18)^-0.07168)+(2.5*(LOG(Readings!DZ18/16.325))^2-273+$E20))</f>
        <v>-0.32178932590079512</v>
      </c>
      <c r="EE20" s="6">
        <f>IF(Readings!EA18&gt;0.1,333.5*((Readings!EA18)^-0.07168)+(2.5*(LOG(Readings!EA18/16.325))^2-273+$E20))</f>
        <v>-0.35740748586835025</v>
      </c>
      <c r="EF20" s="6">
        <f>IF(Readings!EB18&gt;0.1,333.5*((Readings!EB18)^-0.07168)+(2.5*(LOG(Readings!EB18/16.325))^2-273+$E20))</f>
        <v>-0.35740748586835025</v>
      </c>
      <c r="EG20" s="6">
        <f>IF(Readings!EC18&gt;0.1,333.5*((Readings!EC18)^-0.07168)+(2.5*(LOG(Readings!EC18/16.325))^2-273+$E20))</f>
        <v>-0.45203534542741863</v>
      </c>
      <c r="EH20" s="6">
        <f>IF(Readings!ED18&gt;0.1,333.5*((Readings!ED18)^-0.07168)+(2.5*(LOG(Readings!ED18/16.325))^2-273+$E20))</f>
        <v>-0.369264071414932</v>
      </c>
      <c r="EI20" s="6">
        <f>IF(Readings!EE18&gt;0.1,333.5*((Readings!EE18)^-0.07168)+(2.5*(LOG(Readings!EE18/16.325))^2-273+$E20))</f>
        <v>-0.44023489432851193</v>
      </c>
      <c r="EJ20" s="6">
        <f>IF(Readings!EF18&gt;0.1,333.5*((Readings!EF18)^-0.07168)+(2.5*(LOG(Readings!EF18/16.325))^2-273+$E20))</f>
        <v>-0.38111260695404781</v>
      </c>
      <c r="EK20" s="6">
        <f>IF(Readings!EG18&gt;0.1,333.5*((Readings!EG18)^-0.07168)+(2.5*(LOG(Readings!EG18/16.325))^2-273+$E20))</f>
        <v>-0.3099004369437921</v>
      </c>
      <c r="EL20" s="6">
        <f>IF(Readings!EH18&gt;0.1,333.5*((Readings!EH18)^-0.07168)+(2.5*(LOG(Readings!EH18/16.325))^2-273+$E20))</f>
        <v>-0.35740748586835025</v>
      </c>
      <c r="EM20" s="6">
        <f>IF(Readings!EI18&gt;0.1,333.5*((Readings!EI18)^-0.07168)+(2.5*(LOG(Readings!EI18/16.325))^2-273+$E20))</f>
        <v>-0.46382781820710761</v>
      </c>
      <c r="EN20" s="6">
        <f>IF(Readings!EJ18&gt;0.1,333.5*((Readings!EJ18)^-0.07168)+(2.5*(LOG(Readings!EJ18/16.325))^2-273+$E20))</f>
        <v>-0.38111260695404781</v>
      </c>
      <c r="EO20" s="6">
        <f>IF(Readings!EK18&gt;0.1,333.5*((Readings!EK18)^-0.07168)+(2.5*(LOG(Readings!EK18/16.325))^2-273+$E20))</f>
        <v>-0.45203534542741863</v>
      </c>
      <c r="EP20" s="6">
        <f>IF(Readings!EL18&gt;0.1,333.5*((Readings!EL18)^-0.07168)+(2.5*(LOG(Readings!EL18/16.325))^2-273+$E20))</f>
        <v>-0.38111260695404781</v>
      </c>
      <c r="EQ20" s="6">
        <f>IF(Readings!EM18&gt;0.1,333.5*((Readings!EM18)^-0.07168)+(2.5*(LOG(Readings!EM18/16.325))^2-273+$E20))</f>
        <v>-0.369264071414932</v>
      </c>
      <c r="ER20" s="6"/>
      <c r="ES20" s="6">
        <f>IF(Readings!EO18&gt;0.1,333.5*((Readings!EO18)^-0.07168)+(2.5*(LOG(Readings!EO18/16.325))^2-273+$E20))</f>
        <v>-0.38111260695404781</v>
      </c>
      <c r="ET20" s="6"/>
      <c r="EU20" s="6">
        <f>IF(Readings!EQ18&gt;0.1,333.5*((Readings!EQ18)^-0.07168)+(2.5*(LOG(Readings!EQ18/16.325))^2-273+$E20))</f>
        <v>-0.41661001642052042</v>
      </c>
      <c r="EV20" s="6">
        <f>IF(Readings!ER18&gt;0.1,333.5*((Readings!ER18)^-0.07168)+(2.5*(LOG(Readings!ER18/16.325))^2-273+$E20))</f>
        <v>-0.41661001642052042</v>
      </c>
      <c r="EW20" s="6"/>
      <c r="EX20" s="6">
        <f>(333.5*((16.5)^-0.07168)+(2.5*(LOG(16.5/16.325))^2-273+$E20))</f>
        <v>-0.38111260695404781</v>
      </c>
      <c r="EY20" s="6">
        <f>(333.5*((16.52)^-0.07168)+(2.5*(LOG(16.52/16.325))^2-273+$E20))</f>
        <v>-0.40478556918674258</v>
      </c>
      <c r="EZ20" s="6">
        <f>(333.5*((16.6)^-0.07168)+(2.5*(LOG(16.6/16.325))^2-273+$E20))</f>
        <v>-0.49915746818146545</v>
      </c>
      <c r="FA20" s="6">
        <f>IF(Readings!EW18&gt;0.1,333.5*((Readings!EW18)^-0.07168)+(2.5*(LOG(Readings!EW18/16.325))^2-273+$E20))</f>
        <v>-0.52267086241010929</v>
      </c>
      <c r="FB20" s="6">
        <f>IF(Readings!EX18&gt;0.1,333.5*((Readings!EX18)^-0.07168)+(2.5*(LOG(Readings!EX18/16.325))^2-273+$E20))</f>
        <v>-0.26226375889757492</v>
      </c>
      <c r="FC20" s="6">
        <f>IF(Readings!EY18&gt;0.1,333.5*((Readings!EY18)^-0.07168)+(2.5*(LOG(Readings!EY18/16.325))^2-273+$E20))</f>
        <v>-0.35740748586835025</v>
      </c>
      <c r="FD20" s="6">
        <f>IF(Readings!EZ18&gt;0.1,333.5*((Readings!EZ18)^-0.07168)+(2.5*(LOG(Readings!EZ18/16.325))^2-273+$E20))</f>
        <v>-0.369264071414932</v>
      </c>
      <c r="FE20" s="6">
        <f>IF(Readings!FA18&gt;0.1,333.5*((Readings!FA18)^-0.07168)+(2.5*(LOG(Readings!FA18/16.325))^2-273+$E20))</f>
        <v>-0.32178932590079512</v>
      </c>
      <c r="FF20" s="6">
        <f>IF(Readings!FB18&gt;0.1,333.5*((Readings!FB18)^-0.07168)+(2.5*(LOG(Readings!FB18/16.325))^2-273+$E20))</f>
        <v>-0.33367012345911462</v>
      </c>
      <c r="FG20" s="6">
        <f>IF(Readings!FC18&gt;0.1,333.5*((Readings!FC18)^-0.07168)+(2.5*(LOG(Readings!FC18/16.325))^2-273+$E20))</f>
        <v>-0.38111260695404781</v>
      </c>
      <c r="FH20" s="6"/>
      <c r="FI20" s="6">
        <f>IF(Readings!FE18&gt;0.1,333.5*((Readings!FE18)^-0.07168)+(2.5*(LOG(Readings!FE18/16.325))^2-273+$E20))</f>
        <v>-0.34554283999574409</v>
      </c>
      <c r="FJ20" s="6">
        <f>IF(Readings!FF18&gt;0.1,333.5*((Readings!FF18)^-0.07168)+(2.5*(LOG(Readings!FF18/16.325))^2-273+$E20))</f>
        <v>-0.34554283999574409</v>
      </c>
      <c r="FK20" s="6"/>
    </row>
    <row r="21" spans="1:243" x14ac:dyDescent="0.2">
      <c r="D21" s="17"/>
      <c r="E21" s="17"/>
      <c r="F21" s="17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</row>
    <row r="22" spans="1:243" x14ac:dyDescent="0.2">
      <c r="B22" s="4" t="s">
        <v>55</v>
      </c>
      <c r="D22" s="17"/>
      <c r="E22" s="17"/>
      <c r="F22" s="17"/>
      <c r="G22" s="6"/>
      <c r="H22" s="6" t="s">
        <v>1</v>
      </c>
      <c r="I22" s="6">
        <v>1099.5999999999999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</row>
    <row r="23" spans="1:243" s="5" customFormat="1" x14ac:dyDescent="0.2">
      <c r="B23" s="16" t="s">
        <v>49</v>
      </c>
      <c r="C23" s="18" t="s">
        <v>2</v>
      </c>
      <c r="D23" s="16" t="s">
        <v>3</v>
      </c>
      <c r="E23" s="16" t="s">
        <v>58</v>
      </c>
      <c r="F23" s="16"/>
      <c r="G23" s="5">
        <f>G11</f>
        <v>35894</v>
      </c>
      <c r="H23" s="5">
        <f t="shared" ref="H23:BS23" si="10">H11</f>
        <v>35899</v>
      </c>
      <c r="I23" s="5">
        <f t="shared" si="10"/>
        <v>35908</v>
      </c>
      <c r="J23" s="5">
        <f t="shared" si="10"/>
        <v>35913</v>
      </c>
      <c r="K23" s="5">
        <f t="shared" si="10"/>
        <v>35920</v>
      </c>
      <c r="L23" s="5">
        <f t="shared" si="10"/>
        <v>35927</v>
      </c>
      <c r="M23" s="5">
        <f t="shared" si="10"/>
        <v>35943</v>
      </c>
      <c r="N23" s="5">
        <f t="shared" si="10"/>
        <v>35950</v>
      </c>
      <c r="O23" s="5">
        <f t="shared" si="10"/>
        <v>35957</v>
      </c>
      <c r="P23" s="5">
        <f t="shared" si="10"/>
        <v>35964</v>
      </c>
      <c r="Q23" s="5">
        <f t="shared" si="10"/>
        <v>35972</v>
      </c>
      <c r="R23" s="5">
        <f t="shared" si="10"/>
        <v>35978</v>
      </c>
      <c r="S23" s="5">
        <f t="shared" si="10"/>
        <v>35986</v>
      </c>
      <c r="T23" s="5">
        <f t="shared" si="10"/>
        <v>35992</v>
      </c>
      <c r="U23" s="5">
        <f t="shared" si="10"/>
        <v>35998</v>
      </c>
      <c r="V23" s="5">
        <f t="shared" si="10"/>
        <v>36006</v>
      </c>
      <c r="W23" s="5">
        <f t="shared" si="10"/>
        <v>36012</v>
      </c>
      <c r="X23" s="5">
        <f t="shared" si="10"/>
        <v>36019</v>
      </c>
      <c r="Y23" s="5">
        <f t="shared" si="10"/>
        <v>36026</v>
      </c>
      <c r="Z23" s="5">
        <f t="shared" si="10"/>
        <v>36034</v>
      </c>
      <c r="AA23" s="5">
        <f t="shared" si="10"/>
        <v>36040</v>
      </c>
      <c r="AB23" s="5">
        <f t="shared" si="10"/>
        <v>36048</v>
      </c>
      <c r="AC23" s="5">
        <f t="shared" si="10"/>
        <v>36056</v>
      </c>
      <c r="AD23" s="5">
        <f t="shared" si="10"/>
        <v>36061</v>
      </c>
      <c r="AE23" s="5">
        <f t="shared" si="10"/>
        <v>36067</v>
      </c>
      <c r="AF23" s="5">
        <f t="shared" si="10"/>
        <v>36075</v>
      </c>
      <c r="AG23" s="5">
        <f t="shared" si="10"/>
        <v>36083</v>
      </c>
      <c r="AH23" s="5">
        <f t="shared" si="10"/>
        <v>36090</v>
      </c>
      <c r="AI23" s="5">
        <f t="shared" si="10"/>
        <v>36096</v>
      </c>
      <c r="AJ23" s="5">
        <f t="shared" si="10"/>
        <v>36103</v>
      </c>
      <c r="AK23" s="5">
        <f t="shared" si="10"/>
        <v>36111</v>
      </c>
      <c r="AL23" s="5">
        <f t="shared" si="10"/>
        <v>36118</v>
      </c>
      <c r="AM23" s="5">
        <f t="shared" si="10"/>
        <v>36124</v>
      </c>
      <c r="AN23" s="5">
        <f t="shared" si="10"/>
        <v>36131</v>
      </c>
      <c r="AO23" s="5">
        <f t="shared" si="10"/>
        <v>36138</v>
      </c>
      <c r="AP23" s="5">
        <f t="shared" si="10"/>
        <v>36145</v>
      </c>
      <c r="AQ23" s="5">
        <f t="shared" si="10"/>
        <v>36159</v>
      </c>
      <c r="AR23" s="5">
        <f t="shared" si="10"/>
        <v>36166</v>
      </c>
      <c r="AS23" s="5">
        <f t="shared" si="10"/>
        <v>36173</v>
      </c>
      <c r="AT23" s="5">
        <f t="shared" si="10"/>
        <v>36181</v>
      </c>
      <c r="AU23" s="5">
        <f t="shared" si="10"/>
        <v>36187</v>
      </c>
      <c r="AV23" s="5">
        <f t="shared" si="10"/>
        <v>36194</v>
      </c>
      <c r="AW23" s="5">
        <f t="shared" si="10"/>
        <v>36200</v>
      </c>
      <c r="AX23" s="5">
        <f t="shared" si="10"/>
        <v>36206</v>
      </c>
      <c r="AY23" s="5">
        <f t="shared" si="10"/>
        <v>36214</v>
      </c>
      <c r="AZ23" s="5">
        <f t="shared" si="10"/>
        <v>36224</v>
      </c>
      <c r="BA23" s="5">
        <f t="shared" si="10"/>
        <v>36227</v>
      </c>
      <c r="BB23" s="5">
        <f t="shared" si="10"/>
        <v>36234</v>
      </c>
      <c r="BC23" s="5">
        <f t="shared" si="10"/>
        <v>36241</v>
      </c>
      <c r="BD23" s="5">
        <f t="shared" si="10"/>
        <v>36251</v>
      </c>
      <c r="BE23" s="5">
        <f t="shared" si="10"/>
        <v>36271</v>
      </c>
      <c r="BF23" s="5">
        <f t="shared" si="10"/>
        <v>36280</v>
      </c>
      <c r="BG23" s="5">
        <f t="shared" si="10"/>
        <v>36285</v>
      </c>
      <c r="BH23" s="5">
        <f t="shared" si="10"/>
        <v>36296</v>
      </c>
      <c r="BI23" s="5">
        <f t="shared" si="10"/>
        <v>36302</v>
      </c>
      <c r="BJ23" s="5">
        <f t="shared" si="10"/>
        <v>36308</v>
      </c>
      <c r="BK23" s="5">
        <f t="shared" si="10"/>
        <v>36315</v>
      </c>
      <c r="BL23" s="5">
        <f t="shared" si="10"/>
        <v>36321</v>
      </c>
      <c r="BM23" s="5">
        <f t="shared" si="10"/>
        <v>36327</v>
      </c>
      <c r="BN23" s="5">
        <f t="shared" si="10"/>
        <v>36334</v>
      </c>
      <c r="BO23" s="5">
        <f t="shared" si="10"/>
        <v>36345</v>
      </c>
      <c r="BP23" s="5">
        <f t="shared" si="10"/>
        <v>36350</v>
      </c>
      <c r="BQ23" s="5">
        <f t="shared" si="10"/>
        <v>36356</v>
      </c>
      <c r="BR23" s="5">
        <f t="shared" si="10"/>
        <v>36376</v>
      </c>
      <c r="BS23" s="5">
        <f t="shared" si="10"/>
        <v>36382</v>
      </c>
      <c r="BT23" s="5">
        <f t="shared" ref="BT23:CE23" si="11">BT11</f>
        <v>36390</v>
      </c>
      <c r="BU23" s="5">
        <f t="shared" si="11"/>
        <v>36399</v>
      </c>
      <c r="BV23" s="5">
        <f t="shared" si="11"/>
        <v>36407</v>
      </c>
      <c r="BW23" s="5">
        <f t="shared" si="11"/>
        <v>36414</v>
      </c>
      <c r="BX23" s="5">
        <f t="shared" si="11"/>
        <v>36421</v>
      </c>
      <c r="BY23" s="5">
        <f t="shared" si="11"/>
        <v>36434</v>
      </c>
      <c r="BZ23" s="5">
        <f t="shared" si="11"/>
        <v>36443</v>
      </c>
      <c r="CA23" s="5">
        <f t="shared" si="11"/>
        <v>36449</v>
      </c>
      <c r="CB23" s="5">
        <f t="shared" si="11"/>
        <v>36455</v>
      </c>
      <c r="CC23" s="5">
        <f t="shared" si="11"/>
        <v>36467</v>
      </c>
      <c r="CD23" s="5">
        <f t="shared" si="11"/>
        <v>36477</v>
      </c>
      <c r="CE23" s="5">
        <f t="shared" si="11"/>
        <v>36489</v>
      </c>
      <c r="CF23" s="5">
        <f t="shared" ref="CF23:CM23" si="12">CF11</f>
        <v>36497</v>
      </c>
      <c r="CG23" s="5">
        <f t="shared" si="12"/>
        <v>36504</v>
      </c>
      <c r="CH23" s="5">
        <f t="shared" si="12"/>
        <v>36524</v>
      </c>
      <c r="CI23" s="5">
        <f t="shared" si="12"/>
        <v>36568</v>
      </c>
      <c r="CJ23" s="5">
        <f t="shared" si="12"/>
        <v>36590</v>
      </c>
      <c r="CK23" s="5">
        <f t="shared" si="12"/>
        <v>36615</v>
      </c>
      <c r="CL23" s="5">
        <f t="shared" si="12"/>
        <v>36626</v>
      </c>
      <c r="CM23" s="5">
        <f t="shared" si="12"/>
        <v>36641</v>
      </c>
      <c r="CN23" s="5">
        <f t="shared" ref="CN23:CS23" si="13">CN11</f>
        <v>36659</v>
      </c>
      <c r="CO23" s="5">
        <f t="shared" si="13"/>
        <v>36671</v>
      </c>
      <c r="CP23" s="5">
        <f t="shared" si="13"/>
        <v>36674</v>
      </c>
      <c r="CQ23" s="5">
        <f t="shared" si="13"/>
        <v>36678</v>
      </c>
      <c r="CR23" s="5">
        <f t="shared" si="13"/>
        <v>36684</v>
      </c>
      <c r="CS23" s="5">
        <f t="shared" si="13"/>
        <v>36693</v>
      </c>
      <c r="CT23" s="5">
        <f>CT11</f>
        <v>36698</v>
      </c>
      <c r="CU23" s="5">
        <f>CU11</f>
        <v>36707</v>
      </c>
      <c r="CV23" s="5">
        <f>CV11</f>
        <v>36713</v>
      </c>
      <c r="CW23" s="5">
        <f>CW11</f>
        <v>36718</v>
      </c>
      <c r="CX23" s="5">
        <f t="shared" ref="CX23:DG23" si="14">CX11</f>
        <v>36735</v>
      </c>
      <c r="CY23" s="5">
        <f t="shared" si="14"/>
        <v>36740</v>
      </c>
      <c r="CZ23" s="5">
        <f t="shared" si="14"/>
        <v>36748</v>
      </c>
      <c r="DA23" s="5">
        <f t="shared" si="14"/>
        <v>36753</v>
      </c>
      <c r="DB23" s="5">
        <f t="shared" si="14"/>
        <v>36762</v>
      </c>
      <c r="DC23" s="5">
        <f t="shared" si="14"/>
        <v>36767</v>
      </c>
      <c r="DD23" s="5">
        <f t="shared" si="14"/>
        <v>36779</v>
      </c>
      <c r="DE23" s="5">
        <f t="shared" si="14"/>
        <v>36798</v>
      </c>
      <c r="DF23" s="5">
        <f t="shared" si="14"/>
        <v>36809</v>
      </c>
      <c r="DG23" s="5">
        <f t="shared" si="14"/>
        <v>36816</v>
      </c>
      <c r="DH23" s="5">
        <f t="shared" ref="DH23:DR23" si="15">DH11</f>
        <v>36823</v>
      </c>
      <c r="DI23" s="5">
        <f t="shared" si="15"/>
        <v>36837</v>
      </c>
      <c r="DJ23" s="5">
        <f t="shared" si="15"/>
        <v>36849</v>
      </c>
      <c r="DK23" s="5">
        <f t="shared" si="15"/>
        <v>36867</v>
      </c>
      <c r="DL23" s="5">
        <f t="shared" si="15"/>
        <v>36881</v>
      </c>
      <c r="DM23" s="5">
        <f t="shared" si="15"/>
        <v>36901</v>
      </c>
      <c r="DN23" s="5">
        <f t="shared" si="15"/>
        <v>36914</v>
      </c>
      <c r="DO23" s="5">
        <f t="shared" si="15"/>
        <v>36951</v>
      </c>
      <c r="DP23" s="5">
        <f t="shared" si="15"/>
        <v>36971</v>
      </c>
      <c r="DQ23" s="5">
        <f t="shared" si="15"/>
        <v>36991</v>
      </c>
      <c r="DR23" s="5">
        <f t="shared" si="15"/>
        <v>37013</v>
      </c>
      <c r="DS23" s="5">
        <f t="shared" ref="DS23:EE23" si="16">DS11</f>
        <v>37028</v>
      </c>
      <c r="DT23" s="5">
        <f t="shared" si="16"/>
        <v>37046</v>
      </c>
      <c r="DU23" s="5">
        <f t="shared" si="16"/>
        <v>37060</v>
      </c>
      <c r="DV23" s="5">
        <f t="shared" si="16"/>
        <v>37075</v>
      </c>
      <c r="DW23" s="5">
        <f t="shared" si="16"/>
        <v>37088</v>
      </c>
      <c r="DX23" s="5">
        <f t="shared" si="16"/>
        <v>37102</v>
      </c>
      <c r="DY23" s="5">
        <f t="shared" si="16"/>
        <v>37116</v>
      </c>
      <c r="DZ23" s="5">
        <f t="shared" si="16"/>
        <v>37134</v>
      </c>
      <c r="EA23" s="5">
        <f t="shared" si="16"/>
        <v>37143</v>
      </c>
      <c r="EB23" s="5">
        <f t="shared" si="16"/>
        <v>37157</v>
      </c>
      <c r="EC23" s="5">
        <f t="shared" si="16"/>
        <v>37181</v>
      </c>
      <c r="ED23" s="5">
        <f t="shared" si="16"/>
        <v>37196</v>
      </c>
      <c r="EE23" s="5">
        <f t="shared" si="16"/>
        <v>37210</v>
      </c>
      <c r="EF23" s="5">
        <f t="shared" ref="EF23:EL23" si="17">EF11</f>
        <v>37224</v>
      </c>
      <c r="EG23" s="5">
        <f t="shared" si="17"/>
        <v>37271</v>
      </c>
      <c r="EH23" s="5">
        <f t="shared" si="17"/>
        <v>37463</v>
      </c>
      <c r="EI23" s="5">
        <f t="shared" si="17"/>
        <v>37750</v>
      </c>
      <c r="EJ23" s="5">
        <f t="shared" si="17"/>
        <v>37812</v>
      </c>
      <c r="EK23" s="5">
        <f t="shared" si="17"/>
        <v>37852</v>
      </c>
      <c r="EL23" s="5">
        <f t="shared" si="17"/>
        <v>37971</v>
      </c>
      <c r="EM23" s="5">
        <f t="shared" ref="EM23:ET23" si="18">EM11</f>
        <v>38138</v>
      </c>
      <c r="EN23" s="5">
        <f t="shared" si="18"/>
        <v>38170</v>
      </c>
      <c r="EO23" s="5">
        <f t="shared" si="18"/>
        <v>38213</v>
      </c>
      <c r="EP23" s="5">
        <f t="shared" si="18"/>
        <v>38238</v>
      </c>
      <c r="EQ23" s="5">
        <f t="shared" si="18"/>
        <v>38266</v>
      </c>
      <c r="ER23" s="5">
        <f t="shared" si="18"/>
        <v>38502</v>
      </c>
      <c r="ES23" s="5">
        <f t="shared" si="18"/>
        <v>38586</v>
      </c>
      <c r="ET23" s="5">
        <f t="shared" si="18"/>
        <v>38674</v>
      </c>
      <c r="EU23" s="5">
        <f>EU11</f>
        <v>39592</v>
      </c>
      <c r="EV23" s="5">
        <f>EV11</f>
        <v>39701</v>
      </c>
      <c r="EW23" s="5">
        <v>40365</v>
      </c>
      <c r="EX23" s="5">
        <v>40750</v>
      </c>
      <c r="EY23" s="5">
        <v>40786</v>
      </c>
      <c r="FA23" s="5">
        <f t="shared" ref="FA23:FF23" si="19">FA11</f>
        <v>40988</v>
      </c>
      <c r="FB23" s="5">
        <f t="shared" si="19"/>
        <v>41016</v>
      </c>
      <c r="FC23" s="5">
        <f t="shared" si="19"/>
        <v>41051</v>
      </c>
      <c r="FD23" s="5">
        <f t="shared" si="19"/>
        <v>41118</v>
      </c>
      <c r="FE23" s="5">
        <f t="shared" si="19"/>
        <v>41151</v>
      </c>
      <c r="FF23" s="5">
        <f t="shared" si="19"/>
        <v>41182</v>
      </c>
      <c r="FG23" s="5">
        <v>41212</v>
      </c>
      <c r="FH23" s="5">
        <v>41233</v>
      </c>
      <c r="FI23" s="5">
        <v>41268</v>
      </c>
      <c r="FJ23" s="5">
        <v>41304</v>
      </c>
      <c r="FK23" s="5">
        <v>41337</v>
      </c>
    </row>
    <row r="24" spans="1:243" x14ac:dyDescent="0.2">
      <c r="A24" t="s">
        <v>19</v>
      </c>
      <c r="B24" s="13">
        <v>1</v>
      </c>
      <c r="C24" s="13">
        <v>1099.5999999999999</v>
      </c>
      <c r="D24" s="17">
        <f>C24-$I$22</f>
        <v>0</v>
      </c>
      <c r="E24" s="17">
        <v>-0.15</v>
      </c>
      <c r="F24" s="13" t="s">
        <v>85</v>
      </c>
      <c r="G24" s="6">
        <f>IF(Readings!C22&gt;0.1,333.5*((Readings!C22)^-0.07168)+(2.5*(LOG(Readings!C22/16.325))^2-273+$E24))</f>
        <v>-3.2259487795485029</v>
      </c>
      <c r="H24" s="6">
        <f>IF(Readings!D22&gt;0.1,333.5*((Readings!D22)^-0.07168)+(2.5*(LOG(Readings!D22/16.325))^2-273+$E24))</f>
        <v>2.224850006690815</v>
      </c>
      <c r="I24" s="6">
        <f>IF(Readings!E22&gt;0.1,333.5*((Readings!E22)^-0.07168)+(2.5*(LOG(Readings!E22/16.325))^2-273+$E24))</f>
        <v>3.8919738400921915</v>
      </c>
      <c r="J24" s="6">
        <f>IF(Readings!F22&gt;0.1,333.5*((Readings!F22)^-0.07168)+(2.5*(LOG(Readings!F22/16.325))^2-273+$E24))</f>
        <v>5.5805708885361014</v>
      </c>
      <c r="K24" s="6">
        <f>IF(Readings!G22&gt;0.1,333.5*((Readings!G22)^-0.07168)+(2.5*(LOG(Readings!G22/16.325))^2-273+$E24))</f>
        <v>6.4618348664761811</v>
      </c>
      <c r="L24" s="6">
        <f>IF(Readings!H22&gt;0.1,333.5*((Readings!H22)^-0.07168)+(2.5*(LOG(Readings!H22/16.325))^2-273+$E24))</f>
        <v>8.8710162620397455</v>
      </c>
      <c r="M24" s="6">
        <f>IF(Readings!I22&gt;0.1,333.5*((Readings!I22)^-0.07168)+(2.5*(LOG(Readings!I22/16.325))^2-273+$E24))</f>
        <v>26.016257761714371</v>
      </c>
      <c r="N24" s="6">
        <f>IF(Readings!J22&gt;0.1,333.5*((Readings!J22)^-0.07168)+(2.5*(LOG(Readings!J22/16.325))^2-273+$E24))</f>
        <v>17.674245008197488</v>
      </c>
      <c r="O24" s="6">
        <f>IF(Readings!K22&gt;0.1,333.5*((Readings!K22)^-0.07168)+(2.5*(LOG(Readings!K22/16.325))^2-273+$E24))</f>
        <v>13.499100262944523</v>
      </c>
      <c r="P24" s="6">
        <f>IF(Readings!L22&gt;0.1,333.5*((Readings!L22)^-0.07168)+(2.5*(LOG(Readings!L22/16.325))^2-273+$E24))</f>
        <v>11.345335053262602</v>
      </c>
      <c r="Q24" s="6">
        <f>IF(Readings!M22&gt;0.1,333.5*((Readings!M22)^-0.07168)+(2.5*(LOG(Readings!M22/16.325))^2-273+$E24))</f>
        <v>14.810547461444969</v>
      </c>
      <c r="R24" s="6">
        <f>IF(Readings!N22&gt;0.1,333.5*((Readings!N22)^-0.07168)+(2.5*(LOG(Readings!N22/16.325))^2-273+$E24))</f>
        <v>27.352623804489383</v>
      </c>
      <c r="S24" s="6">
        <f>IF(Readings!O22&gt;0.1,333.5*((Readings!O22)^-0.07168)+(2.5*(LOG(Readings!O22/16.325))^2-273+$E24))</f>
        <v>13.297405627511068</v>
      </c>
      <c r="T24" s="6">
        <f>IF(Readings!P22&gt;0.1,333.5*((Readings!P22)^-0.07168)+(2.5*(LOG(Readings!P22/16.325))^2-273+$E24))</f>
        <v>10.311573713877578</v>
      </c>
      <c r="U24" s="6">
        <f>IF(Readings!Q22&gt;0.1,333.5*((Readings!Q22)^-0.07168)+(2.5*(LOG(Readings!Q22/16.325))^2-273+$E24))</f>
        <v>21.221055164283939</v>
      </c>
      <c r="V24" s="6">
        <f>IF(Readings!R22&gt;0.1,333.5*((Readings!R22)^-0.07168)+(2.5*(LOG(Readings!R22/16.325))^2-273+$E24))</f>
        <v>9.9723196871493087</v>
      </c>
      <c r="W24" s="6">
        <f>IF(Readings!S22&gt;0.1,333.5*((Readings!S22)^-0.07168)+(2.5*(LOG(Readings!S22/16.325))^2-273+$E24))</f>
        <v>17.832361899856835</v>
      </c>
      <c r="X24" s="6">
        <f>IF(Readings!T22&gt;0.1,333.5*((Readings!T22)^-0.07168)+(2.5*(LOG(Readings!T22/16.325))^2-273+$E24))</f>
        <v>16.9024078070928</v>
      </c>
      <c r="Y24" s="6">
        <f>IF(Readings!U22&gt;0.1,333.5*((Readings!U22)^-0.07168)+(2.5*(LOG(Readings!U22/16.325))^2-273+$E24))</f>
        <v>15.222201688527946</v>
      </c>
      <c r="Z24" s="6">
        <f>IF(Readings!V22&gt;0.1,333.5*((Readings!V22)^-0.07168)+(2.5*(LOG(Readings!V22/16.325))^2-273+$E24))</f>
        <v>15.785182068938468</v>
      </c>
      <c r="AA24" s="6">
        <f>IF(Readings!W22&gt;0.1,333.5*((Readings!W22)^-0.07168)+(2.5*(LOG(Readings!W22/16.325))^2-273+$E24))</f>
        <v>15.083998761912255</v>
      </c>
      <c r="AB24" s="6">
        <f>IF(Readings!X22&gt;0.1,333.5*((Readings!X22)^-0.07168)+(2.5*(LOG(Readings!X22/16.325))^2-273+$E24))</f>
        <v>9.3524298791930391</v>
      </c>
      <c r="AC24" s="6">
        <f>IF(Readings!Y22&gt;0.1,333.5*((Readings!Y22)^-0.07168)+(2.5*(LOG(Readings!Y22/16.325))^2-273+$E24))</f>
        <v>12.20123115704007</v>
      </c>
      <c r="AD24" s="6">
        <f>IF(Readings!Z22&gt;0.1,333.5*((Readings!Z22)^-0.07168)+(2.5*(LOG(Readings!Z22/16.325))^2-273+$E24))</f>
        <v>7.831636938927204</v>
      </c>
      <c r="AE24" s="6">
        <f>IF(Readings!AA22&gt;0.1,333.5*((Readings!AA22)^-0.07168)+(2.5*(LOG(Readings!AA22/16.325))^2-273+$E24))</f>
        <v>6.7418083712258294</v>
      </c>
      <c r="AF24" s="6">
        <f>IF(Readings!AB22&gt;0.1,333.5*((Readings!AB22)^-0.07168)+(2.5*(LOG(Readings!AB22/16.325))^2-273+$E24))</f>
        <v>-5.0407307838042925E-2</v>
      </c>
      <c r="AG24" s="6">
        <f>IF(Readings!AC22&gt;0.1,333.5*((Readings!AC22)^-0.07168)+(2.5*(LOG(Readings!AC22/16.325))^2-273+$E24))</f>
        <v>-1.1371499507292242</v>
      </c>
      <c r="AH24" s="6">
        <f>IF(Readings!AD22&gt;0.1,333.5*((Readings!AD22)^-0.07168)+(2.5*(LOG(Readings!AD22/16.325))^2-273+$E24))</f>
        <v>-1.8799790848653402</v>
      </c>
      <c r="AI24" s="6" t="e">
        <f>IF(Readings!AE22&gt;0.1,333.5*((Readings!AE22)^-0.07168)+(2.5*(LOG(Readings!AE22/16.325))^2-273+$E24))</f>
        <v>#VALUE!</v>
      </c>
      <c r="AJ24" s="6">
        <f>IF(Readings!AF22&gt;0.1,333.5*((Readings!AF22)^-0.07168)+(2.5*(LOG(Readings!AF22/16.325))^2-273+$E24))</f>
        <v>-3.0747518861222147</v>
      </c>
      <c r="AK24" s="6">
        <f>IF(Readings!AG22&gt;0.1,333.5*((Readings!AG22)^-0.07168)+(2.5*(LOG(Readings!AG22/16.325))^2-273+$E24))</f>
        <v>-19.698400937530749</v>
      </c>
      <c r="AL24" s="6">
        <f>IF(Readings!AH22&gt;0.1,333.5*((Readings!AH22)^-0.07168)+(2.5*(LOG(Readings!AH22/16.325))^2-273+$E24))</f>
        <v>-16.449964721805031</v>
      </c>
      <c r="AM24" s="6">
        <f>IF(Readings!AI22&gt;0.1,333.5*((Readings!AI22)^-0.07168)+(2.5*(LOG(Readings!AI22/16.325))^2-273+$E24))</f>
        <v>-12.455333167862648</v>
      </c>
      <c r="AN24" s="6">
        <f>IF(Readings!AJ22&gt;0.1,333.5*((Readings!AJ22)^-0.07168)+(2.5*(LOG(Readings!AJ22/16.325))^2-273+$E24))</f>
        <v>-12.964652460082903</v>
      </c>
      <c r="AO24" s="6">
        <f>IF(Readings!AK22&gt;0.1,333.5*((Readings!AK22)^-0.07168)+(2.5*(LOG(Readings!AK22/16.325))^2-273+$E24))</f>
        <v>-10.758985301244252</v>
      </c>
      <c r="AP24" s="6">
        <f>IF(Readings!AL22&gt;0.1,333.5*((Readings!AL22)^-0.07168)+(2.5*(LOG(Readings!AL22/16.325))^2-273+$E24))</f>
        <v>-14.902408215765547</v>
      </c>
      <c r="AQ24" s="6">
        <f>IF(Readings!AM22&gt;0.1,333.5*((Readings!AM22)^-0.07168)+(2.5*(LOG(Readings!AM22/16.325))^2-273+$E24))</f>
        <v>-21.078348722940717</v>
      </c>
      <c r="AR24" s="6">
        <f>IF(Readings!AN22&gt;0.1,333.5*((Readings!AN22)^-0.07168)+(2.5*(LOG(Readings!AN22/16.325))^2-273+$E24))</f>
        <v>-24.401187501338569</v>
      </c>
      <c r="AS24" s="6">
        <f>IF(Readings!AO22&gt;0.1,333.5*((Readings!AO22)^-0.07168)+(2.5*(LOG(Readings!AO22/16.325))^2-273+$E24))</f>
        <v>-12.796674879156058</v>
      </c>
      <c r="AT24" s="6">
        <f>IF(Readings!AP22&gt;0.1,333.5*((Readings!AP22)^-0.07168)+(2.5*(LOG(Readings!AP22/16.325))^2-273+$E24))</f>
        <v>-25.563822266806085</v>
      </c>
      <c r="AU24" s="6">
        <f>IF(Readings!AQ22&gt;0.1,333.5*((Readings!AQ22)^-0.07168)+(2.5*(LOG(Readings!AQ22/16.325))^2-273+$E24))</f>
        <v>-18.843888463849083</v>
      </c>
      <c r="AV24" s="6">
        <f>IF(Readings!AR22&gt;0.1,333.5*((Readings!AR22)^-0.07168)+(2.5*(LOG(Readings!AR22/16.325))^2-273+$E24))</f>
        <v>-22.935292601320612</v>
      </c>
      <c r="AW24" s="6">
        <f>IF(Readings!AS22&gt;0.1,333.5*((Readings!AS22)^-0.07168)+(2.5*(LOG(Readings!AS22/16.325))^2-273+$E24))</f>
        <v>-21.012279403143509</v>
      </c>
      <c r="AX24" s="6">
        <f>IF(Readings!AT22&gt;0.1,333.5*((Readings!AT22)^-0.07168)+(2.5*(LOG(Readings!AT22/16.325))^2-273+$E24))</f>
        <v>-13.185908329921858</v>
      </c>
      <c r="AY24" s="6">
        <f>IF(Readings!AU22&gt;0.1,333.5*((Readings!AU22)^-0.07168)+(2.5*(LOG(Readings!AU22/16.325))^2-273+$E24))</f>
        <v>-9.8391929961752567</v>
      </c>
      <c r="AZ24" s="6">
        <f>IF(Readings!AV22&gt;0.1,333.5*((Readings!AV22)^-0.07168)+(2.5*(LOG(Readings!AV22/16.325))^2-273+$E24))</f>
        <v>-13.831807873982768</v>
      </c>
      <c r="BA24" s="6">
        <f>IF(Readings!AW22&gt;0.1,333.5*((Readings!AW22)^-0.07168)+(2.5*(LOG(Readings!AW22/16.325))^2-273+$E24))</f>
        <v>-10.758985301244252</v>
      </c>
      <c r="BB24" s="6">
        <f>IF(Readings!AX22&gt;0.1,333.5*((Readings!AX22)^-0.07168)+(2.5*(LOG(Readings!AX22/16.325))^2-273+$E24))</f>
        <v>-9.0783198023867726</v>
      </c>
      <c r="BC24" s="6">
        <f>IF(Readings!AY22&gt;0.1,333.5*((Readings!AY22)^-0.07168)+(2.5*(LOG(Readings!AY22/16.325))^2-273+$E24))</f>
        <v>-1.8256317121455368</v>
      </c>
      <c r="BD24" s="6">
        <f>IF(Readings!AZ22&gt;0.1,333.5*((Readings!AZ22)^-0.07168)+(2.5*(LOG(Readings!AZ22/16.325))^2-273+$E24))</f>
        <v>-5.5400915211869801</v>
      </c>
      <c r="BE24" s="6">
        <f>IF(Readings!BA22&gt;0.1,333.5*((Readings!BA22)^-0.07168)+(2.5*(LOG(Readings!BA22/16.325))^2-273+$E24))</f>
        <v>4.7086242899296735</v>
      </c>
      <c r="BF24" s="6">
        <f>IF(Readings!BB22&gt;0.1,333.5*((Readings!BB22)^-0.07168)+(2.5*(LOG(Readings!BB22/16.325))^2-273+$E24))</f>
        <v>4.3342188850739944</v>
      </c>
      <c r="BG24" s="6">
        <f>IF(Readings!BC22&gt;0.1,333.5*((Readings!BC22)^-0.07168)+(2.5*(LOG(Readings!BC22/16.325))^2-273+$E24))</f>
        <v>0.7513768832726555</v>
      </c>
      <c r="BH24" s="6">
        <f>IF(Readings!BD22&gt;0.1,333.5*((Readings!BD22)^-0.07168)+(2.5*(LOG(Readings!BD22/16.325))^2-273+$E24))</f>
        <v>9.1704299425524596</v>
      </c>
      <c r="BI24" s="6">
        <f>IF(Readings!BE22&gt;0.1,333.5*((Readings!BE22)^-0.07168)+(2.5*(LOG(Readings!BE22/16.325))^2-273+$E24))</f>
        <v>9.5157211505925829</v>
      </c>
      <c r="BJ24" s="6">
        <f>IF(Readings!BF22&gt;0.1,333.5*((Readings!BF22)^-0.07168)+(2.5*(LOG(Readings!BF22/16.325))^2-273+$E24))</f>
        <v>7.7942458988041494</v>
      </c>
      <c r="BK24" s="6">
        <f>IF(Readings!BG22&gt;0.1,333.5*((Readings!BG22)^-0.07168)+(2.5*(LOG(Readings!BG22/16.325))^2-273+$E24))</f>
        <v>8.7329316011209812</v>
      </c>
      <c r="BL24" s="6">
        <f>IF(Readings!BH22&gt;0.1,333.5*((Readings!BH22)^-0.07168)+(2.5*(LOG(Readings!BH22/16.325))^2-273+$E24))</f>
        <v>17.895970113062162</v>
      </c>
      <c r="BM24" s="6">
        <f>IF(Readings!BI22&gt;0.1,333.5*((Readings!BI22)^-0.07168)+(2.5*(LOG(Readings!BI22/16.325))^2-273+$E24))</f>
        <v>23.496936409273928</v>
      </c>
      <c r="BN24" s="6">
        <f>IF(Readings!BJ22&gt;0.1,333.5*((Readings!BJ22)^-0.07168)+(2.5*(LOG(Readings!BJ22/16.325))^2-273+$E24))</f>
        <v>11.942683599783948</v>
      </c>
      <c r="BO24" s="6">
        <f>IF(Readings!BK22&gt;0.1,333.5*((Readings!BK22)^-0.07168)+(2.5*(LOG(Readings!BK22/16.325))^2-273+$E24))</f>
        <v>11.390616558583588</v>
      </c>
      <c r="BP24" s="6">
        <f>IF(Readings!BL22&gt;0.1,333.5*((Readings!BL22)^-0.07168)+(2.5*(LOG(Readings!BL22/16.325))^2-273+$E24))</f>
        <v>18.842390990532579</v>
      </c>
      <c r="BQ24" s="6">
        <f>IF(Readings!BM22&gt;0.1,333.5*((Readings!BM22)^-0.07168)+(2.5*(LOG(Readings!BM22/16.325))^2-273+$E24))</f>
        <v>26.797573071148065</v>
      </c>
      <c r="BR24" s="6">
        <f>IF(Readings!BN22&gt;0.1,333.5*((Readings!BN22)^-0.07168)+(2.5*(LOG(Readings!BN22/16.325))^2-273+$E24))</f>
        <v>25.873042137728021</v>
      </c>
      <c r="BS24" s="6">
        <f>IF(Readings!BO22&gt;0.1,333.5*((Readings!BO22)^-0.07168)+(2.5*(LOG(Readings!BO22/16.325))^2-273+$E24))</f>
        <v>11.390616558583588</v>
      </c>
      <c r="BT24" s="6">
        <f>IF(Readings!BP22&gt;0.1,333.5*((Readings!BP22)^-0.07168)+(2.5*(LOG(Readings!BP22/16.325))^2-273+$E24))</f>
        <v>15.056477320919839</v>
      </c>
      <c r="BU24" s="6">
        <f>IF(Readings!BQ22&gt;0.1,333.5*((Readings!BQ22)^-0.07168)+(2.5*(LOG(Readings!BQ22/16.325))^2-273+$E24))</f>
        <v>11.756854101939496</v>
      </c>
      <c r="BV24" s="6">
        <f>IF(Readings!BR22&gt;0.1,333.5*((Readings!BR22)^-0.07168)+(2.5*(LOG(Readings!BR22/16.325))^2-273+$E24))</f>
        <v>11.710682149373554</v>
      </c>
      <c r="BW24" s="6">
        <f>IF(Readings!BS22&gt;0.1,333.5*((Readings!BS22)^-0.07168)+(2.5*(LOG(Readings!BS22/16.325))^2-273+$E24))</f>
        <v>7.831636938927204</v>
      </c>
      <c r="BX24" s="6">
        <f>IF(Readings!BT22&gt;0.1,333.5*((Readings!BT22)^-0.07168)+(2.5*(LOG(Readings!BT22/16.325))^2-273+$E24))</f>
        <v>10.440402937598662</v>
      </c>
      <c r="BY24" s="6">
        <f>IF(Readings!BU22&gt;0.1,333.5*((Readings!BU22)^-0.07168)+(2.5*(LOG(Readings!BU22/16.325))^2-273+$E24))</f>
        <v>-0.57302134319962761</v>
      </c>
      <c r="BZ24" s="6">
        <f>IF(Readings!BV22&gt;0.1,333.5*((Readings!BV22)^-0.07168)+(2.5*(LOG(Readings!BV22/16.325))^2-273+$E24))</f>
        <v>3.578399835536402</v>
      </c>
      <c r="CA24" s="6">
        <f>IF(Readings!BW22&gt;0.1,333.5*((Readings!BW22)^-0.07168)+(2.5*(LOG(Readings!BW22/16.325))^2-273+$E24))</f>
        <v>2.5013825347098191</v>
      </c>
      <c r="CB24" s="6">
        <f>IF(Readings!BX22&gt;0.1,333.5*((Readings!BX22)^-0.07168)+(2.5*(LOG(Readings!BX22/16.325))^2-273+$E24))</f>
        <v>-0.13460380568864139</v>
      </c>
      <c r="CC24" s="6">
        <f>IF(Readings!BY22&gt;0.1,333.5*((Readings!BY22)^-0.07168)+(2.5*(LOG(Readings!BY22/16.325))^2-273+$E24))</f>
        <v>-11.507929199719399</v>
      </c>
      <c r="CD24" s="6">
        <f>IF(Readings!BZ22&gt;0.1,333.5*((Readings!BZ22)^-0.07168)+(2.5*(LOG(Readings!BZ22/16.325))^2-273+$E24))</f>
        <v>-6.723440063105329</v>
      </c>
      <c r="CE24" s="6">
        <f>IF(Readings!CA22&gt;0.1,333.5*((Readings!CA22)^-0.07168)+(2.5*(LOG(Readings!CA22/16.325))^2-273+$E24))</f>
        <v>-12.68370116441065</v>
      </c>
      <c r="CF24" s="6">
        <f>IF(Readings!CB22&gt;0.1,333.5*((Readings!CB22)^-0.07168)+(2.5*(LOG(Readings!CB22/16.325))^2-273+$E24))</f>
        <v>-13.020254703865646</v>
      </c>
      <c r="CG24" s="6">
        <f>IF(Readings!CC22&gt;0.1,333.5*((Readings!CC22)^-0.07168)+(2.5*(LOG(Readings!CC22/16.325))^2-273+$E24))</f>
        <v>-16.976671935026019</v>
      </c>
      <c r="CH24" s="6">
        <f>IF(Readings!CD22&gt;0.1,333.5*((Readings!CD22)^-0.07168)+(2.5*(LOG(Readings!CD22/16.325))^2-273+$E24))</f>
        <v>-29.921139651291554</v>
      </c>
      <c r="CI24" s="6">
        <f>IF(Readings!CE22&gt;0.1,333.5*((Readings!CE22)^-0.07168)+(2.5*(LOG(Readings!CE22/16.325))^2-273+$E24))</f>
        <v>-8.5751053130127275</v>
      </c>
      <c r="CJ24" s="6">
        <f>IF(Readings!CF22&gt;0.1,333.5*((Readings!CF22)^-0.07168)+(2.5*(LOG(Readings!CF22/16.325))^2-273+$E24))</f>
        <v>-6.2264744517702297</v>
      </c>
      <c r="CK24" s="6">
        <f>IF(Readings!CG22&gt;0.1,333.5*((Readings!CG22)^-0.07168)+(2.5*(LOG(Readings!CG22/16.325))^2-273+$E24))</f>
        <v>-4.4551178059044787</v>
      </c>
      <c r="CL24" s="6">
        <f>IF(Readings!CH22&gt;0.1,333.5*((Readings!CH22)^-0.07168)+(2.5*(LOG(Readings!CH22/16.325))^2-273+$E24))</f>
        <v>-0.80549191691301303</v>
      </c>
      <c r="CM24" s="6">
        <f>IF(Readings!CI22&gt;0.1,333.5*((Readings!CI22)^-0.07168)+(2.5*(LOG(Readings!CI22/16.325))^2-273+$E24))</f>
        <v>-7.4504858139391672E-2</v>
      </c>
      <c r="CN24" s="6">
        <f>IF(Readings!CJ22&gt;0.1,333.5*((Readings!CJ22)^-0.07168)+(2.5*(LOG(Readings!CJ22/16.325))^2-273+$E24))</f>
        <v>-8.6541189375907379E-2</v>
      </c>
      <c r="CO24" s="6">
        <f>IF(Readings!CK22&gt;0.1,333.5*((Readings!CK22)^-0.07168)+(2.5*(LOG(Readings!CK22/16.325))^2-273+$E24))</f>
        <v>6.0328132163323289</v>
      </c>
      <c r="CP24" s="6">
        <f>IF(Readings!CL22&gt;0.1,333.5*((Readings!CL22)^-0.07168)+(2.5*(LOG(Readings!CL22/16.325))^2-273+$E24))</f>
        <v>5.4815859108323366</v>
      </c>
      <c r="CQ24" s="6">
        <f>IF(Readings!CM22&gt;0.1,333.5*((Readings!CM22)^-0.07168)+(2.5*(LOG(Readings!CM22/16.325))^2-273+$E24))</f>
        <v>11.345335053262602</v>
      </c>
      <c r="CR24" s="6">
        <f>IF(Readings!CN22&gt;0.1,333.5*((Readings!CN22)^-0.07168)+(2.5*(LOG(Readings!CN22/16.325))^2-273+$E24))</f>
        <v>20.699757278981792</v>
      </c>
      <c r="CS24" s="6">
        <f>IF(Readings!CO22&gt;0.1,333.5*((Readings!CO22)^-0.07168)+(2.5*(LOG(Readings!CO22/16.325))^2-273+$E24))</f>
        <v>8.7919844504550042</v>
      </c>
      <c r="CT24" s="6">
        <f>IF(Readings!CP22&gt;0.1,333.5*((Readings!CP22)^-0.07168)+(2.5*(LOG(Readings!CP22/16.325))^2-273+$E24))</f>
        <v>14.012903792993313</v>
      </c>
      <c r="CU24" s="6">
        <f>IF(Readings!CQ22&gt;0.1,333.5*((Readings!CQ22)^-0.07168)+(2.5*(LOG(Readings!CQ22/16.325))^2-273+$E24))</f>
        <v>11.031389768397787</v>
      </c>
      <c r="CV24" s="6">
        <f>IF(Readings!CR22&gt;0.1,333.5*((Readings!CR22)^-0.07168)+(2.5*(LOG(Readings!CR22/16.325))^2-273+$E24))</f>
        <v>9.5567694909358352</v>
      </c>
      <c r="CW24" s="6">
        <f>IF(Readings!CS22&gt;0.1,333.5*((Readings!CS22)^-0.07168)+(2.5*(LOG(Readings!CS22/16.325))^2-273+$E24))</f>
        <v>11.549967641188971</v>
      </c>
      <c r="CX24" s="6">
        <f>IF(Readings!CT22&gt;0.1,333.5*((Readings!CT22)^-0.07168)+(2.5*(LOG(Readings!CT22/16.325))^2-273+$E24))</f>
        <v>11.966041830162567</v>
      </c>
      <c r="CY24" s="6">
        <f>IF(Readings!CU22&gt;0.1,333.5*((Readings!CU22)^-0.07168)+(2.5*(LOG(Readings!CU22/16.325))^2-273+$E24))</f>
        <v>10.81032179320357</v>
      </c>
      <c r="CZ24" s="6">
        <f>IF(Readings!CV22&gt;0.1,333.5*((Readings!CV22)^-0.07168)+(2.5*(LOG(Readings!CV22/16.325))^2-273+$E24))</f>
        <v>15.813768532039205</v>
      </c>
      <c r="DA24" s="6">
        <f>IF(Readings!CW22&gt;0.1,333.5*((Readings!CW22)^-0.07168)+(2.5*(LOG(Readings!CW22/16.325))^2-273+$E24))</f>
        <v>6.5140034830095033</v>
      </c>
      <c r="DB24" s="6">
        <f>IF(Readings!CX22&gt;0.1,333.5*((Readings!CX22)^-0.07168)+(2.5*(LOG(Readings!CX22/16.325))^2-273+$E24))</f>
        <v>6.0158610627547091</v>
      </c>
      <c r="DC24" s="6">
        <f>IF(Readings!CY22&gt;0.1,333.5*((Readings!CY22)^-0.07168)+(2.5*(LOG(Readings!CY22/16.325))^2-273+$E24))</f>
        <v>11.390616558583588</v>
      </c>
      <c r="DD24" s="6">
        <f>IF(Readings!CZ22&gt;0.1,333.5*((Readings!CZ22)^-0.07168)+(2.5*(LOG(Readings!CZ22/16.325))^2-273+$E24))</f>
        <v>7.7196913937081035</v>
      </c>
      <c r="DE24" s="6">
        <f>IF(Readings!DA22&gt;0.1,333.5*((Readings!DA22)^-0.07168)+(2.5*(LOG(Readings!DA22/16.325))^2-273+$E24))</f>
        <v>-1.9557792990676717</v>
      </c>
      <c r="DF24" s="6">
        <f>IF(Readings!DB22&gt;0.1,333.5*((Readings!DB22)^-0.07168)+(2.5*(LOG(Readings!DB22/16.325))^2-273+$E24))</f>
        <v>0.10704126647561907</v>
      </c>
      <c r="DG24" s="6">
        <f>IF(Readings!DC22&gt;0.1,333.5*((Readings!DC22)^-0.07168)+(2.5*(LOG(Readings!DC22/16.325))^2-273+$E24))</f>
        <v>-2.2663094975429203</v>
      </c>
      <c r="DH24" s="6">
        <f>IF(Readings!DD22&gt;0.1,333.5*((Readings!DD22)^-0.07168)+(2.5*(LOG(Readings!DD22/16.325))^2-273+$E24))</f>
        <v>-2.1918642826508972</v>
      </c>
      <c r="DI24" s="6">
        <f>IF(Readings!DE22&gt;0.1,333.5*((Readings!DE22)^-0.07168)+(2.5*(LOG(Readings!DE22/16.325))^2-273+$E24))</f>
        <v>-6.8048510051685298</v>
      </c>
      <c r="DJ24" s="6">
        <f>IF(Readings!DF22&gt;0.1,333.5*((Readings!DF22)^-0.07168)+(2.5*(LOG(Readings!DF22/16.325))^2-273+$E24))</f>
        <v>-7.7519746729852841</v>
      </c>
      <c r="DK24" s="6">
        <f>IF(Readings!DG22&gt;0.1,333.5*((Readings!DG22)^-0.07168)+(2.5*(LOG(Readings!DG22/16.325))^2-273+$E24))</f>
        <v>-11.568803259492483</v>
      </c>
      <c r="DL24" s="6">
        <f>IF(Readings!DH22&gt;0.1,333.5*((Readings!DH22)^-0.07168)+(2.5*(LOG(Readings!DH22/16.325))^2-273+$E24))</f>
        <v>-15.049586215533907</v>
      </c>
      <c r="DM24" s="6">
        <f>IF(Readings!DI22&gt;0.1,333.5*((Readings!DI22)^-0.07168)+(2.5*(LOG(Readings!DI22/16.325))^2-273+$E24))</f>
        <v>-11.44682472971715</v>
      </c>
      <c r="DN24" s="6">
        <f>IF(Readings!DJ22&gt;0.1,333.5*((Readings!DJ22)^-0.07168)+(2.5*(LOG(Readings!DJ22/16.325))^2-273+$E24))</f>
        <v>-9.497714581191758</v>
      </c>
      <c r="DO24" s="6">
        <f>IF(Readings!DK22&gt;0.1,333.5*((Readings!DK22)^-0.07168)+(2.5*(LOG(Readings!DK22/16.325))^2-273+$E24))</f>
        <v>-10.239765108229165</v>
      </c>
      <c r="DP24" s="6">
        <f>IF(Readings!DL22&gt;0.1,333.5*((Readings!DL22)^-0.07168)+(2.5*(LOG(Readings!DL22/16.325))^2-273+$E24))</f>
        <v>-13.020254703865646</v>
      </c>
      <c r="DQ24" s="6">
        <f>IF(Readings!DM22&gt;0.1,333.5*((Readings!DM22)^-0.07168)+(2.5*(LOG(Readings!DM22/16.325))^2-273+$E24))</f>
        <v>-3.3957063176579823</v>
      </c>
      <c r="DR24" s="6">
        <f>IF(Readings!DN22&gt;0.1,333.5*((Readings!DN22)^-0.07168)+(2.5*(LOG(Readings!DN22/16.325))^2-273+$E24))</f>
        <v>6.0837647567503268</v>
      </c>
      <c r="DS24" s="6">
        <f>IF(Readings!DO22&gt;0.1,333.5*((Readings!DO22)^-0.07168)+(2.5*(LOG(Readings!DO22/16.325))^2-273+$E24))</f>
        <v>9.9933429677207641</v>
      </c>
      <c r="DT24" s="6">
        <f>IF(Readings!DP22&gt;0.1,333.5*((Readings!DP22)^-0.07168)+(2.5*(LOG(Readings!DP22/16.325))^2-273+$E24))</f>
        <v>10.920529359863394</v>
      </c>
      <c r="DU24" s="6">
        <f>IF(Readings!DQ22&gt;0.1,333.5*((Readings!DQ22)^-0.07168)+(2.5*(LOG(Readings!DQ22/16.325))^2-273+$E24))</f>
        <v>18.120249083319095</v>
      </c>
      <c r="DV24" s="6">
        <f>IF(Readings!DR22&gt;0.1,333.5*((Readings!DR22)^-0.07168)+(2.5*(LOG(Readings!DR22/16.325))^2-273+$E24))</f>
        <v>16.015071064286872</v>
      </c>
      <c r="DW24" s="6">
        <f>IF(Readings!DS22&gt;0.1,333.5*((Readings!DS22)^-0.07168)+(2.5*(LOG(Readings!DS22/16.325))^2-273+$E24))</f>
        <v>16.072974560266232</v>
      </c>
      <c r="DX24" s="6">
        <f>IF(Readings!DT22&gt;0.1,333.5*((Readings!DT22)^-0.07168)+(2.5*(LOG(Readings!DT22/16.325))^2-273+$E24))</f>
        <v>14.946785123202574</v>
      </c>
      <c r="DY24" s="6">
        <f>IF(Readings!DU22&gt;0.1,333.5*((Readings!DU22)^-0.07168)+(2.5*(LOG(Readings!DU22/16.325))^2-273+$E24))</f>
        <v>17.392835002459037</v>
      </c>
      <c r="DZ24" s="6">
        <f>IF(Readings!DV22&gt;0.1,333.5*((Readings!DV22)^-0.07168)+(2.5*(LOG(Readings!DV22/16.325))^2-273+$E24))</f>
        <v>8.7525949204572839</v>
      </c>
      <c r="EA24" s="6">
        <f>IF(Readings!DW22&gt;0.1,333.5*((Readings!DW22)^-0.07168)+(2.5*(LOG(Readings!DW22/16.325))^2-273+$E24))</f>
        <v>8.8710162620397455</v>
      </c>
      <c r="EB24" s="6">
        <f>IF(Readings!DX22&gt;0.1,333.5*((Readings!DX22)^-0.07168)+(2.5*(LOG(Readings!DX22/16.325))^2-273+$E24))</f>
        <v>8.152569267422848</v>
      </c>
      <c r="EC24" s="6">
        <f>IF(Readings!DY22&gt;0.1,333.5*((Readings!DY22)^-0.07168)+(2.5*(LOG(Readings!DY22/16.325))^2-273+$E24))</f>
        <v>-2.5713424099667463</v>
      </c>
      <c r="ED24" s="6">
        <f>IF(Readings!DZ22&gt;0.1,333.5*((Readings!DZ22)^-0.07168)+(2.5*(LOG(Readings!DZ22/16.325))^2-273+$E24))</f>
        <v>-1.8799790848653402</v>
      </c>
      <c r="EE24" s="6">
        <f>IF(Readings!EA22&gt;0.1,333.5*((Readings!EA22)^-0.07168)+(2.5*(LOG(Readings!EA22/16.325))^2-273+$E24))</f>
        <v>-7.8285190042599879</v>
      </c>
      <c r="EF24" s="6">
        <f>IF(Readings!EB22&gt;0.1,333.5*((Readings!EB22)^-0.07168)+(2.5*(LOG(Readings!EB22/16.325))^2-273+$E24))</f>
        <v>-15.387731569831431</v>
      </c>
      <c r="EG24" s="6">
        <f>IF(Readings!EC22&gt;0.1,333.5*((Readings!EC22)^-0.07168)+(2.5*(LOG(Readings!EC22/16.325))^2-273+$E24))</f>
        <v>-10.040708068284914</v>
      </c>
      <c r="EH24" s="6">
        <f>IF(Readings!ED22&gt;0.1,333.5*((Readings!ED22)^-0.07168)+(2.5*(LOG(Readings!ED22/16.325))^2-273+$E24))</f>
        <v>17.579988195667397</v>
      </c>
      <c r="EI24" s="6">
        <f>IF(Readings!EE22&gt;0.1,333.5*((Readings!EE22)^-0.07168)+(2.5*(LOG(Readings!EE22/16.325))^2-273+$E24))</f>
        <v>9.0301004885198495</v>
      </c>
      <c r="EJ24" s="6">
        <f>IF(Readings!EF22&gt;0.1,333.5*((Readings!EF22)^-0.07168)+(2.5*(LOG(Readings!EF22/16.325))^2-273+$E24))</f>
        <v>18.088050758851864</v>
      </c>
      <c r="EK24" s="6">
        <f>IF(Readings!EG22&gt;0.1,333.5*((Readings!EG22)^-0.07168)+(2.5*(LOG(Readings!EG22/16.325))^2-273+$E24))</f>
        <v>11.595745985119834</v>
      </c>
      <c r="EL24" s="6">
        <f>IF(Readings!EH22&gt;0.1,333.5*((Readings!EH22)^-0.07168)+(2.5*(LOG(Readings!EH22/16.325))^2-273+$E24))</f>
        <v>-13.130881389515821</v>
      </c>
      <c r="EM24" s="6">
        <f>IF(Readings!EI22&gt;0.1,333.5*((Readings!EI22)^-0.07168)+(2.5*(LOG(Readings!EI22/16.325))^2-273+$E24))</f>
        <v>13.75426751054772</v>
      </c>
      <c r="EN24" s="6">
        <f>IF(Readings!EJ22&gt;0.1,333.5*((Readings!EJ22)^-0.07168)+(2.5*(LOG(Readings!EJ22/16.325))^2-273+$E24))</f>
        <v>19.942719705671493</v>
      </c>
      <c r="EO24" s="6">
        <f>IF(Readings!EK22&gt;0.1,333.5*((Readings!EK22)^-0.07168)+(2.5*(LOG(Readings!EK22/16.325))^2-273+$E24))</f>
        <v>17.579988195667397</v>
      </c>
      <c r="EP24" s="6">
        <f>IF(Readings!EL22&gt;0.1,333.5*((Readings!EL22)^-0.07168)+(2.5*(LOG(Readings!EL22/16.325))^2-273+$E24))</f>
        <v>9.0901114855826108</v>
      </c>
      <c r="EQ24" s="6">
        <f>IF(Readings!EM22&gt;0.1,333.5*((Readings!EM22)^-0.07168)+(2.5*(LOG(Readings!EM22/16.325))^2-273+$E24))</f>
        <v>6.5314262584469134</v>
      </c>
      <c r="ER24" s="6">
        <f>IF(Readings!EN22&gt;0.1,333.5*((Readings!EN22)^-0.07168)+(2.5*(LOG(Readings!EN22/16.325))^2-273+$E24))</f>
        <v>17.392835002459037</v>
      </c>
      <c r="ES24" s="6">
        <f>IF(Readings!EO22&gt;0.1,333.5*((Readings!EO22)^-0.07168)+(2.5*(LOG(Readings!EO22/16.325))^2-273+$E24))</f>
        <v>11.641636139722436</v>
      </c>
      <c r="ET24" s="6">
        <f>IF(Readings!EP22&gt;0.1,333.5*((Readings!EP22)^-0.07168)+(2.5*(LOG(Readings!EP22/16.325))^2-273+$E24))</f>
        <v>-3.6912269488830134</v>
      </c>
      <c r="EU24" s="6">
        <f>IF(Readings!EQ22&gt;0.1,333.5*((Readings!EQ22)^-0.07168)+(2.5*(LOG(Readings!EQ22/16.325))^2-273+$E24))</f>
        <v>11.345335053262602</v>
      </c>
      <c r="EV24" s="6">
        <f>IF(Readings!ER22&gt;0.1,333.5*((Readings!ER22)^-0.07168)+(2.5*(LOG(Readings!ER22/16.325))^2-273+$E24))</f>
        <v>6.2546417984371487</v>
      </c>
      <c r="EW24" s="6">
        <f>(333.5*((7.36)^-0.07168)+(2.5*(LOG(7.36/16.325))^2-273+$E24))</f>
        <v>16.189305942746444</v>
      </c>
      <c r="EX24" s="6">
        <f>(333.5*((7.94)^-0.07168)+(2.5*(LOG(7.94/16.325))^2-273+$E24))</f>
        <v>14.567737643774535</v>
      </c>
      <c r="EY24" s="6">
        <f>(333.5*((11.41)^-0.07168)+(2.5*(LOG(11.41/16.325))^2-273+$E24))</f>
        <v>7.0082422350698721</v>
      </c>
      <c r="EZ24" s="6"/>
      <c r="FA24" s="6">
        <f>IF(Readings!EW22&gt;0.1,333.5*((Readings!EW22)^-0.07168)+(2.5*(LOG(Readings!EW22/16.325))^2-273+$E24))</f>
        <v>-8.9361072393051586</v>
      </c>
      <c r="FB24" s="6">
        <f>IF(Readings!EX22&gt;0.1,333.5*((Readings!EX22)^-0.07168)+(2.5*(LOG(Readings!EX22/16.325))^2-273+$E24))</f>
        <v>0.55058763540375821</v>
      </c>
      <c r="FC24" s="6">
        <f>IF(Readings!EY22&gt;0.1,333.5*((Readings!EY22)^-0.07168)+(2.5*(LOG(Readings!EY22/16.325))^2-273+$E24))</f>
        <v>8.1906967141003406</v>
      </c>
      <c r="FD24" s="6">
        <f>IF(Readings!EZ22&gt;0.1,333.5*((Readings!EZ22)^-0.07168)+(2.5*(LOG(Readings!EZ22/16.325))^2-273+$E24))</f>
        <v>13.75426751054772</v>
      </c>
      <c r="FE24" s="6">
        <f>IF(Readings!FA22&gt;0.1,333.5*((Readings!FA22)^-0.07168)+(2.5*(LOG(Readings!FA22/16.325))^2-273+$E24))</f>
        <v>11.756854101939496</v>
      </c>
      <c r="FF24" s="6">
        <f>IF(Readings!FB22&gt;0.1,333.5*((Readings!FB22)^-0.07168)+(2.5*(LOG(Readings!FB22/16.325))^2-273+$E24))</f>
        <v>1.0569270558974608</v>
      </c>
      <c r="FG24" s="6">
        <f>IF(Readings!FC22&gt;0.1,333.5*((Readings!FC22)^-0.07168)+(2.5*(LOG(Readings!FC22/16.325))^2-273+$E24))</f>
        <v>-5.0063030613198976</v>
      </c>
      <c r="FH24" s="6">
        <f>IF(Readings!FD22&gt;0.1,333.5*((Readings!FD22)^-0.07168)+(2.5*(LOG(Readings!FD22/16.325))^2-273+$E24))</f>
        <v>-8.7204567792016974</v>
      </c>
      <c r="FI24" s="6">
        <f>IF(Readings!FE22&gt;0.1,333.5*((Readings!FE22)^-0.07168)+(2.5*(LOG(Readings!FE22/16.325))^2-273+$E24))</f>
        <v>-18.920129593175375</v>
      </c>
      <c r="FJ24" s="6">
        <f>IF(Readings!FF22&gt;0.1,333.5*((Readings!FF22)^-0.07168)+(2.5*(LOG(Readings!FF22/16.325))^2-273+$E24))</f>
        <v>-17.787880391432537</v>
      </c>
      <c r="FK24" s="6">
        <f>IF(Readings!FG22&gt;0.1,333.5*((Readings!FG22)^-0.07168)+(2.5*(LOG(Readings!FG22/16.325))^2-273+$E24))</f>
        <v>-10.239765108229165</v>
      </c>
    </row>
    <row r="25" spans="1:243" x14ac:dyDescent="0.2">
      <c r="A25" t="s">
        <v>21</v>
      </c>
      <c r="B25" s="13">
        <v>2</v>
      </c>
      <c r="C25" s="13">
        <v>1099.3</v>
      </c>
      <c r="D25" s="17">
        <f>C25-$I$22</f>
        <v>-0.29999999999995453</v>
      </c>
      <c r="E25" s="17">
        <v>-0.15</v>
      </c>
      <c r="F25" s="13" t="s">
        <v>86</v>
      </c>
      <c r="G25" s="6">
        <f>IF(Readings!C23&gt;0.1,333.5*((Readings!C23)^-0.07168)+(2.5*(LOG(Readings!C23/16.325))^2-273+$E25))</f>
        <v>-4.3614865043603572</v>
      </c>
      <c r="H25" s="6">
        <f>IF(Readings!D23&gt;0.1,333.5*((Readings!D23)^-0.07168)+(2.5*(LOG(Readings!D23/16.325))^2-273+$E25))</f>
        <v>-1.0006789423244982</v>
      </c>
      <c r="I25" s="6">
        <f>IF(Readings!E23&gt;0.1,333.5*((Readings!E23)^-0.07168)+(2.5*(LOG(Readings!E23/16.325))^2-273+$E25))</f>
        <v>0.96725888131749116</v>
      </c>
      <c r="J25" s="6">
        <f>IF(Readings!F23&gt;0.1,333.5*((Readings!F23)^-0.07168)+(2.5*(LOG(Readings!F23/16.325))^2-273+$E25))</f>
        <v>1.0954964857132836</v>
      </c>
      <c r="K25" s="6">
        <f>IF(Readings!G23&gt;0.1,333.5*((Readings!G23)^-0.07168)+(2.5*(LOG(Readings!G23/16.325))^2-273+$E25))</f>
        <v>2.4735347646143282</v>
      </c>
      <c r="L25" s="6">
        <f>IF(Readings!H23&gt;0.1,333.5*((Readings!H23)^-0.07168)+(2.5*(LOG(Readings!H23/16.325))^2-273+$E25))</f>
        <v>5.9144789740344663</v>
      </c>
      <c r="M25" s="6">
        <f>IF(Readings!I23&gt;0.1,333.5*((Readings!I23)^-0.07168)+(2.5*(LOG(Readings!I23/16.325))^2-273+$E25))</f>
        <v>17.832361899856835</v>
      </c>
      <c r="N25" s="6">
        <f>IF(Readings!J23&gt;0.1,333.5*((Readings!J23)^-0.07168)+(2.5*(LOG(Readings!J23/16.325))^2-273+$E25))</f>
        <v>12.998828220841688</v>
      </c>
      <c r="O25" s="6">
        <f>IF(Readings!K23&gt;0.1,333.5*((Readings!K23)^-0.07168)+(2.5*(LOG(Readings!K23/16.325))^2-273+$E25))</f>
        <v>10.700759839661544</v>
      </c>
      <c r="P25" s="6">
        <f>IF(Readings!L23&gt;0.1,333.5*((Readings!L23)^-0.07168)+(2.5*(LOG(Readings!L23/16.325))^2-273+$E25))</f>
        <v>12.77794326906394</v>
      </c>
      <c r="Q25" s="6">
        <f>IF(Readings!M23&gt;0.1,333.5*((Readings!M23)^-0.07168)+(2.5*(LOG(Readings!M23/16.325))^2-273+$E25))</f>
        <v>10.548444216401776</v>
      </c>
      <c r="R25" s="6">
        <f>IF(Readings!N23&gt;0.1,333.5*((Readings!N23)^-0.07168)+(2.5*(LOG(Readings!N23/16.325))^2-273+$E25))</f>
        <v>22.108373654394768</v>
      </c>
      <c r="S25" s="6">
        <f>IF(Readings!O23&gt;0.1,333.5*((Readings!O23)^-0.07168)+(2.5*(LOG(Readings!O23/16.325))^2-273+$E25))</f>
        <v>11.436007589255439</v>
      </c>
      <c r="T25" s="6">
        <f>IF(Readings!P23&gt;0.1,333.5*((Readings!P23)^-0.07168)+(2.5*(LOG(Readings!P23/16.325))^2-273+$E25))</f>
        <v>8.2480363164222013</v>
      </c>
      <c r="U25" s="6">
        <f>IF(Readings!Q23&gt;0.1,333.5*((Readings!Q23)^-0.07168)+(2.5*(LOG(Readings!Q23/16.325))^2-273+$E25))</f>
        <v>17.299930404334646</v>
      </c>
      <c r="V25" s="6">
        <f>IF(Readings!R23&gt;0.1,333.5*((Readings!R23)^-0.07168)+(2.5*(LOG(Readings!R23/16.325))^2-273+$E25))</f>
        <v>9.3524298791930391</v>
      </c>
      <c r="W25" s="6">
        <f>IF(Readings!S23&gt;0.1,333.5*((Readings!S23)^-0.07168)+(2.5*(LOG(Readings!S23/16.325))^2-273+$E25))</f>
        <v>13.524463384773583</v>
      </c>
      <c r="X25" s="6">
        <f>IF(Readings!T23&gt;0.1,333.5*((Readings!T23)^-0.07168)+(2.5*(LOG(Readings!T23/16.325))^2-273+$E25))</f>
        <v>13.75426751054772</v>
      </c>
      <c r="Y25" s="6">
        <f>IF(Readings!U23&gt;0.1,333.5*((Readings!U23)^-0.07168)+(2.5*(LOG(Readings!U23/16.325))^2-273+$E25))</f>
        <v>12.632106342810573</v>
      </c>
      <c r="Z25" s="6">
        <f>IF(Readings!V23&gt;0.1,333.5*((Readings!V23)^-0.07168)+(2.5*(LOG(Readings!V23/16.325))^2-273+$E25))</f>
        <v>13.499100262944523</v>
      </c>
      <c r="AA25" s="6">
        <f>IF(Readings!W23&gt;0.1,333.5*((Readings!W23)^-0.07168)+(2.5*(LOG(Readings!W23/16.325))^2-273+$E25))</f>
        <v>13.122664487102213</v>
      </c>
      <c r="AB25" s="6">
        <f>IF(Readings!X23&gt;0.1,333.5*((Readings!X23)^-0.07168)+(2.5*(LOG(Readings!X23/16.325))^2-273+$E25))</f>
        <v>7.0440620798345321</v>
      </c>
      <c r="AC25" s="6">
        <f>IF(Readings!Y23&gt;0.1,333.5*((Readings!Y23)^-0.07168)+(2.5*(LOG(Readings!Y23/16.325))^2-273+$E25))</f>
        <v>7.9819665295868276</v>
      </c>
      <c r="AD25" s="6">
        <f>IF(Readings!Z23&gt;0.1,333.5*((Readings!Z23)^-0.07168)+(2.5*(LOG(Readings!Z23/16.325))^2-273+$E25))</f>
        <v>6.7771091133454888</v>
      </c>
      <c r="AE25" s="6">
        <f>IF(Readings!AA23&gt;0.1,333.5*((Readings!AA23)^-0.07168)+(2.5*(LOG(Readings!AA23/16.325))^2-273+$E25))</f>
        <v>5.9650992917211738</v>
      </c>
      <c r="AF25" s="6">
        <f>IF(Readings!AB23&gt;0.1,333.5*((Readings!AB23)^-0.07168)+(2.5*(LOG(Readings!AB23/16.325))^2-273+$E25))</f>
        <v>4.6316318850983862E-2</v>
      </c>
      <c r="AG25" s="6">
        <f>IF(Readings!AC23&gt;0.1,333.5*((Readings!AC23)^-0.07168)+(2.5*(LOG(Readings!AC23/16.325))^2-273+$E25))</f>
        <v>-1.0348973453686199</v>
      </c>
      <c r="AH25" s="6">
        <f>IF(Readings!AD23&gt;0.1,333.5*((Readings!AD23)^-0.07168)+(2.5*(LOG(Readings!AD23/16.325))^2-273+$E25))</f>
        <v>-2.1170961983013399</v>
      </c>
      <c r="AI25" s="6" t="e">
        <f>IF(Readings!AE23&gt;0.1,333.5*((Readings!AE23)^-0.07168)+(2.5*(LOG(Readings!AE23/16.325))^2-273+$E25))</f>
        <v>#VALUE!</v>
      </c>
      <c r="AJ25" s="6">
        <f>IF(Readings!AF23&gt;0.1,333.5*((Readings!AF23)^-0.07168)+(2.5*(LOG(Readings!AF23/16.325))^2-273+$E25))</f>
        <v>-3.7497222476567345</v>
      </c>
      <c r="AK25" s="6">
        <f>IF(Readings!AG23&gt;0.1,333.5*((Readings!AG23)^-0.07168)+(2.5*(LOG(Readings!AG23/16.325))^2-273+$E25))</f>
        <v>-18.219855132888227</v>
      </c>
      <c r="AL25" s="6">
        <f>IF(Readings!AH23&gt;0.1,333.5*((Readings!AH23)^-0.07168)+(2.5*(LOG(Readings!AH23/16.325))^2-273+$E25))</f>
        <v>-15.339869002042974</v>
      </c>
      <c r="AM25" s="6">
        <f>IF(Readings!AI23&gt;0.1,333.5*((Readings!AI23)^-0.07168)+(2.5*(LOG(Readings!AI23/16.325))^2-273+$E25))</f>
        <v>-11.810027703224193</v>
      </c>
      <c r="AN25" s="6">
        <f>IF(Readings!AJ23&gt;0.1,333.5*((Readings!AJ23)^-0.07168)+(2.5*(LOG(Readings!AJ23/16.325))^2-273+$E25))</f>
        <v>-12.39772894972532</v>
      </c>
      <c r="AO25" s="6">
        <f>IF(Readings!AK23&gt;0.1,333.5*((Readings!AK23)^-0.07168)+(2.5*(LOG(Readings!AK23/16.325))^2-273+$E25))</f>
        <v>-10.886238779611574</v>
      </c>
      <c r="AP25" s="6">
        <f>IF(Readings!AL23&gt;0.1,333.5*((Readings!AL23)^-0.07168)+(2.5*(LOG(Readings!AL23/16.325))^2-273+$E25))</f>
        <v>-13.349858284534776</v>
      </c>
      <c r="AQ25" s="6">
        <f>IF(Readings!AM23&gt;0.1,333.5*((Readings!AM23)^-0.07168)+(2.5*(LOG(Readings!AM23/16.325))^2-273+$E25))</f>
        <v>-20.300396684963772</v>
      </c>
      <c r="AR25" s="6">
        <f>IF(Readings!AN23&gt;0.1,333.5*((Readings!AN23)^-0.07168)+(2.5*(LOG(Readings!AN23/16.325))^2-273+$E25))</f>
        <v>-22.462394231939214</v>
      </c>
      <c r="AS25" s="6">
        <f>IF(Readings!AO23&gt;0.1,333.5*((Readings!AO23)^-0.07168)+(2.5*(LOG(Readings!AO23/16.325))^2-273+$E25))</f>
        <v>-13.672776778394336</v>
      </c>
      <c r="AT25" s="6">
        <f>IF(Readings!AP23&gt;0.1,333.5*((Readings!AP23)^-0.07168)+(2.5*(LOG(Readings!AP23/16.325))^2-273+$E25))</f>
        <v>-23.2518267552054</v>
      </c>
      <c r="AU25" s="6">
        <f>IF(Readings!AQ23&gt;0.1,333.5*((Readings!AQ23)^-0.07168)+(2.5*(LOG(Readings!AQ23/16.325))^2-273+$E25))</f>
        <v>-17.734560226794059</v>
      </c>
      <c r="AV25" s="6">
        <f>IF(Readings!AR23&gt;0.1,333.5*((Readings!AR23)^-0.07168)+(2.5*(LOG(Readings!AR23/16.325))^2-273+$E25))</f>
        <v>-21.660186651184972</v>
      </c>
      <c r="AW25" s="6">
        <f>IF(Readings!AS23&gt;0.1,333.5*((Readings!AS23)^-0.07168)+(2.5*(LOG(Readings!AS23/16.325))^2-273+$E25))</f>
        <v>-20.05541549585277</v>
      </c>
      <c r="AX25" s="6">
        <f>IF(Readings!AT23&gt;0.1,333.5*((Readings!AT23)^-0.07168)+(2.5*(LOG(Readings!AT23/16.325))^2-273+$E25))</f>
        <v>-14.248252609295605</v>
      </c>
      <c r="AY25" s="6">
        <f>IF(Readings!AU23&gt;0.1,333.5*((Readings!AU23)^-0.07168)+(2.5*(LOG(Readings!AU23/16.325))^2-273+$E25))</f>
        <v>-11.507929199719399</v>
      </c>
      <c r="AZ25" s="6">
        <f>IF(Readings!AV23&gt;0.1,333.5*((Readings!AV23)^-0.07168)+(2.5*(LOG(Readings!AV23/16.325))^2-273+$E25))</f>
        <v>-14.145163762707909</v>
      </c>
      <c r="BA25" s="6">
        <f>IF(Readings!AW23&gt;0.1,333.5*((Readings!AW23)^-0.07168)+(2.5*(LOG(Readings!AW23/16.325))^2-273+$E25))</f>
        <v>-11.137788039144993</v>
      </c>
      <c r="BB25" s="6">
        <f>IF(Readings!AX23&gt;0.1,333.5*((Readings!AX23)^-0.07168)+(2.5*(LOG(Readings!AX23/16.325))^2-273+$E25))</f>
        <v>-9.906641323653389</v>
      </c>
      <c r="BC25" s="6">
        <f>IF(Readings!AY23&gt;0.1,333.5*((Readings!AY23)^-0.07168)+(2.5*(LOG(Readings!AY23/16.325))^2-273+$E25))</f>
        <v>-4.0774572584551265</v>
      </c>
      <c r="BD25" s="6">
        <f>IF(Readings!AZ23&gt;0.1,333.5*((Readings!AZ23)^-0.07168)+(2.5*(LOG(Readings!AZ23/16.325))^2-273+$E25))</f>
        <v>-6.4768012675763202</v>
      </c>
      <c r="BE25" s="6">
        <f>IF(Readings!BA23&gt;0.1,333.5*((Readings!BA23)^-0.07168)+(2.5*(LOG(Readings!BA23/16.325))^2-273+$E25))</f>
        <v>2.2935804677596252</v>
      </c>
      <c r="BF25" s="6">
        <f>IF(Readings!BB23&gt;0.1,333.5*((Readings!BB23)^-0.07168)+(2.5*(LOG(Readings!BB23/16.325))^2-273+$E25))</f>
        <v>2.2523102600453626</v>
      </c>
      <c r="BG25" s="6">
        <f>IF(Readings!BC23&gt;0.1,333.5*((Readings!BC23)^-0.07168)+(2.5*(LOG(Readings!BC23/16.325))^2-273+$E25))</f>
        <v>0.65069536241685455</v>
      </c>
      <c r="BH25" s="6">
        <f>IF(Readings!BD23&gt;0.1,333.5*((Readings!BD23)^-0.07168)+(2.5*(LOG(Readings!BD23/16.325))^2-273+$E25))</f>
        <v>0.65069536241685455</v>
      </c>
      <c r="BI25" s="6">
        <f>IF(Readings!BE23&gt;0.1,333.5*((Readings!BE23)^-0.07168)+(2.5*(LOG(Readings!BE23/16.325))^2-273+$E25))</f>
        <v>3.3869996233946154</v>
      </c>
      <c r="BJ25" s="6">
        <f>IF(Readings!BF23&gt;0.1,333.5*((Readings!BF23)^-0.07168)+(2.5*(LOG(Readings!BF23/16.325))^2-273+$E25))</f>
        <v>3.475083751329521</v>
      </c>
      <c r="BK25" s="6">
        <f>IF(Readings!BG23&gt;0.1,333.5*((Readings!BG23)^-0.07168)+(2.5*(LOG(Readings!BG23/16.325))^2-273+$E25))</f>
        <v>3.982583307530092</v>
      </c>
      <c r="BL25" s="6">
        <f>IF(Readings!BH23&gt;0.1,333.5*((Readings!BH23)^-0.07168)+(2.5*(LOG(Readings!BH23/16.325))^2-273+$E25))</f>
        <v>9.6804618259774884</v>
      </c>
      <c r="BM25" s="6">
        <f>IF(Readings!BI23&gt;0.1,333.5*((Readings!BI23)^-0.07168)+(2.5*(LOG(Readings!BI23/16.325))^2-273+$E25))</f>
        <v>10.098816985632766</v>
      </c>
      <c r="BN25" s="6">
        <f>IF(Readings!BJ23&gt;0.1,333.5*((Readings!BJ23)^-0.07168)+(2.5*(LOG(Readings!BJ23/16.325))^2-273+$E25))</f>
        <v>10.098816985632766</v>
      </c>
      <c r="BO25" s="6">
        <f>IF(Readings!BK23&gt;0.1,333.5*((Readings!BK23)^-0.07168)+(2.5*(LOG(Readings!BK23/16.325))^2-273+$E25))</f>
        <v>11.756854101939496</v>
      </c>
      <c r="BP25" s="6">
        <f>IF(Readings!BL23&gt;0.1,333.5*((Readings!BL23)^-0.07168)+(2.5*(LOG(Readings!BL23/16.325))^2-273+$E25))</f>
        <v>18.379767335311158</v>
      </c>
      <c r="BQ25" s="6">
        <f>IF(Readings!BM23&gt;0.1,333.5*((Readings!BM23)^-0.07168)+(2.5*(LOG(Readings!BM23/16.325))^2-273+$E25))</f>
        <v>22.58751573286446</v>
      </c>
      <c r="BR25" s="6">
        <f>IF(Readings!BN23&gt;0.1,333.5*((Readings!BN23)^-0.07168)+(2.5*(LOG(Readings!BN23/16.325))^2-273+$E25))</f>
        <v>22.913453307187979</v>
      </c>
      <c r="BS25" s="6">
        <f>IF(Readings!BO23&gt;0.1,333.5*((Readings!BO23)^-0.07168)+(2.5*(LOG(Readings!BO23/16.325))^2-273+$E25))</f>
        <v>12.20123115704007</v>
      </c>
      <c r="BT25" s="6">
        <f>IF(Readings!BP23&gt;0.1,333.5*((Readings!BP23)^-0.07168)+(2.5*(LOG(Readings!BP23/16.325))^2-273+$E25))</f>
        <v>12.826806531190073</v>
      </c>
      <c r="BU25" s="6">
        <f>IF(Readings!BQ23&gt;0.1,333.5*((Readings!BQ23)^-0.07168)+(2.5*(LOG(Readings!BQ23/16.325))^2-273+$E25))</f>
        <v>10.418869526520268</v>
      </c>
      <c r="BV25" s="6">
        <f>IF(Readings!BR23&gt;0.1,333.5*((Readings!BR23)^-0.07168)+(2.5*(LOG(Readings!BR23/16.325))^2-273+$E25))</f>
        <v>10.788357982685739</v>
      </c>
      <c r="BW25" s="6">
        <f>IF(Readings!BS23&gt;0.1,333.5*((Readings!BS23)^-0.07168)+(2.5*(LOG(Readings!BS23/16.325))^2-273+$E25))</f>
        <v>7.2423349495581988</v>
      </c>
      <c r="BX25" s="6">
        <f>IF(Readings!BT23&gt;0.1,333.5*((Readings!BT23)^-0.07168)+(2.5*(LOG(Readings!BT23/16.325))^2-273+$E25))</f>
        <v>9.4952309733535571</v>
      </c>
      <c r="BY25" s="6">
        <f>IF(Readings!BU23&gt;0.1,333.5*((Readings!BU23)^-0.07168)+(2.5*(LOG(Readings!BU23/16.325))^2-273+$E25))</f>
        <v>-0.47915746818142679</v>
      </c>
      <c r="BZ25" s="6">
        <f>IF(Readings!BV23&gt;0.1,333.5*((Readings!BV23)^-0.07168)+(2.5*(LOG(Readings!BV23/16.325))^2-273+$E25))</f>
        <v>2.3764098095920758</v>
      </c>
      <c r="CA25" s="6">
        <f>IF(Readings!BW23&gt;0.1,333.5*((Readings!BW23)^-0.07168)+(2.5*(LOG(Readings!BW23/16.325))^2-273+$E25))</f>
        <v>1.5518199703698201</v>
      </c>
      <c r="CB25" s="6">
        <f>IF(Readings!BX23&gt;0.1,333.5*((Readings!BX23)^-0.07168)+(2.5*(LOG(Readings!BX23/16.325))^2-273+$E25))</f>
        <v>-0.14659883614513092</v>
      </c>
      <c r="CC25" s="6">
        <f>IF(Readings!BY23&gt;0.1,333.5*((Readings!BY23)^-0.07168)+(2.5*(LOG(Readings!BY23/16.325))^2-273+$E25))</f>
        <v>-10.822736790356316</v>
      </c>
      <c r="CD25" s="6">
        <f>IF(Readings!BZ23&gt;0.1,333.5*((Readings!BZ23)^-0.07168)+(2.5*(LOG(Readings!BZ23/16.325))^2-273+$E25))</f>
        <v>-6.3937738819815877</v>
      </c>
      <c r="CE25" s="6">
        <f>IF(Readings!CA23&gt;0.1,333.5*((Readings!CA23)^-0.07168)+(2.5*(LOG(Readings!CA23/16.325))^2-273+$E25))</f>
        <v>-12.39772894972532</v>
      </c>
      <c r="CF25" s="6">
        <f>IF(Readings!CB23&gt;0.1,333.5*((Readings!CB23)^-0.07168)+(2.5*(LOG(Readings!CB23/16.325))^2-273+$E25))</f>
        <v>-13.075663928592462</v>
      </c>
      <c r="CG25" s="6">
        <f>IF(Readings!CC23&gt;0.1,333.5*((Readings!CC23)^-0.07168)+(2.5*(LOG(Readings!CC23/16.325))^2-273+$E25))</f>
        <v>-15.950949529828051</v>
      </c>
      <c r="CH25" s="6">
        <f>IF(Readings!CD23&gt;0.1,333.5*((Readings!CD23)^-0.07168)+(2.5*(LOG(Readings!CD23/16.325))^2-273+$E25))</f>
        <v>-28.710727359620279</v>
      </c>
      <c r="CI25" s="6">
        <f>IF(Readings!CE23&gt;0.1,333.5*((Readings!CE23)^-0.07168)+(2.5*(LOG(Readings!CE23/16.325))^2-273+$E25))</f>
        <v>-9.63516217637914</v>
      </c>
      <c r="CJ25" s="6">
        <f>IF(Readings!CF23&gt;0.1,333.5*((Readings!CF23)^-0.07168)+(2.5*(LOG(Readings!CF23/16.325))^2-273+$E25))</f>
        <v>-7.2060534797481068</v>
      </c>
      <c r="CK25" s="6">
        <f>IF(Readings!CG23&gt;0.1,333.5*((Readings!CG23)^-0.07168)+(2.5*(LOG(Readings!CG23/16.325))^2-273+$E25))</f>
        <v>-5.8007797075919143</v>
      </c>
      <c r="CL25" s="6">
        <f>IF(Readings!CH23&gt;0.1,333.5*((Readings!CH23)^-0.07168)+(2.5*(LOG(Readings!CH23/16.325))^2-273+$E25))</f>
        <v>-2.3721049077564089</v>
      </c>
      <c r="CM25" s="6">
        <f>IF(Readings!CI23&gt;0.1,333.5*((Readings!CI23)^-0.07168)+(2.5*(LOG(Readings!CI23/16.325))^2-273+$E25))</f>
        <v>-1.7273737013261439</v>
      </c>
      <c r="CN25" s="6">
        <f>IF(Readings!CJ23&gt;0.1,333.5*((Readings!CJ23)^-0.07168)+(2.5*(LOG(Readings!CJ23/16.325))^2-273+$E25))</f>
        <v>-1.7164215953079633</v>
      </c>
      <c r="CO25" s="6">
        <f>IF(Readings!CK23&gt;0.1,333.5*((Readings!CK23)^-0.07168)+(2.5*(LOG(Readings!CK23/16.325))^2-273+$E25))</f>
        <v>4.5360547928622168</v>
      </c>
      <c r="CP25" s="6">
        <f>IF(Readings!CL23&gt;0.1,333.5*((Readings!CL23)^-0.07168)+(2.5*(LOG(Readings!CL23/16.325))^2-273+$E25))</f>
        <v>5.2689569270189622</v>
      </c>
      <c r="CQ25" s="6">
        <f>IF(Readings!CM23&gt;0.1,333.5*((Readings!CM23)^-0.07168)+(2.5*(LOG(Readings!CM23/16.325))^2-273+$E25))</f>
        <v>9.6804618259774884</v>
      </c>
      <c r="CR25" s="6">
        <f>IF(Readings!CN23&gt;0.1,333.5*((Readings!CN23)^-0.07168)+(2.5*(LOG(Readings!CN23/16.325))^2-273+$E25))</f>
        <v>17.611356387744479</v>
      </c>
      <c r="CS25" s="6">
        <f>IF(Readings!CO23&gt;0.1,333.5*((Readings!CO23)^-0.07168)+(2.5*(LOG(Readings!CO23/16.325))^2-273+$E25))</f>
        <v>8.6153892808017076</v>
      </c>
      <c r="CT25" s="6">
        <f>IF(Readings!CP23&gt;0.1,333.5*((Readings!CP23)^-0.07168)+(2.5*(LOG(Readings!CP23/16.325))^2-273+$E25))</f>
        <v>11.50430059405096</v>
      </c>
      <c r="CU25" s="6">
        <f>IF(Readings!CQ23&gt;0.1,333.5*((Readings!CQ23)^-0.07168)+(2.5*(LOG(Readings!CQ23/16.325))^2-273+$E25))</f>
        <v>11.142910367414117</v>
      </c>
      <c r="CV25" s="6">
        <f>IF(Readings!CR23&gt;0.1,333.5*((Readings!CR23)^-0.07168)+(2.5*(LOG(Readings!CR23/16.325))^2-273+$E25))</f>
        <v>10.942648980807235</v>
      </c>
      <c r="CW25" s="6">
        <f>IF(Readings!CS23&gt;0.1,333.5*((Readings!CS23)^-0.07168)+(2.5*(LOG(Readings!CS23/16.325))^2-273+$E25))</f>
        <v>12.13036563061371</v>
      </c>
      <c r="CX25" s="6">
        <f>IF(Readings!CT23&gt;0.1,333.5*((Readings!CT23)^-0.07168)+(2.5*(LOG(Readings!CT23/16.325))^2-273+$E25))</f>
        <v>11.232607200167536</v>
      </c>
      <c r="CY25" s="6">
        <f>IF(Readings!CU23&gt;0.1,333.5*((Readings!CU23)^-0.07168)+(2.5*(LOG(Readings!CU23/16.325))^2-273+$E25))</f>
        <v>10.311573713877578</v>
      </c>
      <c r="CZ25" s="6">
        <f>IF(Readings!CV23&gt;0.1,333.5*((Readings!CV23)^-0.07168)+(2.5*(LOG(Readings!CV23/16.325))^2-273+$E25))</f>
        <v>13.62625576836524</v>
      </c>
      <c r="DA25" s="6">
        <f>IF(Readings!CW23&gt;0.1,333.5*((Readings!CW23)^-0.07168)+(2.5*(LOG(Readings!CW23/16.325))^2-273+$E25))</f>
        <v>6.9012019373453199</v>
      </c>
      <c r="DB25" s="6">
        <f>IF(Readings!CX23&gt;0.1,333.5*((Readings!CX23)^-0.07168)+(2.5*(LOG(Readings!CX23/16.325))^2-273+$E25))</f>
        <v>5.6302668845172548</v>
      </c>
      <c r="DC25" s="6">
        <f>IF(Readings!CY23&gt;0.1,333.5*((Readings!CY23)^-0.07168)+(2.5*(LOG(Readings!CY23/16.325))^2-273+$E25))</f>
        <v>9.4338958474374977</v>
      </c>
      <c r="DD25" s="6">
        <f>IF(Readings!CZ23&gt;0.1,333.5*((Readings!CZ23)^-0.07168)+(2.5*(LOG(Readings!CZ23/16.325))^2-273+$E25))</f>
        <v>6.2032099234460816</v>
      </c>
      <c r="DE25" s="6">
        <f>IF(Readings!DA23&gt;0.1,333.5*((Readings!DA23)^-0.07168)+(2.5*(LOG(Readings!DA23/16.325))^2-273+$E25))</f>
        <v>-1.0120925661231581</v>
      </c>
      <c r="DF25" s="6">
        <f>IF(Readings!DB23&gt;0.1,333.5*((Readings!DB23)^-0.07168)+(2.5*(LOG(Readings!DB23/16.325))^2-273+$E25))</f>
        <v>-0.40842645472713457</v>
      </c>
      <c r="DG25" s="6">
        <f>IF(Readings!DC23&gt;0.1,333.5*((Readings!DC23)^-0.07168)+(2.5*(LOG(Readings!DC23/16.325))^2-273+$E25))</f>
        <v>-1.9881635261222073</v>
      </c>
      <c r="DH25" s="6">
        <f>IF(Readings!DD23&gt;0.1,333.5*((Readings!DD23)^-0.07168)+(2.5*(LOG(Readings!DD23/16.325))^2-273+$E25))</f>
        <v>-2.1491793672517474</v>
      </c>
      <c r="DI25" s="6">
        <f>IF(Readings!DE23&gt;0.1,333.5*((Readings!DE23)^-0.07168)+(2.5*(LOG(Readings!DE23/16.325))^2-273+$E25))</f>
        <v>-6.4768012675763202</v>
      </c>
      <c r="DJ25" s="6">
        <f>IF(Readings!DF23&gt;0.1,333.5*((Readings!DF23)^-0.07168)+(2.5*(LOG(Readings!DF23/16.325))^2-273+$E25))</f>
        <v>-7.3638684730915998</v>
      </c>
      <c r="DK25" s="6">
        <f>IF(Readings!DG23&gt;0.1,333.5*((Readings!DG23)^-0.07168)+(2.5*(LOG(Readings!DG23/16.325))^2-273+$E25))</f>
        <v>-11.38548820447221</v>
      </c>
      <c r="DL25" s="6">
        <f>IF(Readings!DH23&gt;0.1,333.5*((Readings!DH23)^-0.07168)+(2.5*(LOG(Readings!DH23/16.325))^2-273+$E25))</f>
        <v>-14.553544964034415</v>
      </c>
      <c r="DM25" s="6">
        <f>IF(Readings!DI23&gt;0.1,333.5*((Readings!DI23)^-0.07168)+(2.5*(LOG(Readings!DI23/16.325))^2-273+$E25))</f>
        <v>-10.566215236590551</v>
      </c>
      <c r="DN25" s="6">
        <f>IF(Readings!DJ23&gt;0.1,333.5*((Readings!DJ23)^-0.07168)+(2.5*(LOG(Readings!DJ23/16.325))^2-273+$E25))</f>
        <v>-9.5665825840299021</v>
      </c>
      <c r="DO25" s="6">
        <f>IF(Readings!DK23&gt;0.1,333.5*((Readings!DK23)^-0.07168)+(2.5*(LOG(Readings!DK23/16.325))^2-273+$E25))</f>
        <v>-10.758985301244252</v>
      </c>
      <c r="DP25" s="6">
        <f>IF(Readings!DL23&gt;0.1,333.5*((Readings!DL23)^-0.07168)+(2.5*(LOG(Readings!DL23/16.325))^2-273+$E25))</f>
        <v>-13.020254703865646</v>
      </c>
      <c r="DQ25" s="6">
        <f>IF(Readings!DM23&gt;0.1,333.5*((Readings!DM23)^-0.07168)+(2.5*(LOG(Readings!DM23/16.325))^2-273+$E25))</f>
        <v>-4.7329514357190305</v>
      </c>
      <c r="DR25" s="6">
        <f>IF(Readings!DN23&gt;0.1,333.5*((Readings!DN23)^-0.07168)+(2.5*(LOG(Readings!DN23/16.325))^2-273+$E25))</f>
        <v>3.2121231116649369</v>
      </c>
      <c r="DS25" s="6">
        <f>IF(Readings!DO23&gt;0.1,333.5*((Readings!DO23)^-0.07168)+(2.5*(LOG(Readings!DO23/16.325))^2-273+$E25))</f>
        <v>7.6825273485179082</v>
      </c>
      <c r="DT25" s="6">
        <f>IF(Readings!DP23&gt;0.1,333.5*((Readings!DP23)^-0.07168)+(2.5*(LOG(Readings!DP23/16.325))^2-273+$E25))</f>
        <v>8.9702834624125103</v>
      </c>
      <c r="DU25" s="6">
        <f>IF(Readings!DQ23&gt;0.1,333.5*((Readings!DQ23)^-0.07168)+(2.5*(LOG(Readings!DQ23/16.325))^2-273+$E25))</f>
        <v>15.194481312259086</v>
      </c>
      <c r="DV25" s="6">
        <f>IF(Readings!DR23&gt;0.1,333.5*((Readings!DR23)^-0.07168)+(2.5*(LOG(Readings!DR23/16.325))^2-273+$E25))</f>
        <v>15.056477320919839</v>
      </c>
      <c r="DW25" s="6">
        <f>IF(Readings!DS23&gt;0.1,333.5*((Readings!DS23)^-0.07168)+(2.5*(LOG(Readings!DS23/16.325))^2-273+$E25))</f>
        <v>14.038961664550754</v>
      </c>
      <c r="DX25" s="6">
        <f>IF(Readings!DT23&gt;0.1,333.5*((Readings!DT23)^-0.07168)+(2.5*(LOG(Readings!DT23/16.325))^2-273+$E25))</f>
        <v>13.448475388622512</v>
      </c>
      <c r="DY25" s="6">
        <f>IF(Readings!DU23&gt;0.1,333.5*((Readings!DU23)^-0.07168)+(2.5*(LOG(Readings!DU23/16.325))^2-273+$E25))</f>
        <v>15.813768532039205</v>
      </c>
      <c r="DZ25" s="6">
        <f>IF(Readings!DV23&gt;0.1,333.5*((Readings!DV23)^-0.07168)+(2.5*(LOG(Readings!DV23/16.325))^2-273+$E25))</f>
        <v>7.8691042269874742</v>
      </c>
      <c r="EA25" s="6">
        <f>IF(Readings!DW23&gt;0.1,333.5*((Readings!DW23)^-0.07168)+(2.5*(LOG(Readings!DW23/16.325))^2-273+$E25))</f>
        <v>6.972492434992148</v>
      </c>
      <c r="EB25" s="6">
        <f>IF(Readings!DX23&gt;0.1,333.5*((Readings!DX23)^-0.07168)+(2.5*(LOG(Readings!DX23/16.325))^2-273+$E25))</f>
        <v>6.2890106511406429</v>
      </c>
      <c r="EC25" s="6">
        <f>IF(Readings!DY23&gt;0.1,333.5*((Readings!DY23)^-0.07168)+(2.5*(LOG(Readings!DY23/16.325))^2-273+$E25))</f>
        <v>-2.1277972207901712</v>
      </c>
      <c r="ED25" s="6">
        <f>IF(Readings!DZ23&gt;0.1,333.5*((Readings!DZ23)^-0.07168)+(2.5*(LOG(Readings!DZ23/16.325))^2-273+$E25))</f>
        <v>-2.7786016801137521</v>
      </c>
      <c r="EE25" s="6">
        <f>IF(Readings!EA23&gt;0.1,333.5*((Readings!EA23)^-0.07168)+(2.5*(LOG(Readings!EA23/16.325))^2-273+$E25))</f>
        <v>-7.6750755559468189</v>
      </c>
      <c r="EF25" s="6">
        <f>IF(Readings!EB23&gt;0.1,333.5*((Readings!EB23)^-0.07168)+(2.5*(LOG(Readings!EB23/16.325))^2-273+$E25))</f>
        <v>-15.000679799249951</v>
      </c>
      <c r="EG25" s="6">
        <f>IF(Readings!EC23&gt;0.1,333.5*((Readings!EC23)^-0.07168)+(2.5*(LOG(Readings!EC23/16.325))^2-273+$E25))</f>
        <v>-10.371131854883004</v>
      </c>
      <c r="EH25" s="6">
        <f>IF(Readings!ED23&gt;0.1,333.5*((Readings!ED23)^-0.07168)+(2.5*(LOG(Readings!ED23/16.325))^2-273+$E25))</f>
        <v>15.785182068938468</v>
      </c>
      <c r="EI25" s="6">
        <f>IF(Readings!EE23&gt;0.1,333.5*((Readings!EE23)^-0.07168)+(2.5*(LOG(Readings!EE23/16.325))^2-273+$E25))</f>
        <v>6.8834226890584773</v>
      </c>
      <c r="EJ25" s="6">
        <f>IF(Readings!EF23&gt;0.1,333.5*((Readings!EF23)^-0.07168)+(2.5*(LOG(Readings!EF23/16.325))^2-273+$E25))</f>
        <v>16.811818552297382</v>
      </c>
      <c r="EK25" s="6">
        <f>IF(Readings!EG23&gt;0.1,333.5*((Readings!EG23)^-0.07168)+(2.5*(LOG(Readings!EG23/16.325))^2-273+$E25))</f>
        <v>11.142910367414117</v>
      </c>
      <c r="EL25" s="6">
        <f>IF(Readings!EH23&gt;0.1,333.5*((Readings!EH23)^-0.07168)+(2.5*(LOG(Readings!EH23/16.325))^2-273+$E25))</f>
        <v>-12.740287761903915</v>
      </c>
      <c r="EM25" s="6">
        <f>IF(Readings!EI23&gt;0.1,333.5*((Readings!EI23)^-0.07168)+(2.5*(LOG(Readings!EI23/16.325))^2-273+$E25))</f>
        <v>12.319935422374044</v>
      </c>
      <c r="EN25" s="6">
        <f>IF(Readings!EJ23&gt;0.1,333.5*((Readings!EJ23)^-0.07168)+(2.5*(LOG(Readings!EJ23/16.325))^2-273+$E25))</f>
        <v>18.742331763045399</v>
      </c>
      <c r="EO25" s="6">
        <f>IF(Readings!EK23&gt;0.1,333.5*((Readings!EK23)^-0.07168)+(2.5*(LOG(Readings!EK23/16.325))^2-273+$E25))</f>
        <v>16.9024078070928</v>
      </c>
      <c r="EP25" s="6">
        <f>IF(Readings!EL23&gt;0.1,333.5*((Readings!EL23)^-0.07168)+(2.5*(LOG(Readings!EL23/16.325))^2-273+$E25))</f>
        <v>7.6639735016429427</v>
      </c>
      <c r="EQ25" s="6">
        <f>IF(Readings!EM23&gt;0.1,333.5*((Readings!EM23)^-0.07168)+(2.5*(LOG(Readings!EM23/16.325))^2-273+$E25))</f>
        <v>5.2364654167848244</v>
      </c>
      <c r="ER25" s="6">
        <f>IF(Readings!EN23&gt;0.1,333.5*((Readings!EN23)^-0.07168)+(2.5*(LOG(Readings!EN23/16.325))^2-273+$E25))</f>
        <v>16.218498765861455</v>
      </c>
      <c r="ES25" s="6">
        <f>IF(Readings!EO23&gt;0.1,333.5*((Readings!EO23)^-0.07168)+(2.5*(LOG(Readings!EO23/16.325))^2-273+$E25))</f>
        <v>11.210142721055718</v>
      </c>
      <c r="ET25" s="6">
        <f>IF(Readings!EP23&gt;0.1,333.5*((Readings!EP23)^-0.07168)+(2.5*(LOG(Readings!EP23/16.325))^2-273+$E25))</f>
        <v>-3.6912269488830134</v>
      </c>
      <c r="EU25" s="6">
        <f>IF(Readings!EQ23&gt;0.1,333.5*((Readings!EQ23)^-0.07168)+(2.5*(LOG(Readings!EQ23/16.325))^2-273+$E25))</f>
        <v>10.098816985632766</v>
      </c>
      <c r="EV25" s="6">
        <f>IF(Readings!ER23&gt;0.1,333.5*((Readings!ER23)^-0.07168)+(2.5*(LOG(Readings!ER23/16.325))^2-273+$E25))</f>
        <v>6.2374816817148826</v>
      </c>
      <c r="EW25" s="6">
        <f>(333.5*((7.83)^-0.07168)+(2.5*(LOG(7.83/16.325))^2-273+$E25))</f>
        <v>14.86492624982759</v>
      </c>
      <c r="EX25" s="6">
        <f>(333.5*((8.23)^-0.07168)+(2.5*(LOG(8.23/16.325))^2-273+$E25))</f>
        <v>13.805714404022126</v>
      </c>
      <c r="EY25" s="6">
        <f>(333.5*((11.68)^-0.07168)+(2.5*(LOG(11.68/16.325))^2-273+$E25))</f>
        <v>6.5314262584469134</v>
      </c>
      <c r="EZ25" s="6"/>
      <c r="FA25" s="6">
        <f>IF(Readings!EW23&gt;0.1,333.5*((Readings!EW23)^-0.07168)+(2.5*(LOG(Readings!EW23/16.325))^2-273+$E25))</f>
        <v>-8.8286351000724608</v>
      </c>
      <c r="FB25" s="6">
        <f>IF(Readings!EX23&gt;0.1,333.5*((Readings!EX23)^-0.07168)+(2.5*(LOG(Readings!EX23/16.325))^2-273+$E25))</f>
        <v>0.5880611831929059</v>
      </c>
      <c r="FC25" s="6">
        <f>IF(Readings!EY23&gt;0.1,333.5*((Readings!EY23)^-0.07168)+(2.5*(LOG(Readings!EY23/16.325))^2-273+$E25))</f>
        <v>7.7010999672372122</v>
      </c>
      <c r="FD25" s="6">
        <f>IF(Readings!EZ23&gt;0.1,333.5*((Readings!EZ23)^-0.07168)+(2.5*(LOG(Readings!EZ23/16.325))^2-273+$E25))</f>
        <v>13.75426751054772</v>
      </c>
      <c r="FE25" s="6">
        <f>IF(Readings!FA23&gt;0.1,333.5*((Readings!FA23)^-0.07168)+(2.5*(LOG(Readings!FA23/16.325))^2-273+$E25))</f>
        <v>10.744507605236265</v>
      </c>
      <c r="FF25" s="6">
        <f>IF(Readings!FB23&gt;0.1,333.5*((Readings!FB23)^-0.07168)+(2.5*(LOG(Readings!FB23/16.325))^2-273+$E25))</f>
        <v>4.6316318850983862E-2</v>
      </c>
      <c r="FG25" s="6">
        <f>IF(Readings!FC23&gt;0.1,333.5*((Readings!FC23)^-0.07168)+(2.5*(LOG(Readings!FC23/16.325))^2-273+$E25))</f>
        <v>-4.8245598905271549</v>
      </c>
      <c r="FH25" s="6">
        <f>IF(Readings!FD23&gt;0.1,333.5*((Readings!FD23)^-0.07168)+(2.5*(LOG(Readings!FD23/16.325))^2-273+$E25))</f>
        <v>-8.5751053130127275</v>
      </c>
      <c r="FI25" s="6">
        <f>IF(Readings!FE23&gt;0.1,333.5*((Readings!FE23)^-0.07168)+(2.5*(LOG(Readings!FE23/16.325))^2-273+$E25))</f>
        <v>-18.612851667284133</v>
      </c>
      <c r="FJ25" s="6">
        <f>IF(Readings!FF23&gt;0.1,333.5*((Readings!FF23)^-0.07168)+(2.5*(LOG(Readings!FF23/16.325))^2-273+$E25))</f>
        <v>-17.569329814180179</v>
      </c>
      <c r="FK25" s="6">
        <f>IF(Readings!FG23&gt;0.1,333.5*((Readings!FG23)^-0.07168)+(2.5*(LOG(Readings!FG23/16.325))^2-273+$E25))</f>
        <v>-10.239765108229165</v>
      </c>
    </row>
    <row r="26" spans="1:243" x14ac:dyDescent="0.2">
      <c r="A26" t="s">
        <v>22</v>
      </c>
      <c r="B26" s="13">
        <v>3</v>
      </c>
      <c r="C26" s="13">
        <v>1095.3</v>
      </c>
      <c r="D26" s="17">
        <f>C26-$I$22</f>
        <v>-4.2999999999999545</v>
      </c>
      <c r="E26" s="17">
        <v>-0.21</v>
      </c>
      <c r="F26" s="13" t="s">
        <v>87</v>
      </c>
      <c r="G26" s="6">
        <f>IF(Readings!C24&gt;0.1,333.5*((Readings!C24)^-0.07168)+(2.5*(LOG(Readings!C24/16.325))^2-273+$E26))</f>
        <v>-0.34990043694375572</v>
      </c>
      <c r="H26" s="6">
        <f>IF(Readings!D24&gt;0.1,333.5*((Readings!D24)^-0.07168)+(2.5*(LOG(Readings!D24/16.325))^2-273+$E26))</f>
        <v>-0.65640853627326123</v>
      </c>
      <c r="I26" s="6">
        <f>IF(Readings!E24&gt;0.1,333.5*((Readings!E24)^-0.07168)+(2.5*(LOG(Readings!E24/16.325))^2-273+$E26))</f>
        <v>-0.62131596524346833</v>
      </c>
      <c r="J26" s="6">
        <f>IF(Readings!F24&gt;0.1,333.5*((Readings!F24)^-0.07168)+(2.5*(LOG(Readings!F24/16.325))^2-273+$E26))</f>
        <v>-0.52738886944820251</v>
      </c>
      <c r="K26" s="6">
        <f>IF(Readings!G24&gt;0.1,333.5*((Readings!G24)^-0.07168)+(2.5*(LOG(Readings!G24/16.325))^2-273+$E26))</f>
        <v>-0.42111260695401143</v>
      </c>
      <c r="L26" s="6">
        <f>IF(Readings!H24&gt;0.1,333.5*((Readings!H24)^-0.07168)+(2.5*(LOG(Readings!H24/16.325))^2-273+$E26))</f>
        <v>-0.34990043694375572</v>
      </c>
      <c r="M26" s="6">
        <f>IF(Readings!I24&gt;0.1,333.5*((Readings!I24)^-0.07168)+(2.5*(LOG(Readings!I24/16.325))^2-273+$E26))</f>
        <v>-0.24253460140681682</v>
      </c>
      <c r="N26" s="6">
        <f>IF(Readings!J24&gt;0.1,333.5*((Readings!J24)^-0.07168)+(2.5*(LOG(Readings!J24/16.325))^2-273+$E26))</f>
        <v>-0.20659883614513319</v>
      </c>
      <c r="O26" s="6">
        <f>IF(Readings!K24&gt;0.1,333.5*((Readings!K24)^-0.07168)+(2.5*(LOG(Readings!K24/16.325))^2-273+$E26))</f>
        <v>-0.20659883614513319</v>
      </c>
      <c r="P26" s="6">
        <f>IF(Readings!L24&gt;0.1,333.5*((Readings!L24)^-0.07168)+(2.5*(LOG(Readings!L24/16.325))^2-273+$E26))</f>
        <v>-0.18260053647037466</v>
      </c>
      <c r="Q26" s="6">
        <f>IF(Readings!M24&gt;0.1,333.5*((Readings!M24)^-0.07168)+(2.5*(LOG(Readings!M24/16.325))^2-273+$E26))</f>
        <v>-0.24253460140681682</v>
      </c>
      <c r="R26" s="6">
        <f>IF(Readings!N24&gt;0.1,333.5*((Readings!N24)^-0.07168)+(2.5*(LOG(Readings!N24/16.325))^2-273+$E26))</f>
        <v>-0.13450485813939395</v>
      </c>
      <c r="S26" s="6">
        <f>IF(Readings!O24&gt;0.1,333.5*((Readings!O24)^-0.07168)+(2.5*(LOG(Readings!O24/16.325))^2-273+$E26))</f>
        <v>-1.7105629262186426</v>
      </c>
      <c r="T26" s="6">
        <f>IF(Readings!P24&gt;0.1,333.5*((Readings!P24)^-0.07168)+(2.5*(LOG(Readings!P24/16.325))^2-273+$E26))</f>
        <v>-1.3998655693966384</v>
      </c>
      <c r="U26" s="6">
        <f>IF(Readings!Q24&gt;0.1,333.5*((Readings!Q24)^-0.07168)+(2.5*(LOG(Readings!Q24/16.325))^2-273+$E26))</f>
        <v>-5.0017748612788182E-2</v>
      </c>
      <c r="V26" s="6">
        <f>IF(Readings!R24&gt;0.1,333.5*((Readings!R24)^-0.07168)+(2.5*(LOG(Readings!R24/16.325))^2-273+$E26))</f>
        <v>-1.5555377910345669E-3</v>
      </c>
      <c r="W26" s="6">
        <f>IF(Readings!S24&gt;0.1,333.5*((Readings!S24)^-0.07168)+(2.5*(LOG(Readings!S24/16.325))^2-273+$E26))</f>
        <v>1.7445665553722733</v>
      </c>
      <c r="X26" s="6">
        <f>IF(Readings!T24&gt;0.1,333.5*((Readings!T24)^-0.07168)+(2.5*(LOG(Readings!T24/16.325))^2-273+$E26))</f>
        <v>2.4413825347098168</v>
      </c>
      <c r="Y26" s="6">
        <f>IF(Readings!U24&gt;0.1,333.5*((Readings!U24)^-0.07168)+(2.5*(LOG(Readings!U24/16.325))^2-273+$E26))</f>
        <v>3.268517066961067</v>
      </c>
      <c r="Z26" s="6">
        <f>IF(Readings!V24&gt;0.1,333.5*((Readings!V24)^-0.07168)+(2.5*(LOG(Readings!V24/16.325))^2-273+$E26))</f>
        <v>2.8929788161063357</v>
      </c>
      <c r="AA26" s="6">
        <f>IF(Readings!W24&gt;0.1,333.5*((Readings!W24)^-0.07168)+(2.5*(LOG(Readings!W24/16.325))^2-273+$E26))</f>
        <v>2.8929788161063357</v>
      </c>
      <c r="AB26" s="6">
        <f>IF(Readings!X24&gt;0.1,333.5*((Readings!X24)^-0.07168)+(2.5*(LOG(Readings!X24/16.325))^2-273+$E26))</f>
        <v>3.9074499118424342</v>
      </c>
      <c r="AC26" s="6">
        <f>IF(Readings!Y24&gt;0.1,333.5*((Readings!Y24)^-0.07168)+(2.5*(LOG(Readings!Y24/16.325))^2-273+$E26))</f>
        <v>3.9680602225965345</v>
      </c>
      <c r="AD26" s="6">
        <f>IF(Readings!Z24&gt;0.1,333.5*((Readings!Z24)^-0.07168)+(2.5*(LOG(Readings!Z24/16.325))^2-273+$E26))</f>
        <v>3.9225833075300898</v>
      </c>
      <c r="AE26" s="6">
        <f>IF(Readings!AA24&gt;0.1,333.5*((Readings!AA24)^-0.07168)+(2.5*(LOG(Readings!AA24/16.325))^2-273+$E26))</f>
        <v>2.8929788161063357</v>
      </c>
      <c r="AF26" s="6">
        <f>IF(Readings!AB24&gt;0.1,333.5*((Readings!AB24)^-0.07168)+(2.5*(LOG(Readings!AB24/16.325))^2-273+$E26))</f>
        <v>3.8018721247514122</v>
      </c>
      <c r="AG26" s="6">
        <f>IF(Readings!AC24&gt;0.1,333.5*((Readings!AC24)^-0.07168)+(2.5*(LOG(Readings!AC24/16.325))^2-273+$E26))</f>
        <v>3.5332080921024271</v>
      </c>
      <c r="AH26" s="6">
        <f>IF(Readings!AD24&gt;0.1,333.5*((Readings!AD24)^-0.07168)+(2.5*(LOG(Readings!AD24/16.325))^2-273+$E26))</f>
        <v>3.2393474032555787</v>
      </c>
      <c r="AI26" s="6">
        <f>IF(Readings!AE24&gt;0.1,333.5*((Readings!AE24)^-0.07168)+(2.5*(LOG(Readings!AE24/16.325))^2-273+$E26))</f>
        <v>3.0076896067290591</v>
      </c>
      <c r="AJ26" s="6">
        <f>IF(Readings!AF24&gt;0.1,333.5*((Readings!AF24)^-0.07168)+(2.5*(LOG(Readings!AF24/16.325))^2-273+$E26))</f>
        <v>2.7364471982822351</v>
      </c>
      <c r="AK26" s="6">
        <f>IF(Readings!AG24&gt;0.1,333.5*((Readings!AG24)^-0.07168)+(2.5*(LOG(Readings!AG24/16.325))^2-273+$E26))</f>
        <v>2.3996272248276682</v>
      </c>
      <c r="AL26" s="6">
        <f>IF(Readings!AH24&gt;0.1,333.5*((Readings!AH24)^-0.07168)+(2.5*(LOG(Readings!AH24/16.325))^2-273+$E26))</f>
        <v>2.0554320603159226</v>
      </c>
      <c r="AM26" s="6">
        <f>IF(Readings!AI24&gt;0.1,333.5*((Readings!AI24)^-0.07168)+(2.5*(LOG(Readings!AI24/16.325))^2-273+$E26))</f>
        <v>1.8251373608304675</v>
      </c>
      <c r="AN26" s="6">
        <f>IF(Readings!AJ24&gt;0.1,333.5*((Readings!AJ24)^-0.07168)+(2.5*(LOG(Readings!AJ24/16.325))^2-273+$E26))</f>
        <v>1.5447303380372546</v>
      </c>
      <c r="AO26" s="6">
        <f>IF(Readings!AK24&gt;0.1,333.5*((Readings!AK24)^-0.07168)+(2.5*(LOG(Readings!AK24/16.325))^2-273+$E26))</f>
        <v>1.3078719410680719</v>
      </c>
      <c r="AP26" s="6">
        <f>IF(Readings!AL24&gt;0.1,333.5*((Readings!AL24)^-0.07168)+(2.5*(LOG(Readings!AL24/16.325))^2-273+$E26))</f>
        <v>1.0870540995549618</v>
      </c>
      <c r="AQ26" s="6">
        <f>IF(Readings!AM24&gt;0.1,333.5*((Readings!AM24)^-0.07168)+(2.5*(LOG(Readings!AM24/16.325))^2-273+$E26))</f>
        <v>0.6535536779140898</v>
      </c>
      <c r="AR26" s="6">
        <f>IF(Readings!AN24&gt;0.1,333.5*((Readings!AN24)^-0.07168)+(2.5*(LOG(Readings!AN24/16.325))^2-273+$E26))</f>
        <v>0.54057016047084971</v>
      </c>
      <c r="AS26" s="6">
        <f>IF(Readings!AO24&gt;0.1,333.5*((Readings!AO24)^-0.07168)+(2.5*(LOG(Readings!AO24/16.325))^2-273+$E26))</f>
        <v>0.40345923825901764</v>
      </c>
      <c r="AT26" s="6">
        <f>IF(Readings!AP24&gt;0.1,333.5*((Readings!AP24)^-0.07168)+(2.5*(LOG(Readings!AP24/16.325))^2-273+$E26))</f>
        <v>0.18138226415516101</v>
      </c>
      <c r="AU26" s="6">
        <f>IF(Readings!AQ24&gt;0.1,333.5*((Readings!AQ24)^-0.07168)+(2.5*(LOG(Readings!AQ24/16.325))^2-273+$E26))</f>
        <v>9.5773370810093184E-2</v>
      </c>
      <c r="AV26" s="6">
        <f>IF(Readings!AR24&gt;0.1,333.5*((Readings!AR24)^-0.07168)+(2.5*(LOG(Readings!AR24/16.325))^2-273+$E26))</f>
        <v>-0.15856923902134668</v>
      </c>
      <c r="AW26" s="6">
        <f>IF(Readings!AS24&gt;0.1,333.5*((Readings!AS24)^-0.07168)+(2.5*(LOG(Readings!AS24/16.325))^2-273+$E26))</f>
        <v>-0.31418511761410173</v>
      </c>
      <c r="AX26" s="6">
        <f>IF(Readings!AT24&gt;0.1,333.5*((Readings!AT24)^-0.07168)+(2.5*(LOG(Readings!AT24/16.325))^2-273+$E26))</f>
        <v>-0.57441567806392868</v>
      </c>
      <c r="AY26" s="6">
        <f>IF(Readings!AU24&gt;0.1,333.5*((Readings!AU24)^-0.07168)+(2.5*(LOG(Readings!AU24/16.325))^2-273+$E26))</f>
        <v>-0.969099102869734</v>
      </c>
      <c r="AZ26" s="6">
        <f>IF(Readings!AV24&gt;0.1,333.5*((Readings!AV24)^-0.07168)+(2.5*(LOG(Readings!AV24/16.325))^2-273+$E26))</f>
        <v>-1.3325565516026927</v>
      </c>
      <c r="BA26" s="6">
        <f>IF(Readings!AW24&gt;0.1,333.5*((Readings!AW24)^-0.07168)+(2.5*(LOG(Readings!AW24/16.325))^2-273+$E26))</f>
        <v>-1.3550219306040958</v>
      </c>
      <c r="BB26" s="6">
        <f>IF(Readings!AX24&gt;0.1,333.5*((Readings!AX24)^-0.07168)+(2.5*(LOG(Readings!AX24/16.325))^2-273+$E26))</f>
        <v>-1.3550219306040958</v>
      </c>
      <c r="BC26" s="6">
        <f>IF(Readings!AY24&gt;0.1,333.5*((Readings!AY24)^-0.07168)+(2.5*(LOG(Readings!AY24/16.325))^2-273+$E26))</f>
        <v>-1.8311128897316848</v>
      </c>
      <c r="BD26" s="6">
        <f>IF(Readings!AZ24&gt;0.1,333.5*((Readings!AZ24)^-0.07168)+(2.5*(LOG(Readings!AZ24/16.325))^2-273+$E26))</f>
        <v>-1.9399790848653424</v>
      </c>
      <c r="BE26" s="6">
        <f>IF(Readings!BA24&gt;0.1,333.5*((Readings!BA24)^-0.07168)+(2.5*(LOG(Readings!BA24/16.325))^2-273+$E26))</f>
        <v>-1.7983188755198967</v>
      </c>
      <c r="BF26" s="6">
        <f>IF(Readings!BB24&gt;0.1,333.5*((Readings!BB24)^-0.07168)+(2.5*(LOG(Readings!BB24/16.325))^2-273+$E26))</f>
        <v>-1.5337045976086188</v>
      </c>
      <c r="BG26" s="6">
        <f>IF(Readings!BC24&gt;0.1,333.5*((Readings!BC24)^-0.07168)+(2.5*(LOG(Readings!BC24/16.325))^2-273+$E26))</f>
        <v>-1.2762654851067055</v>
      </c>
      <c r="BH26" s="6">
        <f>IF(Readings!BD24&gt;0.1,333.5*((Readings!BD24)^-0.07168)+(2.5*(LOG(Readings!BD24/16.325))^2-273+$E26))</f>
        <v>-0.92312764225937372</v>
      </c>
      <c r="BI26" s="6">
        <f>IF(Readings!BE24&gt;0.1,333.5*((Readings!BE24)^-0.07168)+(2.5*(LOG(Readings!BE24/16.325))^2-273+$E26))</f>
        <v>-0.77287581582532994</v>
      </c>
      <c r="BJ26" s="6">
        <f>IF(Readings!BF24&gt;0.1,333.5*((Readings!BF24)^-0.07168)+(2.5*(LOG(Readings!BF24/16.325))^2-273+$E26))</f>
        <v>-0.66809037125000259</v>
      </c>
      <c r="BK26" s="6">
        <f>IF(Readings!BG24&gt;0.1,333.5*((Readings!BG24)^-0.07168)+(2.5*(LOG(Readings!BG24/16.325))^2-273+$E26))</f>
        <v>-0.56267086241007291</v>
      </c>
      <c r="BL26" s="6">
        <f>IF(Readings!BH24&gt;0.1,333.5*((Readings!BH24)^-0.07168)+(2.5*(LOG(Readings!BH24/16.325))^2-273+$E26))</f>
        <v>-0.50382781820707123</v>
      </c>
      <c r="BM26" s="6">
        <f>IF(Readings!BI24&gt;0.1,333.5*((Readings!BI24)^-0.07168)+(2.5*(LOG(Readings!BI24/16.325))^2-273+$E26))</f>
        <v>-0.42111260695401143</v>
      </c>
      <c r="BN26" s="6">
        <f>IF(Readings!BJ24&gt;0.1,333.5*((Readings!BJ24)^-0.07168)+(2.5*(LOG(Readings!BJ24/16.325))^2-273+$E26))</f>
        <v>-0.39740748586831387</v>
      </c>
      <c r="BO26" s="6">
        <f>IF(Readings!BK24&gt;0.1,333.5*((Readings!BK24)^-0.07168)+(2.5*(LOG(Readings!BK24/16.325))^2-273+$E26))</f>
        <v>-0.26645077926690419</v>
      </c>
      <c r="BP26" s="6">
        <f>IF(Readings!BL24&gt;0.1,333.5*((Readings!BL24)^-0.07168)+(2.5*(LOG(Readings!BL24/16.325))^2-273+$E26))</f>
        <v>-0.21858563849627899</v>
      </c>
      <c r="BQ26" s="6">
        <f>IF(Readings!BM24&gt;0.1,333.5*((Readings!BM24)^-0.07168)+(2.5*(LOG(Readings!BM24/16.325))^2-273+$E26))</f>
        <v>-0.20659883614513319</v>
      </c>
      <c r="BR26" s="6">
        <f>IF(Readings!BN24&gt;0.1,333.5*((Readings!BN24)^-0.07168)+(2.5*(LOG(Readings!BN24/16.325))^2-273+$E26))</f>
        <v>0.79263843234645037</v>
      </c>
      <c r="BS26" s="6">
        <f>IF(Readings!BO24&gt;0.1,333.5*((Readings!BO24)^-0.07168)+(2.5*(LOG(Readings!BO24/16.325))^2-273+$E26))</f>
        <v>1.3340331826834131</v>
      </c>
      <c r="BT26" s="6">
        <f>IF(Readings!BP24&gt;0.1,333.5*((Readings!BP24)^-0.07168)+(2.5*(LOG(Readings!BP24/16.325))^2-273+$E26))</f>
        <v>2.5251885331152266</v>
      </c>
      <c r="BU26" s="6">
        <f>IF(Readings!BQ24&gt;0.1,333.5*((Readings!BQ24)^-0.07168)+(2.5*(LOG(Readings!BQ24/16.325))^2-273+$E26))</f>
        <v>3.6521171634018401</v>
      </c>
      <c r="BV26" s="6">
        <f>IF(Readings!BR24&gt;0.1,333.5*((Readings!BR24)^-0.07168)+(2.5*(LOG(Readings!BR24/16.325))^2-273+$E26))</f>
        <v>4.6013957162105044</v>
      </c>
      <c r="BW26" s="6">
        <f>IF(Readings!BS24&gt;0.1,333.5*((Readings!BS24)^-0.07168)+(2.5*(LOG(Readings!BS24/16.325))^2-273+$E26))</f>
        <v>5.0793397359065011</v>
      </c>
      <c r="BX26" s="6">
        <f>IF(Readings!BT24&gt;0.1,333.5*((Readings!BT24)^-0.07168)+(2.5*(LOG(Readings!BT24/16.325))^2-273+$E26))</f>
        <v>5.4215859108323343</v>
      </c>
      <c r="BY26" s="6">
        <f>IF(Readings!BU24&gt;0.1,333.5*((Readings!BU24)^-0.07168)+(2.5*(LOG(Readings!BU24/16.325))^2-273+$E26))</f>
        <v>5.6034733992553356</v>
      </c>
      <c r="BZ26" s="6">
        <f>IF(Readings!BV24&gt;0.1,333.5*((Readings!BV24)^-0.07168)+(2.5*(LOG(Readings!BV24/16.325))^2-273+$E26))</f>
        <v>5.2252245962671395</v>
      </c>
      <c r="CA26" s="6">
        <f>IF(Readings!BW24&gt;0.1,333.5*((Readings!BW24)^-0.07168)+(2.5*(LOG(Readings!BW24/16.325))^2-273+$E26))</f>
        <v>5.030971911391191</v>
      </c>
      <c r="CB26" s="6">
        <f>IF(Readings!BX24&gt;0.1,333.5*((Readings!BX24)^-0.07168)+(2.5*(LOG(Readings!BX24/16.325))^2-273+$E26))</f>
        <v>4.7117888314064089</v>
      </c>
      <c r="CC26" s="6">
        <f>IF(Readings!BY24&gt;0.1,333.5*((Readings!BY24)^-0.07168)+(2.5*(LOG(Readings!BY24/16.325))^2-273+$E26))</f>
        <v>4.0898982760652416</v>
      </c>
      <c r="CD26" s="6">
        <f>IF(Readings!BZ24&gt;0.1,333.5*((Readings!BZ24)^-0.07168)+(2.5*(LOG(Readings!BZ24/16.325))^2-273+$E26))</f>
        <v>3.5183998355363997</v>
      </c>
      <c r="CE26" s="6">
        <f>IF(Readings!CA24&gt;0.1,333.5*((Readings!CA24)^-0.07168)+(2.5*(LOG(Readings!CA24/16.325))^2-273+$E26))</f>
        <v>2.8644160600142072</v>
      </c>
      <c r="CF26" s="6">
        <f>IF(Readings!CB24&gt;0.1,333.5*((Readings!CB24)^-0.07168)+(2.5*(LOG(Readings!CB24/16.325))^2-273+$E26))</f>
        <v>2.3718447554305158</v>
      </c>
      <c r="CG26" s="6">
        <f>IF(Readings!CC24&gt;0.1,333.5*((Readings!CC24)^-0.07168)+(2.5*(LOG(Readings!CC24/16.325))^2-273+$E26))</f>
        <v>2.1374321832961414</v>
      </c>
      <c r="CH26" s="6">
        <f>IF(Readings!CD24&gt;0.1,333.5*((Readings!CD24)^-0.07168)+(2.5*(LOG(Readings!CD24/16.325))^2-273+$E26))</f>
        <v>1.1517139616760801</v>
      </c>
      <c r="CI26" s="6">
        <f>IF(Readings!CE24&gt;0.1,333.5*((Readings!CE24)^-0.07168)+(2.5*(LOG(Readings!CE24/16.325))^2-273+$E26))</f>
        <v>-3.7914775603667294E-2</v>
      </c>
      <c r="CJ26" s="6">
        <f>IF(Readings!CF24&gt;0.1,333.5*((Readings!CF24)^-0.07168)+(2.5*(LOG(Readings!CF24/16.325))^2-273+$E26))</f>
        <v>-0.48023489432847555</v>
      </c>
      <c r="CK26" s="6">
        <f>IF(Readings!CG24&gt;0.1,333.5*((Readings!CG24)^-0.07168)+(2.5*(LOG(Readings!CG24/16.325))^2-273+$E26))</f>
        <v>-0.92312764225937372</v>
      </c>
      <c r="CL26" s="6">
        <f>IF(Readings!CH24&gt;0.1,333.5*((Readings!CH24)^-0.07168)+(2.5*(LOG(Readings!CH24/16.325))^2-273+$E26))</f>
        <v>-0.95761762639602921</v>
      </c>
      <c r="CM26" s="6">
        <f>IF(Readings!CI24&gt;0.1,333.5*((Readings!CI24)^-0.07168)+(2.5*(LOG(Readings!CI24/16.325))^2-273+$E26))</f>
        <v>-1.0948973453686222</v>
      </c>
      <c r="CN26" s="6">
        <f>IF(Readings!CJ24&gt;0.1,333.5*((Readings!CJ24)^-0.07168)+(2.5*(LOG(Readings!CJ24/16.325))^2-273+$E26))</f>
        <v>-1.117672228507729</v>
      </c>
      <c r="CO26" s="6">
        <f>IF(Readings!CK24&gt;0.1,333.5*((Readings!CK24)^-0.07168)+(2.5*(LOG(Readings!CK24/16.325))^2-273+$E26))</f>
        <v>-0.52738886944820251</v>
      </c>
      <c r="CP26" s="6">
        <f>IF(Readings!CL24&gt;0.1,333.5*((Readings!CL24)^-0.07168)+(2.5*(LOG(Readings!CL24/16.325))^2-273+$E26))</f>
        <v>-0.46842645472713684</v>
      </c>
      <c r="CQ26" s="6">
        <f>IF(Readings!CM24&gt;0.1,333.5*((Readings!CM24)^-0.07168)+(2.5*(LOG(Readings!CM24/16.325))^2-273+$E26))</f>
        <v>-0.42111260695401143</v>
      </c>
      <c r="CR26" s="6">
        <f>IF(Readings!CN24&gt;0.1,333.5*((Readings!CN24)^-0.07168)+(2.5*(LOG(Readings!CN24/16.325))^2-273+$E26))</f>
        <v>-0.37367012345907824</v>
      </c>
      <c r="CS26" s="6">
        <f>IF(Readings!CO24&gt;0.1,333.5*((Readings!CO24)^-0.07168)+(2.5*(LOG(Readings!CO24/16.325))^2-273+$E26))</f>
        <v>-0.31418511761410173</v>
      </c>
      <c r="CT26" s="6">
        <f>IF(Readings!CP24&gt;0.1,333.5*((Readings!CP24)^-0.07168)+(2.5*(LOG(Readings!CP24/16.325))^2-273+$E26))</f>
        <v>-0.29033425660117018</v>
      </c>
      <c r="CU26" s="6">
        <f>IF(Readings!CQ24&gt;0.1,333.5*((Readings!CQ24)^-0.07168)+(2.5*(LOG(Readings!CQ24/16.325))^2-273+$E26))</f>
        <v>-0.30226375889753854</v>
      </c>
      <c r="CV26" s="6">
        <f>IF(Readings!CR24&gt;0.1,333.5*((Readings!CR24)^-0.07168)+(2.5*(LOG(Readings!CR24/16.325))^2-273+$E26))</f>
        <v>-0.24253460140681682</v>
      </c>
      <c r="CW26" s="6">
        <f>IF(Readings!CS24&gt;0.1,333.5*((Readings!CS24)^-0.07168)+(2.5*(LOG(Readings!CS24/16.325))^2-273+$E26))</f>
        <v>-0.21858563849627899</v>
      </c>
      <c r="CX26" s="6">
        <f>IF(Readings!CT24&gt;0.1,333.5*((Readings!CT24)^-0.07168)+(2.5*(LOG(Readings!CT24/16.325))^2-273+$E26))</f>
        <v>0.19364633360083872</v>
      </c>
      <c r="CY26" s="6">
        <f>IF(Readings!CU24&gt;0.1,333.5*((Readings!CU24)^-0.07168)+(2.5*(LOG(Readings!CU24/16.325))^2-273+$E26))</f>
        <v>0.69137688327265323</v>
      </c>
      <c r="CZ26" s="6">
        <f>IF(Readings!CV24&gt;0.1,333.5*((Readings!CV24)^-0.07168)+(2.5*(LOG(Readings!CV24/16.325))^2-273+$E26))</f>
        <v>1.7982396584525304</v>
      </c>
      <c r="DA26" s="6">
        <f>IF(Readings!CW24&gt;0.1,333.5*((Readings!CW24)^-0.07168)+(2.5*(LOG(Readings!CW24/16.325))^2-273+$E26))</f>
        <v>2.3579697937859123</v>
      </c>
      <c r="DB26" s="6">
        <f>IF(Readings!CX24&gt;0.1,333.5*((Readings!CX24)^-0.07168)+(2.5*(LOG(Readings!CX24/16.325))^2-273+$E26))</f>
        <v>3.0220804677198885</v>
      </c>
      <c r="DC26" s="6">
        <f>IF(Readings!CY24&gt;0.1,333.5*((Readings!CY24)^-0.07168)+(2.5*(LOG(Readings!CY24/16.325))^2-273+$E26))</f>
        <v>3.2977344245489348</v>
      </c>
      <c r="DD26" s="6">
        <f>IF(Readings!CZ24&gt;0.1,333.5*((Readings!CZ24)^-0.07168)+(2.5*(LOG(Readings!CZ24/16.325))^2-273+$E26))</f>
        <v>3.5628614079578256</v>
      </c>
      <c r="DE26" s="6">
        <f>IF(Readings!DA24&gt;0.1,333.5*((Readings!DA24)^-0.07168)+(2.5*(LOG(Readings!DA24/16.325))^2-273+$E26))</f>
        <v>3.459289039169505</v>
      </c>
      <c r="DF26" s="6"/>
      <c r="DG26" s="6">
        <f>IF(Readings!DC24&gt;0.1,333.5*((Readings!DC24)^-0.07168)+(2.5*(LOG(Readings!DC24/16.325))^2-273+$E26))</f>
        <v>2.9645865488148502</v>
      </c>
      <c r="DH26" s="6">
        <f>IF(Readings!DD24&gt;0.1,333.5*((Readings!DD24)^-0.07168)+(2.5*(LOG(Readings!DD24/16.325))^2-273+$E26))</f>
        <v>2.6939944003006531</v>
      </c>
      <c r="DI26" s="6">
        <f>IF(Readings!DE24&gt;0.1,333.5*((Readings!DE24)^-0.07168)+(2.5*(LOG(Readings!DE24/16.325))^2-273+$E26))</f>
        <v>2.2335804677596229</v>
      </c>
      <c r="DJ26" s="6">
        <f>IF(Readings!DF24&gt;0.1,333.5*((Readings!DF24)^-0.07168)+(2.5*(LOG(Readings!DF24/16.325))^2-273+$E26))</f>
        <v>1.8386015508885407</v>
      </c>
      <c r="DK26" s="6">
        <f>IF(Readings!DG24&gt;0.1,333.5*((Readings!DG24)^-0.07168)+(2.5*(LOG(Readings!DG24/16.325))^2-273+$E26))</f>
        <v>1.2687026550940459</v>
      </c>
      <c r="DL26" s="6">
        <f>IF(Readings!DH24&gt;0.1,333.5*((Readings!DH24)^-0.07168)+(2.5*(LOG(Readings!DH24/16.325))^2-273+$E26))</f>
        <v>0.92004069344807249</v>
      </c>
      <c r="DM26" s="6">
        <f>IF(Readings!DI24&gt;0.1,333.5*((Readings!DI24)^-0.07168)+(2.5*(LOG(Readings!DI24/16.325))^2-273+$E26))</f>
        <v>0.40345923825901764</v>
      </c>
      <c r="DN26" s="6">
        <f>IF(Readings!DJ24&gt;0.1,333.5*((Readings!DJ24)^-0.07168)+(2.5*(LOG(Readings!DJ24/16.325))^2-273+$E26))</f>
        <v>0.18138226415516101</v>
      </c>
      <c r="DO26" s="6">
        <f>IF(Readings!DK24&gt;0.1,333.5*((Readings!DK24)^-0.07168)+(2.5*(LOG(Readings!DK24/16.325))^2-273+$E26))</f>
        <v>-0.64471886356324148</v>
      </c>
      <c r="DP26" s="6">
        <f>IF(Readings!DL24&gt;0.1,333.5*((Readings!DL24)^-0.07168)+(2.5*(LOG(Readings!DL24/16.325))^2-273+$E26))</f>
        <v>-1.2084742719879955</v>
      </c>
      <c r="DQ26" s="6">
        <f>IF(Readings!DM24&gt;0.1,333.5*((Readings!DM24)^-0.07168)+(2.5*(LOG(Readings!DM24/16.325))^2-273+$E26))</f>
        <v>-1.7544965546662752</v>
      </c>
      <c r="DR26" s="6">
        <f>IF(Readings!DN24&gt;0.1,333.5*((Readings!DN24)^-0.07168)+(2.5*(LOG(Readings!DN24/16.325))^2-273+$E26))</f>
        <v>-1.5780888353937144</v>
      </c>
      <c r="DS26" s="6">
        <f>IF(Readings!DO24&gt;0.1,333.5*((Readings!DO24)^-0.07168)+(2.5*(LOG(Readings!DO24/16.325))^2-273+$E26))</f>
        <v>-0.98057300263508296</v>
      </c>
      <c r="DT26" s="6">
        <f>IF(Readings!DP24&gt;0.1,333.5*((Readings!DP24)^-0.07168)+(2.5*(LOG(Readings!DP24/16.325))^2-273+$E26))</f>
        <v>-0.60960271973709723</v>
      </c>
      <c r="DU26" s="6">
        <f>IF(Readings!DQ24&gt;0.1,333.5*((Readings!DQ24)^-0.07168)+(2.5*(LOG(Readings!DQ24/16.325))^2-273+$E26))</f>
        <v>-0.45661001642048404</v>
      </c>
      <c r="DV26" s="6">
        <f>IF(Readings!DR24&gt;0.1,333.5*((Readings!DR24)^-0.07168)+(2.5*(LOG(Readings!DR24/16.325))^2-273+$E26))</f>
        <v>-0.3260983432266471</v>
      </c>
      <c r="DW26" s="6">
        <f>IF(Readings!DS24&gt;0.1,333.5*((Readings!DS24)^-0.07168)+(2.5*(LOG(Readings!DS24/16.325))^2-273+$E26))</f>
        <v>-0.14654118937590965</v>
      </c>
      <c r="DX26" s="6">
        <f>IF(Readings!DT24&gt;0.1,333.5*((Readings!DT24)^-0.07168)+(2.5*(LOG(Readings!DT24/16.325))^2-273+$E26))</f>
        <v>0.69137688327265323</v>
      </c>
      <c r="DY26" s="6">
        <f>IF(Readings!DU24&gt;0.1,333.5*((Readings!DU24)^-0.07168)+(2.5*(LOG(Readings!DU24/16.325))^2-273+$E26))</f>
        <v>2.1648500066908127</v>
      </c>
      <c r="DZ26" s="6">
        <f>IF(Readings!DV24&gt;0.1,333.5*((Readings!DV24)^-0.07168)+(2.5*(LOG(Readings!DV24/16.325))^2-273+$E26))</f>
        <v>3.9074499118424342</v>
      </c>
      <c r="EA26" s="6">
        <f>IF(Readings!DW24&gt;0.1,333.5*((Readings!DW24)^-0.07168)+(2.5*(LOG(Readings!DW24/16.325))^2-273+$E26))</f>
        <v>4.2279612263150739</v>
      </c>
      <c r="EB26" s="6">
        <f>IF(Readings!DX24&gt;0.1,333.5*((Readings!DX24)^-0.07168)+(2.5*(LOG(Readings!DX24/16.325))^2-273+$E26))</f>
        <v>4.1818222870839463</v>
      </c>
      <c r="EC26" s="6">
        <f>IF(Readings!DY24&gt;0.1,333.5*((Readings!DY24)^-0.07168)+(2.5*(LOG(Readings!DY24/16.325))^2-273+$E26))</f>
        <v>3.5183998355363997</v>
      </c>
      <c r="ED26" s="6">
        <f>IF(Readings!DZ24&gt;0.1,333.5*((Readings!DZ24)^-0.07168)+(2.5*(LOG(Readings!DZ24/16.325))^2-273+$E26))</f>
        <v>2.8644160600142072</v>
      </c>
      <c r="EE26" s="6">
        <f>IF(Readings!EA24&gt;0.1,333.5*((Readings!EA24)^-0.07168)+(2.5*(LOG(Readings!EA24/16.325))^2-273+$E26))</f>
        <v>2.2749468430548632</v>
      </c>
      <c r="EF26" s="6">
        <f>IF(Readings!EB24&gt;0.1,333.5*((Readings!EB24)^-0.07168)+(2.5*(LOG(Readings!EB24/16.325))^2-273+$E26))</f>
        <v>1.7445665553722733</v>
      </c>
      <c r="EG26" s="6">
        <f>IF(Readings!EC24&gt;0.1,333.5*((Readings!EC24)^-0.07168)+(2.5*(LOG(Readings!EC24/16.325))^2-273+$E26))</f>
        <v>0.14464148730939996</v>
      </c>
      <c r="EH26" s="6">
        <f>IF(Readings!ED24&gt;0.1,333.5*((Readings!ED24)^-0.07168)+(2.5*(LOG(Readings!ED24/16.325))^2-273+$E26))</f>
        <v>0.45319391349750049</v>
      </c>
      <c r="EI26" s="6">
        <f>IF(Readings!EE24&gt;0.1,333.5*((Readings!EE24)^-0.07168)+(2.5*(LOG(Readings!EE24/16.325))^2-273+$E26))</f>
        <v>-1.1404172893402915</v>
      </c>
      <c r="EJ26" s="6">
        <f>IF(Readings!EF24&gt;0.1,333.5*((Readings!EF24)^-0.07168)+(2.5*(LOG(Readings!EF24/16.325))^2-273+$E26))</f>
        <v>-0.19460380568864366</v>
      </c>
      <c r="EK26" s="6">
        <f>IF(Readings!EG24&gt;0.1,333.5*((Readings!EG24)^-0.07168)+(2.5*(LOG(Readings!EG24/16.325))^2-273+$E26))</f>
        <v>3.5777065056387869</v>
      </c>
      <c r="EL26" s="6">
        <f>IF(Readings!EH24&gt;0.1,333.5*((Readings!EH24)^-0.07168)+(2.5*(LOG(Readings!EH24/16.325))^2-273+$E26))</f>
        <v>1.1258215458847758</v>
      </c>
      <c r="EM26" s="6">
        <f>IF(Readings!EI24&gt;0.1,333.5*((Readings!EI24)^-0.07168)+(2.5*(LOG(Readings!EI24/16.325))^2-273+$E26))</f>
        <v>-0.69143056759349975</v>
      </c>
      <c r="EN26" s="6">
        <f>IF(Readings!EJ24&gt;0.1,333.5*((Readings!EJ24)^-0.07168)+(2.5*(LOG(Readings!EJ24/16.325))^2-273+$E26))</f>
        <v>-0.36178932590075874</v>
      </c>
      <c r="EO26" s="6">
        <f>IF(Readings!EK24&gt;0.1,333.5*((Readings!EK24)^-0.07168)+(2.5*(LOG(Readings!EK24/16.325))^2-273+$E26))</f>
        <v>3.9225833075300898</v>
      </c>
      <c r="EP26" s="6">
        <f>IF(Readings!EL24&gt;0.1,333.5*((Readings!EL24)^-0.07168)+(2.5*(LOG(Readings!EL24/16.325))^2-273+$E26))</f>
        <v>5.5536864085644879</v>
      </c>
      <c r="EQ26" s="6">
        <f>IF(Readings!EM24&gt;0.1,333.5*((Readings!EM24)^-0.07168)+(2.5*(LOG(Readings!EM24/16.325))^2-273+$E26))</f>
        <v>4.4604483362161318</v>
      </c>
      <c r="ER26" s="6">
        <f>IF(Readings!EN24&gt;0.1,333.5*((Readings!EN24)^-0.07168)+(2.5*(LOG(Readings!EN24/16.325))^2-273+$E26))</f>
        <v>-0.45661001642048404</v>
      </c>
      <c r="ES26" s="6">
        <f>IF(Readings!EO24&gt;0.1,333.5*((Readings!EO24)^-0.07168)+(2.5*(LOG(Readings!EO24/16.325))^2-273+$E26))</f>
        <v>4.538616230380228</v>
      </c>
      <c r="ET26" s="6">
        <f>IF(Readings!EP24&gt;0.1,333.5*((Readings!EP24)^-0.07168)+(2.5*(LOG(Readings!EP24/16.325))^2-273+$E26))</f>
        <v>1.9196023626162173</v>
      </c>
      <c r="EU26" s="6">
        <f>IF(Readings!EQ24&gt;0.1,333.5*((Readings!EQ24)^-0.07168)+(2.5*(LOG(Readings!EQ24/16.325))^2-273+$E26))</f>
        <v>-0.56267086241007291</v>
      </c>
      <c r="EV26" s="6">
        <f>IF(Readings!ER24&gt;0.1,333.5*((Readings!ER24)^-0.07168)+(2.5*(LOG(Readings!ER24/16.325))^2-273+$E26))</f>
        <v>4.1051863195717715</v>
      </c>
      <c r="EW26" s="6">
        <f>(333.5*((16.06)^-0.07168)+(2.5*(LOG(16.06/16.325))^2-273+$E26))</f>
        <v>0.10797762085707063</v>
      </c>
      <c r="EX26" s="6">
        <f>(333.5*((16.39)^-0.07168)+(2.5*(LOG(16.39/16.325))^2-273+$E26))</f>
        <v>-0.29033425660117018</v>
      </c>
      <c r="EY26" s="6">
        <f>(333.5*((12.89)^-0.07168)+(2.5*(LOG(12.89/16.325))^2-273+$E26))</f>
        <v>4.4760547928622145</v>
      </c>
      <c r="EZ26" s="6"/>
      <c r="FA26" s="6">
        <f>IF(Readings!EW24&gt;0.1,333.5*((Readings!EW24)^-0.07168)+(2.5*(LOG(Readings!EW24/16.325))^2-273+$E26))</f>
        <v>-1.6113025212377465</v>
      </c>
      <c r="FB26" s="6">
        <f>IF(Readings!EX24&gt;0.1,333.5*((Readings!EX24)^-0.07168)+(2.5*(LOG(Readings!EX24/16.325))^2-273+$E26))</f>
        <v>-1.8747416962236798</v>
      </c>
      <c r="FC26" s="6">
        <f>IF(Readings!EY24&gt;0.1,333.5*((Readings!EY24)^-0.07168)+(2.5*(LOG(Readings!EY24/16.325))^2-273+$E26))</f>
        <v>-0.81924547265458614</v>
      </c>
      <c r="FD26" s="6">
        <f>IF(Readings!EZ24&gt;0.1,333.5*((Readings!EZ24)^-0.07168)+(2.5*(LOG(Readings!EZ24/16.325))^2-273+$E26))</f>
        <v>0.8180451891271332</v>
      </c>
      <c r="FE26" s="6">
        <f>IF(Readings!FA24&gt;0.1,333.5*((Readings!FA24)^-0.07168)+(2.5*(LOG(Readings!FA24/16.325))^2-273+$E26))</f>
        <v>3.8018721247514122</v>
      </c>
      <c r="FF26" s="6">
        <f>IF(Readings!FB24&gt;0.1,333.5*((Readings!FB24)^-0.07168)+(2.5*(LOG(Readings!FB24/16.325))^2-273+$E26))</f>
        <v>4.0288759048759744</v>
      </c>
      <c r="FG26" s="6">
        <f>IF(Readings!FC24&gt;0.1,333.5*((Readings!FC24)^-0.07168)+(2.5*(LOG(Readings!FC24/16.325))^2-273+$E26))</f>
        <v>3.1521231116649346</v>
      </c>
      <c r="FH26" s="6">
        <f>IF(Readings!FD24&gt;0.1,333.5*((Readings!FD24)^-0.07168)+(2.5*(LOG(Readings!FD24/16.325))^2-273+$E26))</f>
        <v>2.1511357989808744</v>
      </c>
      <c r="FI26" s="6">
        <f>IF(Readings!FE24&gt;0.1,333.5*((Readings!FE24)^-0.07168)+(2.5*(LOG(Readings!FE24/16.325))^2-273+$E26))</f>
        <v>1.0097741507330511</v>
      </c>
      <c r="FJ26" s="6">
        <f>IF(Readings!FF24&gt;0.1,333.5*((Readings!FF24)^-0.07168)+(2.5*(LOG(Readings!FF24/16.325))^2-273+$E26))</f>
        <v>1.0581017630727274E-2</v>
      </c>
      <c r="FK26" s="6">
        <f>IF(Readings!FG24&gt;0.1,333.5*((Readings!FG24)^-0.07168)+(2.5*(LOG(Readings!FG24/16.325))^2-273+$E26))</f>
        <v>-0.9346319055547383</v>
      </c>
    </row>
    <row r="27" spans="1:243" x14ac:dyDescent="0.2">
      <c r="D27" s="17"/>
      <c r="E27" s="17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</row>
    <row r="28" spans="1:243" x14ac:dyDescent="0.2">
      <c r="B28" s="29" t="str">
        <f>'Raw Temp_data'!B36</f>
        <v>BH 12861-04: Single Bead</v>
      </c>
      <c r="E28" s="17"/>
      <c r="G28" s="6"/>
      <c r="H28" s="6" t="str">
        <f>'Raw Temp_data'!H37</f>
        <v>Dam Elev. =</v>
      </c>
      <c r="I28" s="6">
        <f>'Raw Temp_data'!I37</f>
        <v>1095.52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</row>
    <row r="29" spans="1:243" s="1" customFormat="1" x14ac:dyDescent="0.2">
      <c r="A29"/>
      <c r="B29" s="13" t="str">
        <f>'Raw Temp_data'!B37</f>
        <v>Bead #</v>
      </c>
      <c r="C29" s="13" t="str">
        <f>'Raw Temp_data'!C37</f>
        <v>Elevation</v>
      </c>
      <c r="D29" s="13" t="str">
        <f>'Raw Temp_data'!D37</f>
        <v>Depth</v>
      </c>
      <c r="E29" s="17"/>
      <c r="F29" s="13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O29" s="6"/>
      <c r="DP29" s="6"/>
      <c r="DR29" s="5">
        <f t="shared" ref="DR29:EC29" si="20">DR5</f>
        <v>37013</v>
      </c>
      <c r="DS29" s="5">
        <f t="shared" si="20"/>
        <v>37028</v>
      </c>
      <c r="DT29" s="5">
        <f t="shared" si="20"/>
        <v>37046</v>
      </c>
      <c r="DU29" s="5">
        <f t="shared" si="20"/>
        <v>37060</v>
      </c>
      <c r="DV29" s="5">
        <f t="shared" si="20"/>
        <v>37075</v>
      </c>
      <c r="DW29" s="5">
        <f t="shared" si="20"/>
        <v>37088</v>
      </c>
      <c r="DX29" s="5">
        <f t="shared" si="20"/>
        <v>37102</v>
      </c>
      <c r="DY29" s="5">
        <f t="shared" si="20"/>
        <v>37116</v>
      </c>
      <c r="DZ29" s="5">
        <f t="shared" si="20"/>
        <v>37134</v>
      </c>
      <c r="EA29" s="5">
        <f t="shared" si="20"/>
        <v>37143</v>
      </c>
      <c r="EB29" s="5">
        <f t="shared" si="20"/>
        <v>37157</v>
      </c>
      <c r="EC29" s="5">
        <f t="shared" si="20"/>
        <v>37181</v>
      </c>
      <c r="ED29" s="5">
        <f>ED5</f>
        <v>37196</v>
      </c>
      <c r="EE29" s="5">
        <f>EE5</f>
        <v>37210</v>
      </c>
      <c r="EF29" s="5">
        <f>EF5</f>
        <v>37224</v>
      </c>
      <c r="EG29" s="5">
        <f>EG5</f>
        <v>37271</v>
      </c>
      <c r="EH29" s="5">
        <f t="shared" ref="EH29:ET29" si="21">EH5</f>
        <v>37463</v>
      </c>
      <c r="EI29" s="5">
        <f t="shared" si="21"/>
        <v>37750</v>
      </c>
      <c r="EJ29" s="5">
        <f t="shared" si="21"/>
        <v>37812</v>
      </c>
      <c r="EK29" s="5">
        <f t="shared" si="21"/>
        <v>37852</v>
      </c>
      <c r="EL29" s="5">
        <f t="shared" si="21"/>
        <v>37971</v>
      </c>
      <c r="EM29" s="5">
        <f t="shared" si="21"/>
        <v>38138</v>
      </c>
      <c r="EN29" s="5">
        <f t="shared" si="21"/>
        <v>38170</v>
      </c>
      <c r="EO29" s="5">
        <f t="shared" si="21"/>
        <v>38213</v>
      </c>
      <c r="EP29" s="5">
        <f t="shared" si="21"/>
        <v>38238</v>
      </c>
      <c r="EQ29" s="5">
        <f t="shared" si="21"/>
        <v>38266</v>
      </c>
      <c r="ER29" s="5">
        <f t="shared" si="21"/>
        <v>38502</v>
      </c>
      <c r="ES29" s="5">
        <f t="shared" si="21"/>
        <v>38586</v>
      </c>
      <c r="ET29" s="5">
        <f t="shared" si="21"/>
        <v>38674</v>
      </c>
      <c r="EU29" s="5">
        <f>EU5</f>
        <v>39592</v>
      </c>
      <c r="EV29" s="5">
        <f>EV5</f>
        <v>39701</v>
      </c>
      <c r="EW29" s="5">
        <v>38904</v>
      </c>
      <c r="EX29" s="5">
        <v>40750</v>
      </c>
      <c r="EY29" s="5">
        <v>40786</v>
      </c>
      <c r="EZ29" s="5">
        <v>40815</v>
      </c>
      <c r="FA29" s="5">
        <f t="shared" ref="FA29:FF29" si="22">FA5</f>
        <v>40988</v>
      </c>
      <c r="FB29" s="5">
        <f t="shared" si="22"/>
        <v>41016</v>
      </c>
      <c r="FC29" s="5">
        <f t="shared" si="22"/>
        <v>41051</v>
      </c>
      <c r="FD29" s="5">
        <f t="shared" si="22"/>
        <v>41118</v>
      </c>
      <c r="FE29" s="5">
        <f t="shared" si="22"/>
        <v>41151</v>
      </c>
      <c r="FF29" s="5">
        <f t="shared" si="22"/>
        <v>41182</v>
      </c>
      <c r="FG29" s="5">
        <v>41212</v>
      </c>
      <c r="FH29" s="5">
        <v>41233</v>
      </c>
      <c r="FI29" s="5">
        <v>41268</v>
      </c>
      <c r="FJ29" s="5">
        <v>41304</v>
      </c>
      <c r="FK29" s="5">
        <v>41337</v>
      </c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</row>
    <row r="30" spans="1:243" x14ac:dyDescent="0.2">
      <c r="B30" s="13">
        <f>'Raw Temp_data'!B38</f>
        <v>1</v>
      </c>
      <c r="C30" s="13">
        <v>1043.5999999999999</v>
      </c>
      <c r="D30" s="13">
        <f>'Raw Temp_data'!D38</f>
        <v>-10.7</v>
      </c>
      <c r="E30" s="17"/>
      <c r="F30" s="17" t="s">
        <v>381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DR30" s="6">
        <f>IF(Readings!DN28&gt;0.1,333.5*((Readings!DN28)^-0.07168)+(2.5*(LOG(Readings!DN28/16.325))^2-273+$E30))</f>
        <v>-0.50473953158922313</v>
      </c>
      <c r="DS30" s="6">
        <f>IF(Readings!DO28&gt;0.1,333.5*((Readings!DO28)^-0.07168)+(2.5*(LOG(Readings!DO28/16.325))^2-273+$E30))</f>
        <v>-0.50473953158922313</v>
      </c>
      <c r="DT30" s="6">
        <f>IF(Readings!DP28&gt;0.1,333.5*((Readings!DP28)^-0.07168)+(2.5*(LOG(Readings!DP28/16.325))^2-273+$E30))</f>
        <v>-0.51638232606268275</v>
      </c>
      <c r="DU30" s="6">
        <f>IF(Readings!DQ28&gt;0.1,333.5*((Readings!DQ28)^-0.07168)+(2.5*(LOG(Readings!DQ28/16.325))^2-273+$E30))</f>
        <v>-0.51638232606268275</v>
      </c>
      <c r="DV30" s="6">
        <f>IF(Readings!DR28&gt;0.1,333.5*((Readings!DR28)^-0.07168)+(2.5*(LOG(Readings!DR28/16.325))^2-273+$E30))</f>
        <v>-0.5280173419398011</v>
      </c>
      <c r="DW30" s="6">
        <f>IF(Readings!DS28&gt;0.1,333.5*((Readings!DS28)^-0.07168)+(2.5*(LOG(Readings!DS28/16.325))^2-273+$E30))</f>
        <v>-0.51638232606268275</v>
      </c>
      <c r="DX30" s="6">
        <f>IF(Readings!DT28&gt;0.1,333.5*((Readings!DT28)^-0.07168)+(2.5*(LOG(Readings!DT28/16.325))^2-273+$E30))</f>
        <v>-0.53964458901288026</v>
      </c>
      <c r="DY30" s="6">
        <f>IF(Readings!DU28&gt;0.1,333.5*((Readings!DU28)^-0.07168)+(2.5*(LOG(Readings!DU28/16.325))^2-273+$E30))</f>
        <v>-0.55126407705608926</v>
      </c>
      <c r="DZ30" s="6">
        <f>IF(Readings!DV28&gt;0.1,333.5*((Readings!DV28)^-0.07168)+(2.5*(LOG(Readings!DV28/16.325))^2-273+$E30))</f>
        <v>-0.5280173419398011</v>
      </c>
      <c r="EA30" s="6">
        <f>IF(Readings!DW28&gt;0.1,333.5*((Readings!DW28)^-0.07168)+(2.5*(LOG(Readings!DW28/16.325))^2-273+$E30))</f>
        <v>-0.5280173419398011</v>
      </c>
      <c r="EB30" s="6">
        <f>IF(Readings!DX28&gt;0.1,333.5*((Readings!DX28)^-0.07168)+(2.5*(LOG(Readings!DX28/16.325))^2-273+$E30))</f>
        <v>-0.5280173419398011</v>
      </c>
      <c r="EC30" s="6">
        <f>IF(Readings!DY28&gt;0.1,333.5*((Readings!DY28)^-0.07168)+(2.5*(LOG(Readings!DY28/16.325))^2-273+$E30))</f>
        <v>-0.53964458901288026</v>
      </c>
      <c r="ED30" s="6">
        <f>IF(Readings!DZ28&gt;0.1,333.5*((Readings!DZ28)^-0.07168)+(2.5*(LOG(Readings!DZ28/16.325))^2-273+$E30))</f>
        <v>-0.5280173419398011</v>
      </c>
      <c r="EE30" s="6">
        <f>IF(Readings!EA28&gt;0.1,333.5*((Readings!EA28)^-0.07168)+(2.5*(LOG(Readings!EA28/16.325))^2-273+$E30))</f>
        <v>-0.5280173419398011</v>
      </c>
      <c r="EF30" s="6">
        <f>IF(Readings!EB28&gt;0.1,333.5*((Readings!EB28)^-0.07168)+(2.5*(LOG(Readings!EB28/16.325))^2-273+$E30))</f>
        <v>-0.53964458901288026</v>
      </c>
      <c r="EG30" s="6">
        <f>IF(Readings!EC28&gt;0.1,333.5*((Readings!EC28)^-0.07168)+(2.5*(LOG(Readings!EC28/16.325))^2-273+$E30))</f>
        <v>-0.69009626246941025</v>
      </c>
      <c r="EH30" s="6">
        <f>IF(Readings!ED28&gt;0.1,333.5*((Readings!ED28)^-0.07168)+(2.5*(LOG(Readings!ED28/16.325))^2-273+$E30))</f>
        <v>-0.58607608447653092</v>
      </c>
      <c r="EI30" s="6">
        <f>IF(Readings!EE28&gt;0.1,333.5*((Readings!EE28)^-0.07168)+(2.5*(LOG(Readings!EE28/16.325))^2-273+$E30))</f>
        <v>-0.53964458901288026</v>
      </c>
      <c r="EJ30" s="6">
        <f>IF(Readings!EF28&gt;0.1,333.5*((Readings!EF28)^-0.07168)+(2.5*(LOG(Readings!EF28/16.325))^2-273+$E30))</f>
        <v>-0.66703434827701358</v>
      </c>
      <c r="EK30" s="6">
        <f>IF(Readings!EG28&gt;0.1,333.5*((Readings!EG28)^-0.07168)+(2.5*(LOG(Readings!EG28/16.325))^2-273+$E30))</f>
        <v>-0.62081861076541145</v>
      </c>
      <c r="EL30" s="6">
        <f>IF(Readings!EH28&gt;0.1,333.5*((Readings!EH28)^-0.07168)+(2.5*(LOG(Readings!EH28/16.325))^2-273+$E30))</f>
        <v>-0.55126407705608926</v>
      </c>
      <c r="EM30" s="6">
        <f>IF(Readings!EI28&gt;0.1,333.5*((Readings!EI28)^-0.07168)+(2.5*(LOG(Readings!EI28/16.325))^2-273+$E30))</f>
        <v>-0.59766463378042545</v>
      </c>
      <c r="EN30" s="6">
        <f>IF(Readings!EJ28&gt;0.1,333.5*((Readings!EJ28)^-0.07168)+(2.5*(LOG(Readings!EJ28/16.325))^2-273+$E30))</f>
        <v>-0.62081861076541145</v>
      </c>
      <c r="EO30" s="6">
        <f>IF(Readings!EK28&gt;0.1,333.5*((Readings!EK28)^-0.07168)+(2.5*(LOG(Readings!EK28/16.325))^2-273+$E30))</f>
        <v>-0.59766463378042545</v>
      </c>
      <c r="EP30" s="6">
        <f>IF(Readings!EL28&gt;0.1,333.5*((Readings!EL28)^-0.07168)+(2.5*(LOG(Readings!EL28/16.325))^2-273+$E30))</f>
        <v>-0.57447981505890766</v>
      </c>
      <c r="EQ30" s="6">
        <f>IF(Readings!EM28&gt;0.1,333.5*((Readings!EM28)^-0.07168)+(2.5*(LOG(Readings!EM28/16.325))^2-273+$E30))</f>
        <v>-0.70161576440006002</v>
      </c>
      <c r="ER30" s="6">
        <f>IF(Readings!EN28&gt;0.1,333.5*((Readings!EN28)^-0.07168)+(2.5*(LOG(Readings!EN28/16.325))^2-273+$E30))</f>
        <v>-0.50473953158922313</v>
      </c>
      <c r="ES30" s="6">
        <f>IF(Readings!EO28&gt;0.1,333.5*((Readings!EO28)^-0.07168)+(2.5*(LOG(Readings!EO28/16.325))^2-273+$E30))</f>
        <v>-0.62081861076541145</v>
      </c>
      <c r="ET30" s="6">
        <f>IF(Readings!EP28&gt;0.1,333.5*((Readings!EP28)^-0.07168)+(2.5*(LOG(Readings!EP28/16.325))^2-273+$E30))</f>
        <v>-0.51638232606268275</v>
      </c>
      <c r="EU30" s="6">
        <f>IF(Readings!EQ28&gt;0.1,333.5*((Readings!EQ28)^-0.07168)+(2.5*(LOG(Readings!EQ28/16.325))^2-273+$E30))</f>
        <v>-0.63238405776121454</v>
      </c>
      <c r="EV30" s="6">
        <f>IF(Readings!ER28&gt;0.1,333.5*((Readings!ER28)^-0.07168)+(2.5*(LOG(Readings!ER28/16.325))^2-273+$E30))</f>
        <v>-0.59766463378042545</v>
      </c>
      <c r="EW30" s="6">
        <f>(333.5*((16.75)^-0.07168)+(2.5*(LOG(16.75/16.325))^2-273+$E30))</f>
        <v>-0.50473953158922313</v>
      </c>
      <c r="EX30" s="6">
        <f>(333.5*((16.74)^-0.07168)+(2.5*(LOG(16.74/16.325))^2-273+$E30))</f>
        <v>-0.49308894870904396</v>
      </c>
      <c r="EY30" s="6">
        <f>(333.5*((16.74)^-0.07168)+(2.5*(LOG(16.74/16.325))^2-273+$E30))</f>
        <v>-0.49308894870904396</v>
      </c>
      <c r="EZ30" s="6">
        <f>(333.5*((16.76)^-0.07168)+(2.5*(LOG(16.76/16.325))^2-273+$E30))</f>
        <v>-0.51638232606268275</v>
      </c>
      <c r="FA30" s="6">
        <f>IF(Readings!EW28&gt;0.1,333.5*((Readings!EW28)^-0.07168)+(2.5*(LOG(Readings!EW28/16.325))^2-273+$E30))</f>
        <v>-0.50473953158922313</v>
      </c>
      <c r="FB30" s="6" t="b">
        <f>IF(Readings!EX28&gt;0.1,333.5*((Readings!EX28)^-0.07168)+(2.5*(LOG(Readings!EX28/16.325))^2-273+$E30))</f>
        <v>0</v>
      </c>
      <c r="FC30" s="6">
        <f>IF(Readings!EY28&gt;0.1,333.5*((Readings!EY28)^-0.07168)+(2.5*(LOG(Readings!EY28/16.325))^2-273+$E30))</f>
        <v>-0.46976437839555274</v>
      </c>
      <c r="FD30" s="6">
        <f>IF(Readings!EZ28&gt;0.1,333.5*((Readings!EZ28)^-0.07168)+(2.5*(LOG(Readings!EZ28/16.325))^2-273+$E30))</f>
        <v>-0.48143056759352021</v>
      </c>
      <c r="FE30" s="6">
        <f>IF(Readings!FA28&gt;0.1,333.5*((Readings!FA28)^-0.07168)+(2.5*(LOG(Readings!FA28/16.325))^2-273+$E30))</f>
        <v>-0.49308894870904396</v>
      </c>
      <c r="FF30" s="6">
        <f>IF(Readings!FB28&gt;0.1,333.5*((Readings!FB28)^-0.07168)+(2.5*(LOG(Readings!FB28/16.325))^2-273+$E30))</f>
        <v>-0.50473953158922313</v>
      </c>
      <c r="FG30" s="6">
        <f>IF(Readings!FC28&gt;0.1,333.5*((Readings!FC28)^-0.07168)+(2.5*(LOG(Readings!FC28/16.325))^2-273+$E30))</f>
        <v>-0.49308894870904396</v>
      </c>
      <c r="FH30" s="6">
        <f>IF(Readings!FD28&gt;0.1,333.5*((Readings!FD28)^-0.07168)+(2.5*(LOG(Readings!FD28/16.325))^2-273+$E30))</f>
        <v>0.22058101763070681</v>
      </c>
      <c r="FI30" s="6">
        <f>IF(Readings!FE28&gt;0.1,333.5*((Readings!FE28)^-0.07168)+(2.5*(LOG(Readings!FE28/16.325))^2-273+$E30))</f>
        <v>-0.50473953158922313</v>
      </c>
      <c r="FJ30" s="6">
        <f>IF(Readings!FF28&gt;0.1,333.5*((Readings!FF28)^-0.07168)+(2.5*(LOG(Readings!FF28/16.325))^2-273+$E30))</f>
        <v>-0.49308894870904396</v>
      </c>
      <c r="FK30" s="6">
        <f>IF(Readings!FG28&gt;0.1,333.5*((Readings!FG28)^-0.07168)+(2.5*(LOG(Readings!FG28/16.325))^2-273+$E30))</f>
        <v>-0.50473953158922313</v>
      </c>
    </row>
    <row r="31" spans="1:243" x14ac:dyDescent="0.2">
      <c r="D31" s="17"/>
      <c r="E31" s="17"/>
      <c r="F31" s="17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</row>
    <row r="32" spans="1:243" x14ac:dyDescent="0.2">
      <c r="B32" s="4" t="s">
        <v>54</v>
      </c>
      <c r="D32" s="17"/>
      <c r="E32" s="17"/>
      <c r="F32" s="17"/>
      <c r="G32" s="6"/>
      <c r="H32" s="6" t="s">
        <v>1</v>
      </c>
      <c r="I32" s="6">
        <v>1087.8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</row>
    <row r="33" spans="1:167" s="5" customFormat="1" x14ac:dyDescent="0.2">
      <c r="B33" s="16" t="s">
        <v>49</v>
      </c>
      <c r="C33" s="18" t="s">
        <v>2</v>
      </c>
      <c r="D33" s="16" t="s">
        <v>3</v>
      </c>
      <c r="E33" s="16" t="s">
        <v>58</v>
      </c>
      <c r="F33" s="16"/>
      <c r="G33" s="5">
        <f>G23</f>
        <v>35894</v>
      </c>
      <c r="H33" s="5">
        <f t="shared" ref="H33:BS33" si="23">H23</f>
        <v>35899</v>
      </c>
      <c r="I33" s="5">
        <f t="shared" si="23"/>
        <v>35908</v>
      </c>
      <c r="J33" s="5">
        <f t="shared" si="23"/>
        <v>35913</v>
      </c>
      <c r="K33" s="5">
        <f t="shared" si="23"/>
        <v>35920</v>
      </c>
      <c r="L33" s="5">
        <f t="shared" si="23"/>
        <v>35927</v>
      </c>
      <c r="M33" s="5">
        <f t="shared" si="23"/>
        <v>35943</v>
      </c>
      <c r="N33" s="5">
        <f t="shared" si="23"/>
        <v>35950</v>
      </c>
      <c r="O33" s="5">
        <f t="shared" si="23"/>
        <v>35957</v>
      </c>
      <c r="P33" s="5">
        <f t="shared" si="23"/>
        <v>35964</v>
      </c>
      <c r="Q33" s="5">
        <f t="shared" si="23"/>
        <v>35972</v>
      </c>
      <c r="R33" s="5">
        <f t="shared" si="23"/>
        <v>35978</v>
      </c>
      <c r="S33" s="5">
        <f t="shared" si="23"/>
        <v>35986</v>
      </c>
      <c r="T33" s="5">
        <f t="shared" si="23"/>
        <v>35992</v>
      </c>
      <c r="U33" s="5">
        <f t="shared" si="23"/>
        <v>35998</v>
      </c>
      <c r="V33" s="5">
        <f t="shared" si="23"/>
        <v>36006</v>
      </c>
      <c r="W33" s="5">
        <f t="shared" si="23"/>
        <v>36012</v>
      </c>
      <c r="X33" s="5">
        <f t="shared" si="23"/>
        <v>36019</v>
      </c>
      <c r="Y33" s="5">
        <f t="shared" si="23"/>
        <v>36026</v>
      </c>
      <c r="Z33" s="5">
        <f t="shared" si="23"/>
        <v>36034</v>
      </c>
      <c r="AA33" s="5">
        <f t="shared" si="23"/>
        <v>36040</v>
      </c>
      <c r="AB33" s="5">
        <f t="shared" si="23"/>
        <v>36048</v>
      </c>
      <c r="AC33" s="5">
        <f t="shared" si="23"/>
        <v>36056</v>
      </c>
      <c r="AD33" s="5">
        <f t="shared" si="23"/>
        <v>36061</v>
      </c>
      <c r="AE33" s="5">
        <f t="shared" si="23"/>
        <v>36067</v>
      </c>
      <c r="AF33" s="5">
        <f t="shared" si="23"/>
        <v>36075</v>
      </c>
      <c r="AG33" s="5">
        <f t="shared" si="23"/>
        <v>36083</v>
      </c>
      <c r="AH33" s="5">
        <f t="shared" si="23"/>
        <v>36090</v>
      </c>
      <c r="AI33" s="5">
        <f t="shared" si="23"/>
        <v>36096</v>
      </c>
      <c r="AJ33" s="5">
        <f t="shared" si="23"/>
        <v>36103</v>
      </c>
      <c r="AK33" s="5">
        <f t="shared" si="23"/>
        <v>36111</v>
      </c>
      <c r="AL33" s="5">
        <f t="shared" si="23"/>
        <v>36118</v>
      </c>
      <c r="AM33" s="5">
        <f t="shared" si="23"/>
        <v>36124</v>
      </c>
      <c r="AN33" s="5">
        <f t="shared" si="23"/>
        <v>36131</v>
      </c>
      <c r="AO33" s="5">
        <f t="shared" si="23"/>
        <v>36138</v>
      </c>
      <c r="AP33" s="5">
        <f t="shared" si="23"/>
        <v>36145</v>
      </c>
      <c r="AQ33" s="5">
        <f t="shared" si="23"/>
        <v>36159</v>
      </c>
      <c r="AR33" s="5">
        <f t="shared" si="23"/>
        <v>36166</v>
      </c>
      <c r="AS33" s="5">
        <f t="shared" si="23"/>
        <v>36173</v>
      </c>
      <c r="AT33" s="5">
        <f t="shared" si="23"/>
        <v>36181</v>
      </c>
      <c r="AU33" s="5">
        <f t="shared" si="23"/>
        <v>36187</v>
      </c>
      <c r="AV33" s="5">
        <f t="shared" si="23"/>
        <v>36194</v>
      </c>
      <c r="AW33" s="5">
        <f t="shared" si="23"/>
        <v>36200</v>
      </c>
      <c r="AX33" s="5">
        <f t="shared" si="23"/>
        <v>36206</v>
      </c>
      <c r="AY33" s="5">
        <f t="shared" si="23"/>
        <v>36214</v>
      </c>
      <c r="AZ33" s="5">
        <f t="shared" si="23"/>
        <v>36224</v>
      </c>
      <c r="BA33" s="5">
        <f t="shared" si="23"/>
        <v>36227</v>
      </c>
      <c r="BB33" s="5">
        <f t="shared" si="23"/>
        <v>36234</v>
      </c>
      <c r="BC33" s="5">
        <f t="shared" si="23"/>
        <v>36241</v>
      </c>
      <c r="BD33" s="5">
        <f t="shared" si="23"/>
        <v>36251</v>
      </c>
      <c r="BE33" s="5">
        <f t="shared" si="23"/>
        <v>36271</v>
      </c>
      <c r="BF33" s="5">
        <f t="shared" si="23"/>
        <v>36280</v>
      </c>
      <c r="BG33" s="5">
        <f t="shared" si="23"/>
        <v>36285</v>
      </c>
      <c r="BH33" s="5">
        <f t="shared" si="23"/>
        <v>36296</v>
      </c>
      <c r="BI33" s="5">
        <f t="shared" si="23"/>
        <v>36302</v>
      </c>
      <c r="BJ33" s="5">
        <f t="shared" si="23"/>
        <v>36308</v>
      </c>
      <c r="BK33" s="5">
        <f t="shared" si="23"/>
        <v>36315</v>
      </c>
      <c r="BL33" s="5">
        <f t="shared" si="23"/>
        <v>36321</v>
      </c>
      <c r="BM33" s="5">
        <f t="shared" si="23"/>
        <v>36327</v>
      </c>
      <c r="BN33" s="5">
        <f t="shared" si="23"/>
        <v>36334</v>
      </c>
      <c r="BO33" s="5">
        <f t="shared" si="23"/>
        <v>36345</v>
      </c>
      <c r="BP33" s="5">
        <f t="shared" si="23"/>
        <v>36350</v>
      </c>
      <c r="BQ33" s="5">
        <f t="shared" si="23"/>
        <v>36356</v>
      </c>
      <c r="BR33" s="5">
        <f t="shared" si="23"/>
        <v>36376</v>
      </c>
      <c r="BS33" s="5">
        <f t="shared" si="23"/>
        <v>36382</v>
      </c>
      <c r="BT33" s="5">
        <f t="shared" ref="BT33:CE33" si="24">BT23</f>
        <v>36390</v>
      </c>
      <c r="BU33" s="5">
        <f t="shared" si="24"/>
        <v>36399</v>
      </c>
      <c r="BV33" s="5">
        <f t="shared" si="24"/>
        <v>36407</v>
      </c>
      <c r="BW33" s="5">
        <f t="shared" si="24"/>
        <v>36414</v>
      </c>
      <c r="BX33" s="5">
        <f t="shared" si="24"/>
        <v>36421</v>
      </c>
      <c r="BY33" s="5">
        <f t="shared" si="24"/>
        <v>36434</v>
      </c>
      <c r="BZ33" s="5">
        <f t="shared" si="24"/>
        <v>36443</v>
      </c>
      <c r="CA33" s="5">
        <f t="shared" si="24"/>
        <v>36449</v>
      </c>
      <c r="CB33" s="5">
        <f t="shared" si="24"/>
        <v>36455</v>
      </c>
      <c r="CC33" s="5">
        <f t="shared" si="24"/>
        <v>36467</v>
      </c>
      <c r="CD33" s="5">
        <f t="shared" si="24"/>
        <v>36477</v>
      </c>
      <c r="CE33" s="5">
        <f t="shared" si="24"/>
        <v>36489</v>
      </c>
      <c r="CG33" s="5">
        <f t="shared" ref="CG33:CM33" si="25">CG23</f>
        <v>36504</v>
      </c>
      <c r="CH33" s="5">
        <f t="shared" si="25"/>
        <v>36524</v>
      </c>
      <c r="CI33" s="5">
        <f t="shared" si="25"/>
        <v>36568</v>
      </c>
      <c r="CJ33" s="5">
        <f t="shared" si="25"/>
        <v>36590</v>
      </c>
      <c r="CK33" s="5">
        <f t="shared" si="25"/>
        <v>36615</v>
      </c>
      <c r="CL33" s="5">
        <f t="shared" si="25"/>
        <v>36626</v>
      </c>
      <c r="CM33" s="5">
        <f t="shared" si="25"/>
        <v>36641</v>
      </c>
      <c r="CN33" s="5">
        <f t="shared" ref="CN33:CS33" si="26">CN23</f>
        <v>36659</v>
      </c>
      <c r="CO33" s="5">
        <f t="shared" si="26"/>
        <v>36671</v>
      </c>
      <c r="CP33" s="5">
        <f t="shared" si="26"/>
        <v>36674</v>
      </c>
      <c r="CQ33" s="5">
        <f t="shared" si="26"/>
        <v>36678</v>
      </c>
      <c r="CR33" s="5">
        <f t="shared" si="26"/>
        <v>36684</v>
      </c>
      <c r="CS33" s="5">
        <f t="shared" si="26"/>
        <v>36693</v>
      </c>
      <c r="CT33" s="5">
        <f>CT23</f>
        <v>36698</v>
      </c>
      <c r="CU33" s="5">
        <f>CU23</f>
        <v>36707</v>
      </c>
      <c r="CV33" s="5">
        <f>CV23</f>
        <v>36713</v>
      </c>
      <c r="CW33" s="5">
        <f>CW23</f>
        <v>36718</v>
      </c>
      <c r="CX33" s="5">
        <f t="shared" ref="CX33:DG33" si="27">CX23</f>
        <v>36735</v>
      </c>
      <c r="CY33" s="5">
        <f t="shared" si="27"/>
        <v>36740</v>
      </c>
      <c r="CZ33" s="5">
        <f t="shared" si="27"/>
        <v>36748</v>
      </c>
      <c r="DA33" s="5">
        <f t="shared" si="27"/>
        <v>36753</v>
      </c>
      <c r="DB33" s="5">
        <f t="shared" si="27"/>
        <v>36762</v>
      </c>
      <c r="DC33" s="5">
        <f t="shared" si="27"/>
        <v>36767</v>
      </c>
      <c r="DD33" s="5">
        <f t="shared" si="27"/>
        <v>36779</v>
      </c>
      <c r="DE33" s="5">
        <f t="shared" si="27"/>
        <v>36798</v>
      </c>
      <c r="DF33" s="5">
        <f t="shared" si="27"/>
        <v>36809</v>
      </c>
      <c r="DG33" s="5">
        <f t="shared" si="27"/>
        <v>36816</v>
      </c>
      <c r="DH33" s="5">
        <f t="shared" ref="DH33:DR33" si="28">DH23</f>
        <v>36823</v>
      </c>
      <c r="DI33" s="5">
        <f t="shared" si="28"/>
        <v>36837</v>
      </c>
      <c r="DJ33" s="5">
        <f t="shared" si="28"/>
        <v>36849</v>
      </c>
      <c r="DK33" s="5">
        <f t="shared" si="28"/>
        <v>36867</v>
      </c>
      <c r="DL33" s="5">
        <f t="shared" si="28"/>
        <v>36881</v>
      </c>
      <c r="DM33" s="5">
        <f t="shared" si="28"/>
        <v>36901</v>
      </c>
      <c r="DN33" s="5">
        <f t="shared" si="28"/>
        <v>36914</v>
      </c>
      <c r="DO33" s="5">
        <f t="shared" si="28"/>
        <v>36951</v>
      </c>
      <c r="DP33" s="5">
        <f t="shared" si="28"/>
        <v>36971</v>
      </c>
      <c r="DQ33" s="5">
        <f t="shared" si="28"/>
        <v>36991</v>
      </c>
      <c r="DR33" s="5">
        <f t="shared" si="28"/>
        <v>37013</v>
      </c>
      <c r="DS33" s="5">
        <f>DS23</f>
        <v>37028</v>
      </c>
      <c r="DT33" s="5">
        <f t="shared" ref="DT33:ED33" si="29">DT23</f>
        <v>37046</v>
      </c>
      <c r="DU33" s="5">
        <f t="shared" si="29"/>
        <v>37060</v>
      </c>
      <c r="DV33" s="5">
        <f t="shared" si="29"/>
        <v>37075</v>
      </c>
      <c r="DW33" s="5">
        <f t="shared" si="29"/>
        <v>37088</v>
      </c>
      <c r="DX33" s="5">
        <f t="shared" si="29"/>
        <v>37102</v>
      </c>
      <c r="DY33" s="5">
        <f t="shared" si="29"/>
        <v>37116</v>
      </c>
      <c r="DZ33" s="5">
        <f t="shared" si="29"/>
        <v>37134</v>
      </c>
      <c r="EA33" s="5">
        <f t="shared" si="29"/>
        <v>37143</v>
      </c>
      <c r="EB33" s="5">
        <f t="shared" si="29"/>
        <v>37157</v>
      </c>
      <c r="EC33" s="5">
        <f t="shared" si="29"/>
        <v>37181</v>
      </c>
      <c r="ED33" s="5">
        <f t="shared" si="29"/>
        <v>37196</v>
      </c>
      <c r="EE33" s="5">
        <f t="shared" ref="EE33:EL33" si="30">EE23</f>
        <v>37210</v>
      </c>
      <c r="EF33" s="5">
        <f t="shared" si="30"/>
        <v>37224</v>
      </c>
      <c r="EG33" s="5">
        <f t="shared" si="30"/>
        <v>37271</v>
      </c>
      <c r="EH33" s="5">
        <f t="shared" si="30"/>
        <v>37463</v>
      </c>
      <c r="EI33" s="5">
        <f t="shared" si="30"/>
        <v>37750</v>
      </c>
      <c r="EJ33" s="5">
        <f t="shared" si="30"/>
        <v>37812</v>
      </c>
      <c r="EK33" s="5">
        <f t="shared" si="30"/>
        <v>37852</v>
      </c>
      <c r="EL33" s="5">
        <f t="shared" si="30"/>
        <v>37971</v>
      </c>
      <c r="EM33" s="5">
        <f t="shared" ref="EM33:ET33" si="31">EM23</f>
        <v>38138</v>
      </c>
      <c r="EN33" s="5">
        <f t="shared" si="31"/>
        <v>38170</v>
      </c>
      <c r="EO33" s="5">
        <f t="shared" si="31"/>
        <v>38213</v>
      </c>
      <c r="EP33" s="5">
        <f t="shared" si="31"/>
        <v>38238</v>
      </c>
      <c r="EQ33" s="5">
        <f t="shared" si="31"/>
        <v>38266</v>
      </c>
      <c r="ER33" s="5">
        <f t="shared" si="31"/>
        <v>38502</v>
      </c>
      <c r="ES33" s="5">
        <f t="shared" si="31"/>
        <v>38586</v>
      </c>
      <c r="ET33" s="5">
        <f t="shared" si="31"/>
        <v>38674</v>
      </c>
      <c r="EU33" s="5">
        <f>EU23</f>
        <v>39592</v>
      </c>
      <c r="EV33" s="5">
        <f>EV23</f>
        <v>39701</v>
      </c>
      <c r="EW33" s="5">
        <v>40365</v>
      </c>
      <c r="EX33" s="5">
        <v>40750</v>
      </c>
      <c r="EY33" s="5">
        <v>40786</v>
      </c>
      <c r="FA33" s="5">
        <f t="shared" ref="FA33:FF33" si="32">FA23</f>
        <v>40988</v>
      </c>
      <c r="FB33" s="5">
        <f t="shared" si="32"/>
        <v>41016</v>
      </c>
      <c r="FC33" s="5">
        <f t="shared" si="32"/>
        <v>41051</v>
      </c>
      <c r="FD33" s="5">
        <f t="shared" si="32"/>
        <v>41118</v>
      </c>
      <c r="FE33" s="5">
        <f t="shared" si="32"/>
        <v>41151</v>
      </c>
      <c r="FF33" s="5">
        <f t="shared" si="32"/>
        <v>41182</v>
      </c>
      <c r="FG33" s="5">
        <v>41212</v>
      </c>
      <c r="FH33" s="5">
        <v>41233</v>
      </c>
      <c r="FI33" s="5">
        <v>41268</v>
      </c>
      <c r="FJ33" s="5">
        <v>41304</v>
      </c>
      <c r="FK33" s="5">
        <v>41337</v>
      </c>
    </row>
    <row r="34" spans="1:167" x14ac:dyDescent="0.2">
      <c r="A34" t="s">
        <v>23</v>
      </c>
      <c r="B34" s="13">
        <v>1</v>
      </c>
      <c r="C34" s="13">
        <v>1080.8</v>
      </c>
      <c r="D34" s="17">
        <f>C34-$I$32</f>
        <v>-7</v>
      </c>
      <c r="E34" s="17">
        <v>-0.1</v>
      </c>
      <c r="F34" s="13" t="s">
        <v>88</v>
      </c>
      <c r="G34" s="6">
        <f>IF(Readings!C31&gt;0.1,333.5*((Readings!C31)^-0.07168)+(2.5*(LOG(Readings!C31/16.325))^2-273+$E34))</f>
        <v>0.35278863289869378</v>
      </c>
      <c r="H34" s="6">
        <f>IF(Readings!D31&gt;0.1,333.5*((Readings!D31)^-0.07168)+(2.5*(LOG(Readings!D31/16.325))^2-273+$E34))</f>
        <v>0.3159189938317013</v>
      </c>
      <c r="I34" s="6">
        <f>IF(Readings!E31&gt;0.1,333.5*((Readings!E31)^-0.07168)+(2.5*(LOG(Readings!E31/16.325))^2-273+$E34))</f>
        <v>0.26687985230955746</v>
      </c>
      <c r="J34" s="6">
        <f>IF(Readings!F31&gt;0.1,333.5*((Readings!F31)^-0.07168)+(2.5*(LOG(Readings!F31/16.325))^2-273+$E34))</f>
        <v>0.2424116678938617</v>
      </c>
      <c r="K34" s="6">
        <f>IF(Readings!G31&gt;0.1,333.5*((Readings!G31)^-0.07168)+(2.5*(LOG(Readings!G31/16.325))^2-273+$E34))</f>
        <v>0.21797762085702743</v>
      </c>
      <c r="L34" s="6">
        <f>IF(Readings!H31&gt;0.1,333.5*((Readings!H31)^-0.07168)+(2.5*(LOG(Readings!H31/16.325))^2-273+$E34))</f>
        <v>0.19357762149633118</v>
      </c>
      <c r="M34" s="6">
        <f>IF(Readings!I31&gt;0.1,333.5*((Readings!I31)^-0.07168)+(2.5*(LOG(Readings!I31/16.325))^2-273+$E34))</f>
        <v>0.1448794087231704</v>
      </c>
      <c r="N34" s="6">
        <f>IF(Readings!J31&gt;0.1,333.5*((Readings!J31)^-0.07168)+(2.5*(LOG(Readings!J31/16.325))^2-273+$E34))</f>
        <v>0.1327259961254299</v>
      </c>
      <c r="O34" s="6"/>
      <c r="P34" s="6"/>
      <c r="Q34" s="6">
        <f>IF(Readings!M31&gt;0.1,333.5*((Readings!M31)^-0.07168)+(2.5*(LOG(Readings!M31/16.325))^2-273+$E34))</f>
        <v>0.61306993259637466</v>
      </c>
      <c r="R34" s="6">
        <f>IF(Readings!N31&gt;0.1,333.5*((Readings!N31)^-0.07168)+(2.5*(LOG(Readings!N31/16.325))^2-273+$E34))</f>
        <v>1.1712564340286349</v>
      </c>
      <c r="S34" s="6">
        <f>IF(Readings!O31&gt;0.1,333.5*((Readings!O31)^-0.07168)+(2.5*(LOG(Readings!O31/16.325))^2-273+$E34))</f>
        <v>1.3917494248990465</v>
      </c>
      <c r="T34" s="6">
        <f>IF(Readings!P31&gt;0.1,333.5*((Readings!P31)^-0.07168)+(2.5*(LOG(Readings!P31/16.325))^2-273+$E34))</f>
        <v>1.7877032938487218</v>
      </c>
      <c r="U34" s="6"/>
      <c r="V34" s="6">
        <f>IF(Readings!R31&gt;0.1,333.5*((Readings!R31)^-0.07168)+(2.5*(LOG(Readings!R31/16.325))^2-273+$E34))</f>
        <v>2.0431385812273106</v>
      </c>
      <c r="W34" s="6">
        <f>IF(Readings!S31&gt;0.1,333.5*((Readings!S31)^-0.07168)+(2.5*(LOG(Readings!S31/16.325))^2-273+$E34))</f>
        <v>2.1654320603158794</v>
      </c>
      <c r="X34" s="6">
        <f>IF(Readings!T31&gt;0.1,333.5*((Readings!T31)^-0.07168)+(2.5*(LOG(Readings!T31/16.325))^2-273+$E34))</f>
        <v>2.3160563367026157</v>
      </c>
      <c r="Y34" s="6">
        <f>IF(Readings!U31&gt;0.1,333.5*((Readings!U31)^-0.07168)+(2.5*(LOG(Readings!U31/16.325))^2-273+$E34))</f>
        <v>2.0566851490029876</v>
      </c>
      <c r="Z34" s="6">
        <f>IF(Readings!V31&gt;0.1,333.5*((Readings!V31)^-0.07168)+(2.5*(LOG(Readings!V31/16.325))^2-273+$E34))</f>
        <v>2.0296023626161741</v>
      </c>
      <c r="AA34" s="6">
        <f>IF(Readings!W31&gt;0.1,333.5*((Readings!W31)^-0.07168)+(2.5*(LOG(Readings!W31/16.325))^2-273+$E34))</f>
        <v>2.3298130674107824</v>
      </c>
      <c r="AB34" s="6">
        <f>IF(Readings!X31&gt;0.1,333.5*((Readings!X31)^-0.07168)+(2.5*(LOG(Readings!X31/16.325))^2-273+$E34))</f>
        <v>2.38494684305482</v>
      </c>
      <c r="AC34" s="6">
        <f>IF(Readings!Y31&gt;0.1,333.5*((Readings!Y31)^-0.07168)+(2.5*(LOG(Readings!Y31/16.325))^2-273+$E34))</f>
        <v>2.3711473399074521</v>
      </c>
      <c r="AD34" s="6">
        <f>IF(Readings!Z31&gt;0.1,333.5*((Readings!Z31)^-0.07168)+(2.5*(LOG(Readings!Z31/16.325))^2-273+$E34))</f>
        <v>2.5653227972624109</v>
      </c>
      <c r="AE34" s="6">
        <f>IF(Readings!AA31&gt;0.1,333.5*((Readings!AA31)^-0.07168)+(2.5*(LOG(Readings!AA31/16.325))^2-273+$E34))</f>
        <v>2.4402523367797926</v>
      </c>
      <c r="AF34" s="6">
        <f>IF(Readings!AB31&gt;0.1,333.5*((Readings!AB31)^-0.07168)+(2.5*(LOG(Readings!AB31/16.325))^2-273+$E34))</f>
        <v>2.2063847343242742</v>
      </c>
      <c r="AG34" s="6">
        <f>IF(Readings!AC31&gt;0.1,333.5*((Readings!AC31)^-0.07168)+(2.5*(LOG(Readings!AC31/16.325))^2-273+$E34))</f>
        <v>2.1245737492731678</v>
      </c>
      <c r="AH34" s="6">
        <f>IF(Readings!AD31&gt;0.1,333.5*((Readings!AD31)^-0.07168)+(2.5*(LOG(Readings!AD31/16.325))^2-273+$E34))</f>
        <v>2.0431385812273106</v>
      </c>
      <c r="AI34" s="6">
        <f>IF(Readings!AE31&gt;0.1,333.5*((Readings!AE31)^-0.07168)+(2.5*(LOG(Readings!AE31/16.325))^2-273+$E34))</f>
        <v>1.8679695798599596</v>
      </c>
      <c r="AJ34" s="6">
        <f>IF(Readings!AF31&gt;0.1,333.5*((Readings!AF31)^-0.07168)+(2.5*(LOG(Readings!AF31/16.325))^2-273+$E34))</f>
        <v>1.7343940544282077</v>
      </c>
      <c r="AK34" s="6">
        <f>IF(Readings!AG31&gt;0.1,333.5*((Readings!AG31)^-0.07168)+(2.5*(LOG(Readings!AG31/16.325))^2-273+$E34))</f>
        <v>1.575424083268615</v>
      </c>
      <c r="AL34" s="6">
        <f>IF(Readings!AH31&gt;0.1,333.5*((Readings!AH31)^-0.07168)+(2.5*(LOG(Readings!AH31/16.325))^2-273+$E34))</f>
        <v>1.3917494248990465</v>
      </c>
      <c r="AM34" s="6">
        <f>IF(Readings!AI31&gt;0.1,333.5*((Readings!AI31)^-0.07168)+(2.5*(LOG(Readings!AI31/16.325))^2-273+$E34))</f>
        <v>1.2487629998606735</v>
      </c>
      <c r="AN34" s="6">
        <f>IF(Readings!AJ31&gt;0.1,333.5*((Readings!AJ31)^-0.07168)+(2.5*(LOG(Readings!AJ31/16.325))^2-273+$E34))</f>
        <v>1.1069270558974154</v>
      </c>
      <c r="AO34" s="6">
        <f>IF(Readings!AK31&gt;0.1,333.5*((Readings!AK31)^-0.07168)+(2.5*(LOG(Readings!AK31/16.325))^2-273+$E34))</f>
        <v>0.94076234143329884</v>
      </c>
      <c r="AP34" s="6">
        <f>IF(Readings!AL31&gt;0.1,333.5*((Readings!AL31)^-0.07168)+(2.5*(LOG(Readings!AL31/16.325))^2-273+$E34))</f>
        <v>0.87726832274194066</v>
      </c>
      <c r="AQ34" s="6">
        <f>IF(Readings!AM31&gt;0.1,333.5*((Readings!AM31)^-0.07168)+(2.5*(LOG(Readings!AM31/16.325))^2-273+$E34))</f>
        <v>0.66308805502416135</v>
      </c>
      <c r="AR34" s="6">
        <f>IF(Readings!AN31&gt;0.1,333.5*((Readings!AN31)^-0.07168)+(2.5*(LOG(Readings!AN31/16.325))^2-273+$E34))</f>
        <v>0.60058763540371274</v>
      </c>
      <c r="AS34" s="6">
        <f>IF(Readings!AO31&gt;0.1,333.5*((Readings!AO31)^-0.07168)+(2.5*(LOG(Readings!AO31/16.325))^2-273+$E34))</f>
        <v>0.52587969739050777</v>
      </c>
      <c r="AT34" s="6">
        <f>IF(Readings!AP31&gt;0.1,333.5*((Readings!AP31)^-0.07168)+(2.5*(LOG(Readings!AP31/16.325))^2-273+$E34))</f>
        <v>0.43912059845268914</v>
      </c>
      <c r="AU34" s="6">
        <f>IF(Readings!AQ31&gt;0.1,333.5*((Readings!AQ31)^-0.07168)+(2.5*(LOG(Readings!AQ31/16.325))^2-273+$E34))</f>
        <v>0.3159189938317013</v>
      </c>
      <c r="AV34" s="6">
        <f>IF(Readings!AR31&gt;0.1,333.5*((Readings!AR31)^-0.07168)+(2.5*(LOG(Readings!AR31/16.325))^2-273+$E34))</f>
        <v>0.27912677416173892</v>
      </c>
      <c r="AW34" s="6">
        <f>IF(Readings!AS31&gt;0.1,333.5*((Readings!AS31)^-0.07168)+(2.5*(LOG(Readings!AS31/16.325))^2-273+$E34))</f>
        <v>0.2424116678938617</v>
      </c>
      <c r="AX34" s="6">
        <f>IF(Readings!AT31&gt;0.1,333.5*((Readings!AT31)^-0.07168)+(2.5*(LOG(Readings!AT31/16.325))^2-273+$E34))</f>
        <v>0.18139036175722367</v>
      </c>
      <c r="AY34" s="6">
        <f>IF(Readings!AU31&gt;0.1,333.5*((Readings!AU31)^-0.07168)+(2.5*(LOG(Readings!AU31/16.325))^2-273+$E34))</f>
        <v>0.15704126647557359</v>
      </c>
      <c r="AZ34" s="6">
        <f>IF(Readings!AV31&gt;0.1,333.5*((Readings!AV31)^-0.07168)+(2.5*(LOG(Readings!AV31/16.325))^2-273+$E34))</f>
        <v>9.6316318850938387E-2</v>
      </c>
      <c r="BA34" s="6">
        <f>IF(Readings!AW31&gt;0.1,333.5*((Readings!AW31)^-0.07168)+(2.5*(LOG(Readings!AW31/16.325))^2-273+$E34))</f>
        <v>7.2085224396289505E-2</v>
      </c>
      <c r="BB34" s="6">
        <f>IF(Readings!AX31&gt;0.1,333.5*((Readings!AX31)^-0.07168)+(2.5*(LOG(Readings!AX31/16.325))^2-273+$E34))</f>
        <v>4.7887646616743496E-2</v>
      </c>
      <c r="BC34" s="6">
        <f>IF(Readings!AY31&gt;0.1,333.5*((Readings!AY31)^-0.07168)+(2.5*(LOG(Readings!AY31/16.325))^2-273+$E34))</f>
        <v>1.1653932805643308E-2</v>
      </c>
      <c r="BD34" s="6">
        <f>IF(Readings!AZ31&gt;0.1,333.5*((Readings!AZ31)^-0.07168)+(2.5*(LOG(Readings!AZ31/16.325))^2-273+$E34))</f>
        <v>-2.4504858139437147E-2</v>
      </c>
      <c r="BE34" s="6">
        <f>IF(Readings!BA31&gt;0.1,333.5*((Readings!BA31)^-0.07168)+(2.5*(LOG(Readings!BA31/16.325))^2-273+$E34))</f>
        <v>-7.2600536470417865E-2</v>
      </c>
      <c r="BF34" s="6">
        <f>IF(Readings!BB31&gt;0.1,333.5*((Readings!BB31)^-0.07168)+(2.5*(LOG(Readings!BB31/16.325))^2-273+$E34))</f>
        <v>-9.6598836145176392E-2</v>
      </c>
      <c r="BG34" s="6">
        <f>IF(Readings!BC31&gt;0.1,333.5*((Readings!BC31)^-0.07168)+(2.5*(LOG(Readings!BC31/16.325))^2-273+$E34))</f>
        <v>-9.6598836145176392E-2</v>
      </c>
      <c r="BH34" s="6">
        <f>IF(Readings!BD31&gt;0.1,333.5*((Readings!BD31)^-0.07168)+(2.5*(LOG(Readings!BD31/16.325))^2-273+$E34))</f>
        <v>-0.12056422337821004</v>
      </c>
      <c r="BI34" s="6">
        <f>IF(Readings!BE31&gt;0.1,333.5*((Readings!BE31)^-0.07168)+(2.5*(LOG(Readings!BE31/16.325))^2-273+$E34))</f>
        <v>-0.10858563849632219</v>
      </c>
      <c r="BJ34" s="6">
        <f>IF(Readings!BF31&gt;0.1,333.5*((Readings!BF31)^-0.07168)+(2.5*(LOG(Readings!BF31/16.325))^2-273+$E34))</f>
        <v>-0.12056422337821004</v>
      </c>
      <c r="BK34" s="6">
        <f>IF(Readings!BG31&gt;0.1,333.5*((Readings!BG31)^-0.07168)+(2.5*(LOG(Readings!BG31/16.325))^2-273+$E34))</f>
        <v>-0.13253460140686002</v>
      </c>
      <c r="BL34" s="6">
        <f>IF(Readings!BH31&gt;0.1,333.5*((Readings!BH31)^-0.07168)+(2.5*(LOG(Readings!BH31/16.325))^2-273+$E34))</f>
        <v>-0.14449678317788539</v>
      </c>
      <c r="BM34" s="6">
        <f>IF(Readings!BI31&gt;0.1,333.5*((Readings!BI31)^-0.07168)+(2.5*(LOG(Readings!BI31/16.325))^2-273+$E34))</f>
        <v>-0.13253460140686002</v>
      </c>
      <c r="BN34" s="6">
        <f>IF(Readings!BJ31&gt;0.1,333.5*((Readings!BJ31)^-0.07168)+(2.5*(LOG(Readings!BJ31/16.325))^2-273+$E34))</f>
        <v>-0.13253460140686002</v>
      </c>
      <c r="BO34" s="6">
        <f>IF(Readings!BK31&gt;0.1,333.5*((Readings!BK31)^-0.07168)+(2.5*(LOG(Readings!BK31/16.325))^2-273+$E34))</f>
        <v>-0.14449678317788539</v>
      </c>
      <c r="BP34" s="6">
        <f>IF(Readings!BL31&gt;0.1,333.5*((Readings!BL31)^-0.07168)+(2.5*(LOG(Readings!BL31/16.325))^2-273+$E34))</f>
        <v>-0.14449678317788539</v>
      </c>
      <c r="BQ34" s="6">
        <f>IF(Readings!BM31&gt;0.1,333.5*((Readings!BM31)^-0.07168)+(2.5*(LOG(Readings!BM31/16.325))^2-273+$E34))</f>
        <v>-0.15645077926694739</v>
      </c>
      <c r="BR34" s="6">
        <f>IF(Readings!BN31&gt;0.1,333.5*((Readings!BN31)^-0.07168)+(2.5*(LOG(Readings!BN31/16.325))^2-273+$E34))</f>
        <v>-0.15645077926694739</v>
      </c>
      <c r="BS34" s="6">
        <f>IF(Readings!BO31&gt;0.1,333.5*((Readings!BO31)^-0.07168)+(2.5*(LOG(Readings!BO31/16.325))^2-273+$E34))</f>
        <v>-0.15645077926694739</v>
      </c>
      <c r="BT34" s="6">
        <f>IF(Readings!BP31&gt;0.1,333.5*((Readings!BP31)^-0.07168)+(2.5*(LOG(Readings!BP31/16.325))^2-273+$E34))</f>
        <v>-0.13253460140686002</v>
      </c>
      <c r="BU34" s="6">
        <f>IF(Readings!BQ31&gt;0.1,333.5*((Readings!BQ31)^-0.07168)+(2.5*(LOG(Readings!BQ31/16.325))^2-273+$E34))</f>
        <v>-0.12056422337821004</v>
      </c>
      <c r="BV34" s="6">
        <f>IF(Readings!BR31&gt;0.1,333.5*((Readings!BR31)^-0.07168)+(2.5*(LOG(Readings!BR31/16.325))^2-273+$E34))</f>
        <v>-8.4603805688686862E-2</v>
      </c>
      <c r="BW34" s="6">
        <f>IF(Readings!BS31&gt;0.1,333.5*((Readings!BS31)^-0.07168)+(2.5*(LOG(Readings!BS31/16.325))^2-273+$E34))</f>
        <v>7.2085224396289505E-2</v>
      </c>
      <c r="BX34" s="6">
        <f>IF(Readings!BT31&gt;0.1,333.5*((Readings!BT31)^-0.07168)+(2.5*(LOG(Readings!BT31/16.325))^2-273+$E34))</f>
        <v>0.25464148730935676</v>
      </c>
      <c r="BY34" s="6">
        <f>IF(Readings!BU31&gt;0.1,333.5*((Readings!BU31)^-0.07168)+(2.5*(LOG(Readings!BU31/16.325))^2-273+$E34))</f>
        <v>1.4571283594008264</v>
      </c>
      <c r="BZ34" s="6">
        <f>IF(Readings!BV31&gt;0.1,333.5*((Readings!BV31)^-0.07168)+(2.5*(LOG(Readings!BV31/16.325))^2-273+$E34))</f>
        <v>1.4440331826833699</v>
      </c>
      <c r="CA34" s="6">
        <f>IF(Readings!BW31&gt;0.1,333.5*((Readings!BW31)^-0.07168)+(2.5*(LOG(Readings!BW31/16.325))^2-273+$E34))</f>
        <v>1.3526380247590168</v>
      </c>
      <c r="CB34" s="6">
        <f>IF(Readings!BX31&gt;0.1,333.5*((Readings!BX31)^-0.07168)+(2.5*(LOG(Readings!BX31/16.325))^2-273+$E34))</f>
        <v>1.2746744445150853</v>
      </c>
      <c r="CC34" s="6">
        <f>IF(Readings!BY31&gt;0.1,333.5*((Readings!BY31)^-0.07168)+(2.5*(LOG(Readings!BY31/16.325))^2-273+$E34))</f>
        <v>1.0940893256325239</v>
      </c>
      <c r="CD34" s="6">
        <f>IF(Readings!BZ31&gt;0.1,333.5*((Readings!BZ31)^-0.07168)+(2.5*(LOG(Readings!BZ31/16.325))^2-273+$E34))</f>
        <v>0.95348869305354356</v>
      </c>
      <c r="CE34" s="6">
        <f>IF(Readings!CA31&gt;0.1,333.5*((Readings!CA31)^-0.07168)+(2.5*(LOG(Readings!CA31/16.325))^2-273+$E34))</f>
        <v>0.80137688327261003</v>
      </c>
      <c r="CF34" s="6"/>
      <c r="CG34" s="6">
        <f>IF(Readings!CC31&gt;0.1,333.5*((Readings!CC31)^-0.07168)+(2.5*(LOG(Readings!CC31/16.325))^2-273+$E34))</f>
        <v>0.60058763540371274</v>
      </c>
      <c r="CH34" s="6">
        <f>IF(Readings!CD31&gt;0.1,333.5*((Readings!CD31)^-0.07168)+(2.5*(LOG(Readings!CD31/16.325))^2-273+$E34))</f>
        <v>0.3159189938317013</v>
      </c>
      <c r="CI34" s="6"/>
      <c r="CJ34" s="6">
        <f>IF(Readings!CF31&gt;0.1,333.5*((Readings!CF31)^-0.07168)+(2.5*(LOG(Readings!CF31/16.325))^2-273+$E34))</f>
        <v>0.12058101763068407</v>
      </c>
      <c r="CK34" s="6">
        <f>IF(Readings!CG31&gt;0.1,333.5*((Readings!CG31)^-0.07168)+(2.5*(LOG(Readings!CG31/16.325))^2-273+$E34))</f>
        <v>-4.0730783808839988E-4</v>
      </c>
      <c r="CL34" s="6"/>
      <c r="CM34" s="6">
        <f>IF(Readings!CI31&gt;0.1,333.5*((Readings!CI31)^-0.07168)+(2.5*(LOG(Readings!CI31/16.325))^2-273+$E34))</f>
        <v>-3.6541189375952854E-2</v>
      </c>
      <c r="CN34" s="6">
        <f>IF(Readings!CJ31&gt;0.1,333.5*((Readings!CJ31)^-0.07168)+(2.5*(LOG(Readings!CJ31/16.325))^2-273+$E34))</f>
        <v>-2.4504858139437147E-2</v>
      </c>
      <c r="CO34" s="6">
        <f>IF(Readings!CK31&gt;0.1,333.5*((Readings!CK31)^-0.07168)+(2.5*(LOG(Readings!CK31/16.325))^2-273+$E34))</f>
        <v>-7.2600536470417865E-2</v>
      </c>
      <c r="CP34" s="6">
        <f>IF(Readings!CL31&gt;0.1,333.5*((Readings!CL31)^-0.07168)+(2.5*(LOG(Readings!CL31/16.325))^2-273+$E34))</f>
        <v>-7.2600536470417865E-2</v>
      </c>
      <c r="CQ34" s="6">
        <f>IF(Readings!CM31&gt;0.1,333.5*((Readings!CM31)^-0.07168)+(2.5*(LOG(Readings!CM31/16.325))^2-273+$E34))</f>
        <v>-7.2600536470417865E-2</v>
      </c>
      <c r="CR34" s="6">
        <f>IF(Readings!CN31&gt;0.1,333.5*((Readings!CN31)^-0.07168)+(2.5*(LOG(Readings!CN31/16.325))^2-273+$E34))</f>
        <v>-8.4603805688686862E-2</v>
      </c>
      <c r="CS34" s="6">
        <f>IF(Readings!CO31&gt;0.1,333.5*((Readings!CO31)^-0.07168)+(2.5*(LOG(Readings!CO31/16.325))^2-273+$E34))</f>
        <v>-7.2600536470417865E-2</v>
      </c>
      <c r="CT34" s="6">
        <f>IF(Readings!CP31&gt;0.1,333.5*((Readings!CP31)^-0.07168)+(2.5*(LOG(Readings!CP31/16.325))^2-273+$E34))</f>
        <v>-8.4603805688686862E-2</v>
      </c>
      <c r="CU34" s="6">
        <f>IF(Readings!CQ31&gt;0.1,333.5*((Readings!CQ31)^-0.07168)+(2.5*(LOG(Readings!CQ31/16.325))^2-273+$E34))</f>
        <v>-7.2600536470417865E-2</v>
      </c>
      <c r="CV34" s="6">
        <f>IF(Readings!CR31&gt;0.1,333.5*((Readings!CR31)^-0.07168)+(2.5*(LOG(Readings!CR31/16.325))^2-273+$E34))</f>
        <v>-7.2600536470417865E-2</v>
      </c>
      <c r="CW34" s="6">
        <f>IF(Readings!CS31&gt;0.1,333.5*((Readings!CS31)^-0.07168)+(2.5*(LOG(Readings!CS31/16.325))^2-273+$E34))</f>
        <v>-4.8569239021389876E-2</v>
      </c>
      <c r="CX34" s="6">
        <f>IF(Readings!CT31&gt;0.1,333.5*((Readings!CT31)^-0.07168)+(2.5*(LOG(Readings!CT31/16.325))^2-273+$E34))</f>
        <v>-1.246023455314571E-2</v>
      </c>
      <c r="CY34" s="6">
        <f>IF(Readings!CU31&gt;0.1,333.5*((Readings!CU31)^-0.07168)+(2.5*(LOG(Readings!CU31/16.325))^2-273+$E34))</f>
        <v>1.1583717517217451</v>
      </c>
      <c r="CZ34" s="6">
        <f>IF(Readings!CV31&gt;0.1,333.5*((Readings!CV31)^-0.07168)+(2.5*(LOG(Readings!CV31/16.325))^2-273+$E34))</f>
        <v>1.3787026550940027</v>
      </c>
      <c r="DA34" s="6">
        <f>IF(Readings!CW31&gt;0.1,333.5*((Readings!CW31)^-0.07168)+(2.5*(LOG(Readings!CW31/16.325))^2-273+$E34))</f>
        <v>1.5096064232326967</v>
      </c>
      <c r="DB34" s="6">
        <f>IF(Readings!CX31&gt;0.1,333.5*((Readings!CX31)^-0.07168)+(2.5*(LOG(Readings!CX31/16.325))^2-273+$E34))</f>
        <v>1.6679827184395322</v>
      </c>
      <c r="DC34" s="6">
        <f>IF(Readings!CY31&gt;0.1,333.5*((Readings!CY31)^-0.07168)+(2.5*(LOG(Readings!CY31/16.325))^2-273+$E34))</f>
        <v>1.7343940544282077</v>
      </c>
      <c r="DD34" s="6">
        <f>IF(Readings!CZ31&gt;0.1,333.5*((Readings!CZ31)^-0.07168)+(2.5*(LOG(Readings!CZ31/16.325))^2-273+$E34))</f>
        <v>1.7343940544282077</v>
      </c>
      <c r="DE34" s="6">
        <f>IF(Readings!DA31&gt;0.1,333.5*((Readings!DA31)^-0.07168)+(2.5*(LOG(Readings!DA31/16.325))^2-273+$E34))</f>
        <v>1.6945173237019162</v>
      </c>
      <c r="DF34" s="6">
        <f>IF(Readings!DB31&gt;0.1,333.5*((Readings!DB31)^-0.07168)+(2.5*(LOG(Readings!DB31/16.325))^2-273+$E34))</f>
        <v>1.6547303380372114</v>
      </c>
      <c r="DG34" s="6">
        <f>IF(Readings!DC31&gt;0.1,333.5*((Readings!DC31)^-0.07168)+(2.5*(LOG(Readings!DC31/16.325))^2-273+$E34))</f>
        <v>1.5096064232326967</v>
      </c>
      <c r="DH34" s="6">
        <f>IF(Readings!DD31&gt;0.1,333.5*((Readings!DD31)^-0.07168)+(2.5*(LOG(Readings!DD31/16.325))^2-273+$E34))</f>
        <v>1.3787026550940027</v>
      </c>
      <c r="DI34" s="6">
        <f>IF(Readings!DE31&gt;0.1,333.5*((Readings!DE31)^-0.07168)+(2.5*(LOG(Readings!DE31/16.325))^2-273+$E34))</f>
        <v>1.0940893256325239</v>
      </c>
      <c r="DJ34" s="6">
        <f>IF(Readings!DF31&gt;0.1,333.5*((Readings!DF31)^-0.07168)+(2.5*(LOG(Readings!DF31/16.325))^2-273+$E34))</f>
        <v>0.87726832274194066</v>
      </c>
      <c r="DK34" s="6">
        <f>IF(Readings!DG31&gt;0.1,333.5*((Readings!DG31)^-0.07168)+(2.5*(LOG(Readings!DG31/16.325))^2-273+$E34))</f>
        <v>0.5756496377209146</v>
      </c>
      <c r="DL34" s="6">
        <f>IF(Readings!DH31&gt;0.1,333.5*((Readings!DH31)^-0.07168)+(2.5*(LOG(Readings!DH31/16.325))^2-273+$E34))</f>
        <v>0.51345923825897444</v>
      </c>
      <c r="DM34" s="6">
        <f>IF(Readings!DI31&gt;0.1,333.5*((Readings!DI31)^-0.07168)+(2.5*(LOG(Readings!DI31/16.325))^2-273+$E34))</f>
        <v>0.3404901320923841</v>
      </c>
      <c r="DN34" s="6">
        <f>IF(Readings!DJ31&gt;0.1,333.5*((Readings!DJ31)^-0.07168)+(2.5*(LOG(Readings!DJ31/16.325))^2-273+$E34))</f>
        <v>0.25464148730935676</v>
      </c>
      <c r="DO34" s="6">
        <f>IF(Readings!DK31&gt;0.1,333.5*((Readings!DK31)^-0.07168)+(2.5*(LOG(Readings!DK31/16.325))^2-273+$E34))</f>
        <v>0.10844446220892223</v>
      </c>
      <c r="DP34" s="6">
        <f>IF(Readings!DL31&gt;0.1,333.5*((Readings!DL31)^-0.07168)+(2.5*(LOG(Readings!DL31/16.325))^2-273+$E34))</f>
        <v>1.1653932805643308E-2</v>
      </c>
      <c r="DQ34" s="6">
        <f>IF(Readings!DM31&gt;0.1,333.5*((Readings!DM31)^-0.07168)+(2.5*(LOG(Readings!DM31/16.325))^2-273+$E34))</f>
        <v>-3.6541189375952854E-2</v>
      </c>
      <c r="DR34" s="6">
        <f>IF(Readings!DN31&gt;0.1,333.5*((Readings!DN31)^-0.07168)+(2.5*(LOG(Readings!DN31/16.325))^2-273+$E34))</f>
        <v>-8.4603805688686862E-2</v>
      </c>
      <c r="DS34" s="6">
        <f>IF(Readings!DO31&gt;0.1,333.5*((Readings!DO31)^-0.07168)+(2.5*(LOG(Readings!DO31/16.325))^2-273+$E34))</f>
        <v>-0.10858563849632219</v>
      </c>
      <c r="DT34" s="6">
        <f>IF(Readings!DP31&gt;0.1,333.5*((Readings!DP31)^-0.07168)+(2.5*(LOG(Readings!DP31/16.325))^2-273+$E34))</f>
        <v>-0.12056422337821004</v>
      </c>
      <c r="DU34" s="6">
        <f>IF(Readings!DQ31&gt;0.1,333.5*((Readings!DQ31)^-0.07168)+(2.5*(LOG(Readings!DQ31/16.325))^2-273+$E34))</f>
        <v>-0.12056422337821004</v>
      </c>
      <c r="DV34" s="6">
        <f>IF(Readings!DR31&gt;0.1,333.5*((Readings!DR31)^-0.07168)+(2.5*(LOG(Readings!DR31/16.325))^2-273+$E34))</f>
        <v>-0.12056422337821004</v>
      </c>
      <c r="DW34" s="6">
        <f>IF(Readings!DS31&gt;0.1,333.5*((Readings!DS31)^-0.07168)+(2.5*(LOG(Readings!DS31/16.325))^2-273+$E34))</f>
        <v>-0.10858563849632219</v>
      </c>
      <c r="DX34" s="6">
        <f>IF(Readings!DT31&gt;0.1,333.5*((Readings!DT31)^-0.07168)+(2.5*(LOG(Readings!DT31/16.325))^2-273+$E34))</f>
        <v>-4.8569239021389876E-2</v>
      </c>
      <c r="DY34" s="6">
        <f>IF(Readings!DU31&gt;0.1,333.5*((Readings!DU31)^-0.07168)+(2.5*(LOG(Readings!DU31/16.325))^2-273+$E34))</f>
        <v>0.61306993259637466</v>
      </c>
      <c r="DZ34" s="6">
        <f>IF(Readings!DV31&gt;0.1,333.5*((Readings!DV31)^-0.07168)+(2.5*(LOG(Readings!DV31/16.325))^2-273+$E34))</f>
        <v>1.9486015508884975</v>
      </c>
      <c r="EA34" s="6">
        <f>IF(Readings!DW31&gt;0.1,333.5*((Readings!DW31)^-0.07168)+(2.5*(LOG(Readings!DW31/16.325))^2-273+$E34))</f>
        <v>2.179072446586872</v>
      </c>
      <c r="EB34" s="6">
        <f>IF(Readings!DX31&gt;0.1,333.5*((Readings!DX31)^-0.07168)+(2.5*(LOG(Readings!DX31/16.325))^2-273+$E34))</f>
        <v>2.4264098095920303</v>
      </c>
      <c r="EC34" s="6">
        <f>IF(Readings!DY31&gt;0.1,333.5*((Readings!DY31)^-0.07168)+(2.5*(LOG(Readings!DY31/16.325))^2-273+$E34))</f>
        <v>2.0702420808806323</v>
      </c>
      <c r="ED34" s="6">
        <f>IF(Readings!DZ31&gt;0.1,333.5*((Readings!DZ31)^-0.07168)+(2.5*(LOG(Readings!DZ31/16.325))^2-273+$E34))</f>
        <v>1.68124504230002</v>
      </c>
      <c r="EE34" s="6">
        <f>IF(Readings!EA31&gt;0.1,333.5*((Readings!EA31)^-0.07168)+(2.5*(LOG(Readings!EA31/16.325))^2-273+$E34))</f>
        <v>1.339620137398299</v>
      </c>
      <c r="EF34" s="6">
        <f>IF(Readings!EB31&gt;0.1,333.5*((Readings!EB31)^-0.07168)+(2.5*(LOG(Readings!EB31/16.325))^2-273+$E34))</f>
        <v>1.0684419073747335</v>
      </c>
      <c r="EG34" s="6">
        <f>IF(Readings!EC31&gt;0.1,333.5*((Readings!EC31)^-0.07168)+(2.5*(LOG(Readings!EC31/16.325))^2-273+$E34))</f>
        <v>0.45148851165293991</v>
      </c>
      <c r="EH34" s="6">
        <f>IF(Readings!ED31&gt;0.1,333.5*((Readings!ED31)^-0.07168)+(2.5*(LOG(Readings!ED31/16.325))^2-273+$E34))</f>
        <v>0.80137688327261003</v>
      </c>
      <c r="EI34" s="6">
        <f>IF(Readings!EE31&gt;0.1,333.5*((Readings!EE31)^-0.07168)+(2.5*(LOG(Readings!EE31/16.325))^2-273+$E34))</f>
        <v>-0.10858563849632219</v>
      </c>
      <c r="EJ34" s="6">
        <f>IF(Readings!EF31&gt;0.1,333.5*((Readings!EF31)^-0.07168)+(2.5*(LOG(Readings!EF31/16.325))^2-273+$E34))</f>
        <v>-0.14449678317788539</v>
      </c>
      <c r="EK34" s="6">
        <f>IF(Readings!EG31&gt;0.1,333.5*((Readings!EG31)^-0.07168)+(2.5*(LOG(Readings!EG31/16.325))^2-273+$E34))</f>
        <v>2.0296023626161741</v>
      </c>
      <c r="EL34" s="6">
        <f>IF(Readings!EH31&gt;0.1,333.5*((Readings!EH31)^-0.07168)+(2.5*(LOG(Readings!EH31/16.325))^2-273+$E34))</f>
        <v>0.81400272767700699</v>
      </c>
      <c r="EM34" s="6">
        <f>IF(Readings!EI31&gt;0.1,333.5*((Readings!EI31)^-0.07168)+(2.5*(LOG(Readings!EI31/16.325))^2-273+$E34))</f>
        <v>-0.14449678317788539</v>
      </c>
      <c r="EN34" s="6">
        <f>IF(Readings!EJ31&gt;0.1,333.5*((Readings!EJ31)^-0.07168)+(2.5*(LOG(Readings!EJ31/16.325))^2-273+$E34))</f>
        <v>-0.16839660022952785</v>
      </c>
      <c r="EO34" s="6">
        <f>IF(Readings!EK31&gt;0.1,333.5*((Readings!EK31)^-0.07168)+(2.5*(LOG(Readings!EK31/16.325))^2-273+$E34))</f>
        <v>2.607209289139746</v>
      </c>
      <c r="EP34" s="6">
        <f>IF(Readings!EL31&gt;0.1,333.5*((Readings!EL31)^-0.07168)+(2.5*(LOG(Readings!EL31/16.325))^2-273+$E34))</f>
        <v>3.4809874480588405</v>
      </c>
      <c r="EQ34" s="6">
        <f>IF(Readings!EM31&gt;0.1,333.5*((Readings!EM31)^-0.07168)+(2.5*(LOG(Readings!EM31/16.325))^2-273+$E34))</f>
        <v>2.9316575682894381</v>
      </c>
      <c r="ER34" s="6">
        <f>IF(Readings!EN31&gt;0.1,333.5*((Readings!EN31)^-0.07168)+(2.5*(LOG(Readings!EN31/16.325))^2-273+$E34))</f>
        <v>-0.12056422337821004</v>
      </c>
      <c r="ES34" s="6">
        <f>IF(Readings!EO31&gt;0.1,333.5*((Readings!EO31)^-0.07168)+(2.5*(LOG(Readings!EO31/16.325))^2-273+$E34))</f>
        <v>2.7757486647826113</v>
      </c>
      <c r="ET34" s="6">
        <f>IF(Readings!EP31&gt;0.1,333.5*((Readings!EP31)^-0.07168)+(2.5*(LOG(Readings!EP31/16.325))^2-273+$E34))</f>
        <v>1.3656655261903552</v>
      </c>
      <c r="EU34" s="6">
        <f>IF(Readings!EQ31&gt;0.1,333.5*((Readings!EQ31)^-0.07168)+(2.5*(LOG(Readings!EQ31/16.325))^2-273+$E34))</f>
        <v>-0.15645077926694739</v>
      </c>
      <c r="EV34" s="6">
        <f>IF(Readings!ER31&gt;0.1,333.5*((Readings!ER31)^-0.07168)+(2.5*(LOG(Readings!ER31/16.325))^2-273+$E34))</f>
        <v>3.060241979229545</v>
      </c>
      <c r="EW34" s="6">
        <f>(333.5*((15.9)^-0.07168)+(2.5*(LOG(15.9/16.325))^2-273+$E40))</f>
        <v>0.40441091122465878</v>
      </c>
      <c r="EX34" s="6">
        <f>(333.5*((16.34)^-0.07168)+(2.5*(LOG(16.34/16.325))^2-273+$E34))</f>
        <v>-0.12056422337821004</v>
      </c>
      <c r="EY34" s="6">
        <f>(333.5*((13.75)^-0.07168)+(2.5*(LOG(13.75/16.325))^2-273+$E34))</f>
        <v>3.2911505713223619</v>
      </c>
      <c r="FA34" s="6">
        <f>IF(Readings!EW31&gt;0.1,333.5*((Readings!EW31)^-0.07168)+(2.5*(LOG(Readings!EW31/16.325))^2-273+$E34))</f>
        <v>-4.0730783808839988E-4</v>
      </c>
      <c r="FB34" s="6"/>
      <c r="FC34" s="6">
        <f>IF(Readings!EY31&gt;0.1,333.5*((Readings!EY31)^-0.07168)+(2.5*(LOG(Readings!EY31/16.325))^2-273+$E34))</f>
        <v>-7.2600536470417865E-2</v>
      </c>
      <c r="FD34" s="6">
        <f>IF(Readings!EZ31&gt;0.1,333.5*((Readings!EZ31)^-0.07168)+(2.5*(LOG(Readings!EZ31/16.325))^2-273+$E34))</f>
        <v>0.29138226415511781</v>
      </c>
      <c r="FE34" s="6">
        <f>IF(Readings!FA31&gt;0.1,333.5*((Readings!FA31)^-0.07168)+(2.5*(LOG(Readings!FA31/16.325))^2-273+$E34))</f>
        <v>3.8069123926122188</v>
      </c>
      <c r="FF34" s="6">
        <f>IF(Readings!FB31&gt;0.1,333.5*((Readings!FB31)^-0.07168)+(2.5*(LOG(Readings!FB31/16.325))^2-273+$E34))</f>
        <v>3.2186702102814024</v>
      </c>
      <c r="FG34" s="6">
        <f>IF(Readings!FC31&gt;0.1,333.5*((Readings!FC31)^-0.07168)+(2.5*(LOG(Readings!FC31/16.325))^2-273+$E34))</f>
        <v>2.4264098095920303</v>
      </c>
      <c r="FH34" s="6">
        <f>IF(Readings!FD31&gt;0.1,333.5*((Readings!FD31)^-0.07168)+(2.5*(LOG(Readings!FD31/16.325))^2-273+$E34))</f>
        <v>1.575424083268615</v>
      </c>
      <c r="FI34" s="6">
        <f>IF(Readings!FE31&gt;0.1,333.5*((Readings!FE31)^-0.07168)+(2.5*(LOG(Readings!FE31/16.325))^2-273+$E34))</f>
        <v>0.58811420773798773</v>
      </c>
      <c r="FJ34" s="6">
        <f>IF(Readings!FF31&gt;0.1,333.5*((Readings!FF31)^-0.07168)+(2.5*(LOG(Readings!FF31/16.325))^2-273+$E34))</f>
        <v>0.12058101763068407</v>
      </c>
      <c r="FK34" s="6">
        <f>IF(Readings!FG31&gt;0.1,333.5*((Readings!FG31)^-0.07168)+(2.5*(LOG(Readings!FG31/16.325))^2-273+$E34))</f>
        <v>-3.6541189375952854E-2</v>
      </c>
    </row>
    <row r="35" spans="1:167" x14ac:dyDescent="0.2">
      <c r="A35" t="s">
        <v>24</v>
      </c>
      <c r="B35" s="13">
        <v>2</v>
      </c>
      <c r="C35" s="13">
        <v>1078.8</v>
      </c>
      <c r="D35" s="17">
        <f>C35-$I$32</f>
        <v>-9</v>
      </c>
      <c r="E35" s="17">
        <v>-0.17</v>
      </c>
      <c r="F35" s="13" t="s">
        <v>89</v>
      </c>
      <c r="G35" s="6">
        <f>IF(Readings!C32&gt;0.1,333.5*((Readings!C32)^-0.07168)+(2.5*(LOG(Readings!C32/16.325))^2-273+$E35))</f>
        <v>0.35676140216958174</v>
      </c>
      <c r="H35" s="6">
        <f>IF(Readings!D32&gt;0.1,333.5*((Readings!D32)^-0.07168)+(2.5*(LOG(Readings!D32/16.325))^2-273+$E35))</f>
        <v>0.31973599914795159</v>
      </c>
      <c r="I35" s="6">
        <f>IF(Readings!E32&gt;0.1,333.5*((Readings!E32)^-0.07168)+(2.5*(LOG(Readings!E32/16.325))^2-273+$E35))</f>
        <v>0.27049013209239092</v>
      </c>
      <c r="J35" s="6">
        <f>IF(Readings!F32&gt;0.1,333.5*((Readings!F32)^-0.07168)+(2.5*(LOG(Readings!F32/16.325))^2-273+$E35))</f>
        <v>0.2582002562032244</v>
      </c>
      <c r="K35" s="6">
        <f>IF(Readings!G32&gt;0.1,333.5*((Readings!G32)^-0.07168)+(2.5*(LOG(Readings!G32/16.325))^2-273+$E35))</f>
        <v>0.22138226415512463</v>
      </c>
      <c r="L35" s="6">
        <f>IF(Readings!H32&gt;0.1,333.5*((Readings!H32)^-0.07168)+(2.5*(LOG(Readings!H32/16.325))^2-273+$E35))</f>
        <v>0.19687985230956428</v>
      </c>
      <c r="M35" s="6">
        <f>IF(Readings!I32&gt;0.1,333.5*((Readings!I32)^-0.07168)+(2.5*(LOG(Readings!I32/16.325))^2-273+$E35))</f>
        <v>0.14797762085703425</v>
      </c>
      <c r="N35" s="6">
        <f>IF(Readings!J32&gt;0.1,333.5*((Readings!J32)^-0.07168)+(2.5*(LOG(Readings!J32/16.325))^2-273+$E35))</f>
        <v>0.11139036175723049</v>
      </c>
      <c r="O35" s="6">
        <f>IF(Readings!K32&gt;0.1,333.5*((Readings!K32)^-0.07168)+(2.5*(LOG(Readings!K32/16.325))^2-273+$E35))</f>
        <v>9.9211580455516923E-2</v>
      </c>
      <c r="P35" s="6">
        <f>IF(Readings!L32&gt;0.1,333.5*((Readings!L32)^-0.07168)+(2.5*(LOG(Readings!L32/16.325))^2-273+$E35))</f>
        <v>9.9211580455516923E-2</v>
      </c>
      <c r="Q35" s="6"/>
      <c r="R35" s="6">
        <f>IF(Readings!N32&gt;0.1,333.5*((Readings!N32)^-0.07168)+(2.5*(LOG(Readings!N32/16.325))^2-273+$E35))</f>
        <v>0.123577621496338</v>
      </c>
      <c r="S35" s="6">
        <f>IF(Readings!O32&gt;0.1,333.5*((Readings!O32)^-0.07168)+(2.5*(LOG(Readings!O32/16.325))^2-273+$E35))</f>
        <v>0.31973599914795159</v>
      </c>
      <c r="T35" s="6">
        <f>IF(Readings!P32&gt;0.1,333.5*((Readings!P32)^-0.07168)+(2.5*(LOG(Readings!P32/16.325))^2-273+$E35))</f>
        <v>0.55556111121762797</v>
      </c>
      <c r="U35" s="6"/>
      <c r="V35" s="6">
        <f>IF(Readings!R32&gt;0.1,333.5*((Readings!R32)^-0.07168)+(2.5*(LOG(Readings!R32/16.325))^2-273+$E35))</f>
        <v>0.68096401129014339</v>
      </c>
      <c r="W35" s="6">
        <f>IF(Readings!S32&gt;0.1,333.5*((Readings!S32)^-0.07168)+(2.5*(LOG(Readings!S32/16.325))^2-273+$E35))</f>
        <v>0.70615237064004077</v>
      </c>
      <c r="X35" s="6">
        <f>IF(Readings!T32&gt;0.1,333.5*((Readings!T32)^-0.07168)+(2.5*(LOG(Readings!T32/16.325))^2-273+$E35))</f>
        <v>0.64324904627147816</v>
      </c>
      <c r="Y35" s="6"/>
      <c r="Z35" s="6"/>
      <c r="AA35" s="6">
        <f>IF(Readings!W32&gt;0.1,333.5*((Readings!W32)^-0.07168)+(2.5*(LOG(Readings!W32/16.325))^2-273+$E35))</f>
        <v>0.92172306951545124</v>
      </c>
      <c r="AB35" s="6">
        <f>IF(Readings!X32&gt;0.1,333.5*((Readings!X32)^-0.07168)+(2.5*(LOG(Readings!X32/16.325))^2-273+$E35))</f>
        <v>0.96004069344803611</v>
      </c>
      <c r="AC35" s="6">
        <f>IF(Readings!Y32&gt;0.1,333.5*((Readings!Y32)^-0.07168)+(2.5*(LOG(Readings!Y32/16.325))^2-273+$E35))</f>
        <v>0.9856321937265875</v>
      </c>
      <c r="AD35" s="6">
        <f>IF(Readings!Z32&gt;0.1,333.5*((Readings!Z32)^-0.07168)+(2.5*(LOG(Readings!Z32/16.325))^2-273+$E35))</f>
        <v>0.92172306951545124</v>
      </c>
      <c r="AE35" s="6">
        <f>IF(Readings!AA32&gt;0.1,333.5*((Readings!AA32)^-0.07168)+(2.5*(LOG(Readings!AA32/16.325))^2-273+$E35))</f>
        <v>0.84533722360094998</v>
      </c>
      <c r="AF35" s="6">
        <f>IF(Readings!AB32&gt;0.1,333.5*((Readings!AB32)^-0.07168)+(2.5*(LOG(Readings!AB32/16.325))^2-273+$E35))</f>
        <v>0.89622425654698645</v>
      </c>
      <c r="AG35" s="6">
        <f>IF(Readings!AC32&gt;0.1,333.5*((Readings!AC32)^-0.07168)+(2.5*(LOG(Readings!AC32/16.325))^2-273+$E35))</f>
        <v>0.87076234143330566</v>
      </c>
      <c r="AH35" s="6">
        <f>IF(Readings!AD32&gt;0.1,333.5*((Readings!AD32)^-0.07168)+(2.5*(LOG(Readings!AD32/16.325))^2-273+$E35))</f>
        <v>0.87076234143330566</v>
      </c>
      <c r="AI35" s="6">
        <f>IF(Readings!AE32&gt;0.1,333.5*((Readings!AE32)^-0.07168)+(2.5*(LOG(Readings!AE32/16.325))^2-273+$E35))</f>
        <v>0.85804518912709682</v>
      </c>
      <c r="AJ35" s="6">
        <f>IF(Readings!AF32&gt;0.1,333.5*((Readings!AF32)^-0.07168)+(2.5*(LOG(Readings!AF32/16.325))^2-273+$E35))</f>
        <v>0.78193476074369528</v>
      </c>
      <c r="AK35" s="6">
        <f>IF(Readings!AG32&gt;0.1,333.5*((Readings!AG32)^-0.07168)+(2.5*(LOG(Readings!AG32/16.325))^2-273+$E35))</f>
        <v>0.74400272767701381</v>
      </c>
      <c r="AL35" s="6">
        <f>IF(Readings!AH32&gt;0.1,333.5*((Readings!AH32)^-0.07168)+(2.5*(LOG(Readings!AH32/16.325))^2-273+$E35))</f>
        <v>0.66838335858039954</v>
      </c>
      <c r="AM35" s="6">
        <f>IF(Readings!AI32&gt;0.1,333.5*((Readings!AI32)^-0.07168)+(2.5*(LOG(Readings!AI32/16.325))^2-273+$E35))</f>
        <v>0.655811707620785</v>
      </c>
      <c r="AN35" s="6">
        <f>IF(Readings!AJ32&gt;0.1,333.5*((Readings!AJ32)^-0.07168)+(2.5*(LOG(Readings!AJ32/16.325))^2-273+$E35))</f>
        <v>0.61815064396523667</v>
      </c>
      <c r="AO35" s="6">
        <f>IF(Readings!AK32&gt;0.1,333.5*((Readings!AK32)^-0.07168)+(2.5*(LOG(Readings!AK32/16.325))^2-273+$E35))</f>
        <v>0.53058763540371956</v>
      </c>
      <c r="AP35" s="6">
        <f>IF(Readings!AL32&gt;0.1,333.5*((Readings!AL32)^-0.07168)+(2.5*(LOG(Readings!AL32/16.325))^2-273+$E35))</f>
        <v>0.55556111121762797</v>
      </c>
      <c r="AQ35" s="6">
        <f>IF(Readings!AM32&gt;0.1,333.5*((Readings!AM32)^-0.07168)+(2.5*(LOG(Readings!AM32/16.325))^2-273+$E35))</f>
        <v>0.48074702323629026</v>
      </c>
      <c r="AR35" s="6">
        <f>IF(Readings!AN32&gt;0.1,333.5*((Readings!AN32)^-0.07168)+(2.5*(LOG(Readings!AN32/16.325))^2-273+$E35))</f>
        <v>0.46830895512903226</v>
      </c>
      <c r="AS35" s="6"/>
      <c r="AT35" s="6">
        <f>IF(Readings!AP32&gt;0.1,333.5*((Readings!AP32)^-0.07168)+(2.5*(LOG(Readings!AP32/16.325))^2-273+$E35))</f>
        <v>0.39386515337173478</v>
      </c>
      <c r="AU35" s="6">
        <f>IF(Readings!AQ32&gt;0.1,333.5*((Readings!AQ32)^-0.07168)+(2.5*(LOG(Readings!AQ32/16.325))^2-273+$E35))</f>
        <v>0.35676140216958174</v>
      </c>
      <c r="AV35" s="6">
        <f>IF(Readings!AR32&gt;0.1,333.5*((Readings!AR32)^-0.07168)+(2.5*(LOG(Readings!AR32/16.325))^2-273+$E35))</f>
        <v>0.30741155497139516</v>
      </c>
      <c r="AW35" s="6">
        <f>IF(Readings!AS32&gt;0.1,333.5*((Readings!AS32)^-0.07168)+(2.5*(LOG(Readings!AS32/16.325))^2-273+$E35))</f>
        <v>0.2827886328987006</v>
      </c>
      <c r="AX35" s="6">
        <f>IF(Readings!AT32&gt;0.1,333.5*((Readings!AT32)^-0.07168)+(2.5*(LOG(Readings!AT32/16.325))^2-273+$E35))</f>
        <v>0.27049013209239092</v>
      </c>
      <c r="AY35" s="6">
        <f>IF(Readings!AU32&gt;0.1,333.5*((Readings!AU32)^-0.07168)+(2.5*(LOG(Readings!AU32/16.325))^2-273+$E35))</f>
        <v>0.22138226415512463</v>
      </c>
      <c r="AZ35" s="6">
        <f>IF(Readings!AV32&gt;0.1,333.5*((Readings!AV32)^-0.07168)+(2.5*(LOG(Readings!AV32/16.325))^2-273+$E35))</f>
        <v>0.18464148730936358</v>
      </c>
      <c r="BA35" s="6">
        <f>IF(Readings!AW32&gt;0.1,333.5*((Readings!AW32)^-0.07168)+(2.5*(LOG(Readings!AW32/16.325))^2-273+$E35))</f>
        <v>0.17241166789386853</v>
      </c>
      <c r="BB35" s="6">
        <f>IF(Readings!AX32&gt;0.1,333.5*((Readings!AX32)^-0.07168)+(2.5*(LOG(Readings!AX32/16.325))^2-273+$E35))</f>
        <v>0.14797762085703425</v>
      </c>
      <c r="BC35" s="6">
        <f>IF(Readings!AY32&gt;0.1,333.5*((Readings!AY32)^-0.07168)+(2.5*(LOG(Readings!AY32/16.325))^2-273+$E35))</f>
        <v>0.11139036175723049</v>
      </c>
      <c r="BD35" s="6">
        <f>IF(Readings!AZ32&gt;0.1,333.5*((Readings!AZ32)^-0.07168)+(2.5*(LOG(Readings!AZ32/16.325))^2-273+$E35))</f>
        <v>7.4879408723177221E-2</v>
      </c>
      <c r="BE35" s="6">
        <f>IF(Readings!BA32&gt;0.1,333.5*((Readings!BA32)^-0.07168)+(2.5*(LOG(Readings!BA32/16.325))^2-273+$E35))</f>
        <v>1.4196576569020181E-2</v>
      </c>
      <c r="BF35" s="6">
        <f>IF(Readings!BB32&gt;0.1,333.5*((Readings!BB32)^-0.07168)+(2.5*(LOG(Readings!BB32/16.325))^2-273+$E35))</f>
        <v>-1.0017748612824562E-2</v>
      </c>
      <c r="BG35" s="6">
        <f>IF(Readings!BC32&gt;0.1,333.5*((Readings!BC32)^-0.07168)+(2.5*(LOG(Readings!BC32/16.325))^2-273+$E35))</f>
        <v>-2.2112353383249683E-2</v>
      </c>
      <c r="BH35" s="6">
        <f>IF(Readings!BD32&gt;0.1,333.5*((Readings!BD32)^-0.07168)+(2.5*(LOG(Readings!BD32/16.325))^2-273+$E35))</f>
        <v>-2.2112353383249683E-2</v>
      </c>
      <c r="BI35" s="6">
        <f>IF(Readings!BE32&gt;0.1,333.5*((Readings!BE32)^-0.07168)+(2.5*(LOG(Readings!BE32/16.325))^2-273+$E35))</f>
        <v>-0.32178932590079512</v>
      </c>
      <c r="BJ35" s="6">
        <f>IF(Readings!BF32&gt;0.1,333.5*((Readings!BF32)^-0.07168)+(2.5*(LOG(Readings!BF32/16.325))^2-273+$E35))</f>
        <v>-0.32178932590079512</v>
      </c>
      <c r="BK35" s="6">
        <f>IF(Readings!BG32&gt;0.1,333.5*((Readings!BG32)^-0.07168)+(2.5*(LOG(Readings!BG32/16.325))^2-273+$E35))</f>
        <v>-0.27418511761413811</v>
      </c>
      <c r="BL35" s="6">
        <f>IF(Readings!BH32&gt;0.1,333.5*((Readings!BH32)^-0.07168)+(2.5*(LOG(Readings!BH32/16.325))^2-273+$E35))</f>
        <v>-8.2460234553138889E-2</v>
      </c>
      <c r="BM35" s="6">
        <f>IF(Readings!BI32&gt;0.1,333.5*((Readings!BI32)^-0.07168)+(2.5*(LOG(Readings!BI32/16.325))^2-273+$E35))</f>
        <v>-9.4504858139430326E-2</v>
      </c>
      <c r="BN35" s="6">
        <f>IF(Readings!BJ32&gt;0.1,333.5*((Readings!BJ32)^-0.07168)+(2.5*(LOG(Readings!BJ32/16.325))^2-273+$E35))</f>
        <v>-0.11856923902138305</v>
      </c>
      <c r="BO35" s="6">
        <f>IF(Readings!BK32&gt;0.1,333.5*((Readings!BK32)^-0.07168)+(2.5*(LOG(Readings!BK32/16.325))^2-273+$E35))</f>
        <v>-0.10654118937594603</v>
      </c>
      <c r="BP35" s="6">
        <f>IF(Readings!BL32&gt;0.1,333.5*((Readings!BL32)^-0.07168)+(2.5*(LOG(Readings!BL32/16.325))^2-273+$E35))</f>
        <v>-9.4504858139430326E-2</v>
      </c>
      <c r="BQ35" s="6">
        <f>IF(Readings!BM32&gt;0.1,333.5*((Readings!BM32)^-0.07168)+(2.5*(LOG(Readings!BM32/16.325))^2-273+$E35))</f>
        <v>-9.4504858139430326E-2</v>
      </c>
      <c r="BR35" s="6">
        <f>IF(Readings!BN32&gt;0.1,333.5*((Readings!BN32)^-0.07168)+(2.5*(LOG(Readings!BN32/16.325))^2-273+$E35))</f>
        <v>-0.13058901781374743</v>
      </c>
      <c r="BS35" s="6">
        <f>IF(Readings!BO32&gt;0.1,333.5*((Readings!BO32)^-0.07168)+(2.5*(LOG(Readings!BO32/16.325))^2-273+$E35))</f>
        <v>-0.23839660022952103</v>
      </c>
      <c r="BT35" s="6">
        <f>IF(Readings!BP32&gt;0.1,333.5*((Readings!BP32)^-0.07168)+(2.5*(LOG(Readings!BP32/16.325))^2-273+$E35))</f>
        <v>-9.4504858139430326E-2</v>
      </c>
      <c r="BU35" s="6">
        <f>IF(Readings!BQ32&gt;0.1,333.5*((Readings!BQ32)^-0.07168)+(2.5*(LOG(Readings!BQ32/16.325))^2-273+$E35))</f>
        <v>-0.15460380568868004</v>
      </c>
      <c r="BV35" s="6">
        <f>IF(Readings!BR32&gt;0.1,333.5*((Readings!BR32)^-0.07168)+(2.5*(LOG(Readings!BR32/16.325))^2-273+$E35))</f>
        <v>-9.4504858139430326E-2</v>
      </c>
      <c r="BW35" s="6">
        <f>IF(Readings!BS32&gt;0.1,333.5*((Readings!BS32)^-0.07168)+(2.5*(LOG(Readings!BS32/16.325))^2-273+$E35))</f>
        <v>-3.4198600818513114E-2</v>
      </c>
      <c r="BX35" s="6">
        <f>IF(Readings!BT32&gt;0.1,333.5*((Readings!BT32)^-0.07168)+(2.5*(LOG(Readings!BT32/16.325))^2-273+$E35))</f>
        <v>3.8444462208929053E-2</v>
      </c>
      <c r="BY35" s="6">
        <f>IF(Readings!BU32&gt;0.1,333.5*((Readings!BU32)^-0.07168)+(2.5*(LOG(Readings!BU32/16.325))^2-273+$E35))</f>
        <v>0.38148851165294673</v>
      </c>
      <c r="BZ35" s="6">
        <f>IF(Readings!BV32&gt;0.1,333.5*((Readings!BV32)^-0.07168)+(2.5*(LOG(Readings!BV32/16.325))^2-273+$E35))</f>
        <v>0.38148851165294673</v>
      </c>
      <c r="CA35" s="6">
        <f>IF(Readings!BW32&gt;0.1,333.5*((Readings!BW32)^-0.07168)+(2.5*(LOG(Readings!BW32/16.325))^2-273+$E35))</f>
        <v>0.41864466888472407</v>
      </c>
      <c r="CB35" s="6">
        <f>IF(Readings!BX32&gt;0.1,333.5*((Readings!BX32)^-0.07168)+(2.5*(LOG(Readings!BX32/16.325))^2-273+$E35))</f>
        <v>0.40625053523336874</v>
      </c>
      <c r="CC35" s="6">
        <f>IF(Readings!BY32&gt;0.1,333.5*((Readings!BY32)^-0.07168)+(2.5*(LOG(Readings!BY32/16.325))^2-273+$E35))</f>
        <v>0.2827886328987006</v>
      </c>
      <c r="CD35" s="6">
        <f>IF(Readings!BZ32&gt;0.1,333.5*((Readings!BZ32)^-0.07168)+(2.5*(LOG(Readings!BZ32/16.325))^2-273+$E35))</f>
        <v>0.30741155497139516</v>
      </c>
      <c r="CE35" s="6">
        <f>IF(Readings!CA32&gt;0.1,333.5*((Readings!CA32)^-0.07168)+(2.5*(LOG(Readings!CA32/16.325))^2-273+$E35))</f>
        <v>0.27049013209239092</v>
      </c>
      <c r="CF35" s="6"/>
      <c r="CG35" s="6">
        <f>IF(Readings!CC32&gt;0.1,333.5*((Readings!CC32)^-0.07168)+(2.5*(LOG(Readings!CC32/16.325))^2-273+$E35))</f>
        <v>0.20912677416174574</v>
      </c>
      <c r="CH35" s="6">
        <f>IF(Readings!CD32&gt;0.1,333.5*((Readings!CD32)^-0.07168)+(2.5*(LOG(Readings!CD32/16.325))^2-273+$E35))</f>
        <v>0.16019038281763187</v>
      </c>
      <c r="CI35" s="6">
        <f>IF(Readings!CE32&gt;0.1,333.5*((Readings!CE32)^-0.07168)+(2.5*(LOG(Readings!CE32/16.325))^2-273+$E35))</f>
        <v>7.4879408723177221E-2</v>
      </c>
      <c r="CJ35" s="6">
        <f>IF(Readings!CF32&gt;0.1,333.5*((Readings!CF32)^-0.07168)+(2.5*(LOG(Readings!CF32/16.325))^2-273+$E35))</f>
        <v>3.8444462208929053E-2</v>
      </c>
      <c r="CK35" s="6">
        <f>IF(Readings!CG32&gt;0.1,333.5*((Readings!CG32)^-0.07168)+(2.5*(LOG(Readings!CG32/16.325))^2-273+$E35))</f>
        <v>-1.0017748612824562E-2</v>
      </c>
      <c r="CL35" s="6">
        <f>IF(Readings!CH32&gt;0.1,333.5*((Readings!CH32)^-0.07168)+(2.5*(LOG(Readings!CH32/16.325))^2-273+$E35))</f>
        <v>-4.6276501801571612E-2</v>
      </c>
      <c r="CM35" s="6">
        <f>IF(Readings!CI32&gt;0.1,333.5*((Readings!CI32)^-0.07168)+(2.5*(LOG(Readings!CI32/16.325))^2-273+$E35))</f>
        <v>-4.6276501801571612E-2</v>
      </c>
      <c r="CN35" s="6">
        <f>IF(Readings!CJ32&gt;0.1,333.5*((Readings!CJ32)^-0.07168)+(2.5*(LOG(Readings!CJ32/16.325))^2-273+$E35))</f>
        <v>-2.2112353383249683E-2</v>
      </c>
      <c r="CO35" s="6">
        <f>IF(Readings!CK32&gt;0.1,333.5*((Readings!CK32)^-0.07168)+(2.5*(LOG(Readings!CK32/16.325))^2-273+$E35))</f>
        <v>-7.0407307838081579E-2</v>
      </c>
      <c r="CP35" s="6">
        <f>IF(Readings!CL32&gt;0.1,333.5*((Readings!CL32)^-0.07168)+(2.5*(LOG(Readings!CL32/16.325))^2-273+$E35))</f>
        <v>-8.2460234553138889E-2</v>
      </c>
      <c r="CQ35" s="6">
        <f>IF(Readings!CM32&gt;0.1,333.5*((Readings!CM32)^-0.07168)+(2.5*(LOG(Readings!CM32/16.325))^2-273+$E35))</f>
        <v>-0.10654118937594603</v>
      </c>
      <c r="CR35" s="6">
        <f>IF(Readings!CN32&gt;0.1,333.5*((Readings!CN32)^-0.07168)+(2.5*(LOG(Readings!CN32/16.325))^2-273+$E35))</f>
        <v>-0.10654118937594603</v>
      </c>
      <c r="CS35" s="6">
        <f>IF(Readings!CO32&gt;0.1,333.5*((Readings!CO32)^-0.07168)+(2.5*(LOG(Readings!CO32/16.325))^2-273+$E35))</f>
        <v>-0.10654118937594603</v>
      </c>
      <c r="CT35" s="6">
        <f>IF(Readings!CP32&gt;0.1,333.5*((Readings!CP32)^-0.07168)+(2.5*(LOG(Readings!CP32/16.325))^2-273+$E35))</f>
        <v>-0.10654118937594603</v>
      </c>
      <c r="CU35" s="6">
        <f>IF(Readings!CQ32&gt;0.1,333.5*((Readings!CQ32)^-0.07168)+(2.5*(LOG(Readings!CQ32/16.325))^2-273+$E35))</f>
        <v>-0.11856923902138305</v>
      </c>
      <c r="CV35" s="6">
        <f>IF(Readings!CR32&gt;0.1,333.5*((Readings!CR32)^-0.07168)+(2.5*(LOG(Readings!CR32/16.325))^2-273+$E35))</f>
        <v>-0.10654118937594603</v>
      </c>
      <c r="CW35" s="6">
        <f>IF(Readings!CS32&gt;0.1,333.5*((Readings!CS32)^-0.07168)+(2.5*(LOG(Readings!CS32/16.325))^2-273+$E35))</f>
        <v>-0.10654118937594603</v>
      </c>
      <c r="CX35" s="6"/>
      <c r="CY35" s="6">
        <f>IF(Readings!CU32&gt;0.1,333.5*((Readings!CU32)^-0.07168)+(2.5*(LOG(Readings!CU32/16.325))^2-273+$E35))</f>
        <v>1.4196576569020181E-2</v>
      </c>
      <c r="CZ35" s="6">
        <f>IF(Readings!CV32&gt;0.1,333.5*((Readings!CV32)^-0.07168)+(2.5*(LOG(Readings!CV32/16.325))^2-273+$E35))</f>
        <v>0.11139036175723049</v>
      </c>
      <c r="DA35" s="6">
        <f>IF(Readings!CW32&gt;0.1,333.5*((Readings!CW32)^-0.07168)+(2.5*(LOG(Readings!CW32/16.325))^2-273+$E35))</f>
        <v>0.16019038281763187</v>
      </c>
      <c r="DB35" s="6">
        <f>IF(Readings!CX32&gt;0.1,333.5*((Readings!CX32)^-0.07168)+(2.5*(LOG(Readings!CX32/16.325))^2-273+$E35))</f>
        <v>0.27049013209239092</v>
      </c>
      <c r="DC35" s="6">
        <f>IF(Readings!CY32&gt;0.1,333.5*((Readings!CY32)^-0.07168)+(2.5*(LOG(Readings!CY32/16.325))^2-273+$E35))</f>
        <v>0.33206911406205109</v>
      </c>
      <c r="DD35" s="6">
        <f>IF(Readings!CZ32&gt;0.1,333.5*((Readings!CZ32)^-0.07168)+(2.5*(LOG(Readings!CZ32/16.325))^2-273+$E35))</f>
        <v>0.48074702323629026</v>
      </c>
      <c r="DE35" s="6">
        <f>IF(Readings!DA32&gt;0.1,333.5*((Readings!DA32)^-0.07168)+(2.5*(LOG(Readings!DA32/16.325))^2-273+$E35))</f>
        <v>0.46830895512903226</v>
      </c>
      <c r="DF35" s="6">
        <f>IF(Readings!DB32&gt;0.1,333.5*((Readings!DB32)^-0.07168)+(2.5*(LOG(Readings!DB32/16.325))^2-273+$E35))</f>
        <v>0.36912059845269596</v>
      </c>
      <c r="DG35" s="6">
        <f>IF(Readings!DC32&gt;0.1,333.5*((Readings!DC32)^-0.07168)+(2.5*(LOG(Readings!DC32/16.325))^2-273+$E35))</f>
        <v>0.36912059845269596</v>
      </c>
      <c r="DH35" s="6">
        <f>IF(Readings!DD32&gt;0.1,333.5*((Readings!DD32)^-0.07168)+(2.5*(LOG(Readings!DD32/16.325))^2-273+$E35))</f>
        <v>0.35676140216958174</v>
      </c>
      <c r="DI35" s="6">
        <f>IF(Readings!DE32&gt;0.1,333.5*((Readings!DE32)^-0.07168)+(2.5*(LOG(Readings!DE32/16.325))^2-273+$E35))</f>
        <v>0.30741155497139516</v>
      </c>
      <c r="DJ35" s="6">
        <f>IF(Readings!DF32&gt;0.1,333.5*((Readings!DF32)^-0.07168)+(2.5*(LOG(Readings!DF32/16.325))^2-273+$E35))</f>
        <v>0.29509577004370158</v>
      </c>
      <c r="DK35" s="6">
        <f>IF(Readings!DG32&gt;0.1,333.5*((Readings!DG32)^-0.07168)+(2.5*(LOG(Readings!DG32/16.325))^2-273+$E35))</f>
        <v>0.19687985230956428</v>
      </c>
      <c r="DL35" s="6">
        <f>IF(Readings!DH32&gt;0.1,333.5*((Readings!DH32)^-0.07168)+(2.5*(LOG(Readings!DH32/16.325))^2-273+$E35))</f>
        <v>0.20912677416174574</v>
      </c>
      <c r="DM35" s="6">
        <f>IF(Readings!DI32&gt;0.1,333.5*((Readings!DI32)^-0.07168)+(2.5*(LOG(Readings!DI32/16.325))^2-273+$E35))</f>
        <v>0.1357733708100568</v>
      </c>
      <c r="DN35" s="6">
        <f>IF(Readings!DJ32&gt;0.1,333.5*((Readings!DJ32)^-0.07168)+(2.5*(LOG(Readings!DJ32/16.325))^2-273+$E35))</f>
        <v>9.9211580455516923E-2</v>
      </c>
      <c r="DO35" s="6">
        <f>IF(Readings!DK32&gt;0.1,333.5*((Readings!DK32)^-0.07168)+(2.5*(LOG(Readings!DK32/16.325))^2-273+$E35))</f>
        <v>5.0581017630690894E-2</v>
      </c>
      <c r="DP35" s="6">
        <f>IF(Readings!DL32&gt;0.1,333.5*((Readings!DL32)^-0.07168)+(2.5*(LOG(Readings!DL32/16.325))^2-273+$E35))</f>
        <v>-1.0017748612824562E-2</v>
      </c>
      <c r="DQ35" s="6">
        <f>IF(Readings!DM32&gt;0.1,333.5*((Readings!DM32)^-0.07168)+(2.5*(LOG(Readings!DM32/16.325))^2-273+$E35))</f>
        <v>-4.6276501801571612E-2</v>
      </c>
      <c r="DR35" s="6">
        <f>IF(Readings!DN32&gt;0.1,333.5*((Readings!DN32)^-0.07168)+(2.5*(LOG(Readings!DN32/16.325))^2-273+$E35))</f>
        <v>-7.0407307838081579E-2</v>
      </c>
      <c r="DS35" s="6">
        <f>IF(Readings!DO32&gt;0.1,333.5*((Readings!DO32)^-0.07168)+(2.5*(LOG(Readings!DO32/16.325))^2-273+$E35))</f>
        <v>-0.10654118937594603</v>
      </c>
      <c r="DT35" s="6">
        <f>IF(Readings!DP32&gt;0.1,333.5*((Readings!DP32)^-0.07168)+(2.5*(LOG(Readings!DP32/16.325))^2-273+$E35))</f>
        <v>-0.11856923902138305</v>
      </c>
      <c r="DU35" s="6">
        <f>IF(Readings!DQ32&gt;0.1,333.5*((Readings!DQ32)^-0.07168)+(2.5*(LOG(Readings!DQ32/16.325))^2-273+$E35))</f>
        <v>-0.11856923902138305</v>
      </c>
      <c r="DV35" s="6">
        <f>IF(Readings!DR32&gt;0.1,333.5*((Readings!DR32)^-0.07168)+(2.5*(LOG(Readings!DR32/16.325))^2-273+$E35))</f>
        <v>-0.13058901781374743</v>
      </c>
      <c r="DW35" s="6">
        <f>IF(Readings!DS32&gt;0.1,333.5*((Readings!DS32)^-0.07168)+(2.5*(LOG(Readings!DS32/16.325))^2-273+$E35))</f>
        <v>-0.13058901781374743</v>
      </c>
      <c r="DX35" s="6">
        <f>IF(Readings!DT32&gt;0.1,333.5*((Readings!DT32)^-0.07168)+(2.5*(LOG(Readings!DT32/16.325))^2-273+$E35))</f>
        <v>-0.13058901781374743</v>
      </c>
      <c r="DY35" s="6">
        <f>IF(Readings!DU32&gt;0.1,333.5*((Readings!DU32)^-0.07168)+(2.5*(LOG(Readings!DU32/16.325))^2-273+$E35))</f>
        <v>-7.0407307838081579E-2</v>
      </c>
      <c r="DZ35" s="6">
        <f>IF(Readings!DV32&gt;0.1,333.5*((Readings!DV32)^-0.07168)+(2.5*(LOG(Readings!DV32/16.325))^2-273+$E35))</f>
        <v>0.2827886328987006</v>
      </c>
      <c r="EA35" s="6">
        <f>IF(Readings!DW32&gt;0.1,333.5*((Readings!DW32)^-0.07168)+(2.5*(LOG(Readings!DW32/16.325))^2-273+$E35))</f>
        <v>0.36912059845269596</v>
      </c>
      <c r="EB35" s="6">
        <f>IF(Readings!DX32&gt;0.1,333.5*((Readings!DX32)^-0.07168)+(2.5*(LOG(Readings!DX32/16.325))^2-273+$E35))</f>
        <v>0.58057016047081333</v>
      </c>
      <c r="EC35" s="6">
        <f>IF(Readings!DY32&gt;0.1,333.5*((Readings!DY32)^-0.07168)+(2.5*(LOG(Readings!DY32/16.325))^2-273+$E35))</f>
        <v>0.6306953624168159</v>
      </c>
      <c r="ED35" s="6">
        <f>IF(Readings!DZ32&gt;0.1,333.5*((Readings!DZ32)^-0.07168)+(2.5*(LOG(Readings!DZ32/16.325))^2-273+$E35))</f>
        <v>0.58057016047081333</v>
      </c>
      <c r="EE35" s="6">
        <f>IF(Readings!EA32&gt;0.1,333.5*((Readings!EA32)^-0.07168)+(2.5*(LOG(Readings!EA32/16.325))^2-273+$E35))</f>
        <v>0.48074702323629026</v>
      </c>
      <c r="EF35" s="6">
        <f>IF(Readings!EB32&gt;0.1,333.5*((Readings!EB32)^-0.07168)+(2.5*(LOG(Readings!EB32/16.325))^2-273+$E35))</f>
        <v>0.39386515337173478</v>
      </c>
      <c r="EG35" s="6">
        <f>IF(Readings!EC32&gt;0.1,333.5*((Readings!EC32)^-0.07168)+(2.5*(LOG(Readings!EC32/16.325))^2-273+$E35))</f>
        <v>0.18464148730936358</v>
      </c>
      <c r="EH35" s="6">
        <f>IF(Readings!ED32&gt;0.1,333.5*((Readings!ED32)^-0.07168)+(2.5*(LOG(Readings!ED32/16.325))^2-273+$E35))</f>
        <v>-9.4504858139430326E-2</v>
      </c>
      <c r="EI35" s="6">
        <f>IF(Readings!EE32&gt;0.1,333.5*((Readings!EE32)^-0.07168)+(2.5*(LOG(Readings!EE32/16.325))^2-273+$E35))</f>
        <v>-0.10654118937594603</v>
      </c>
      <c r="EJ35" s="6">
        <f>IF(Readings!EF32&gt;0.1,333.5*((Readings!EF32)^-0.07168)+(2.5*(LOG(Readings!EF32/16.325))^2-273+$E35))</f>
        <v>-0.14260053647041104</v>
      </c>
      <c r="EK35" s="6">
        <f>IF(Readings!EG32&gt;0.1,333.5*((Readings!EG32)^-0.07168)+(2.5*(LOG(Readings!EG32/16.325))^2-273+$E35))</f>
        <v>0.123577621496338</v>
      </c>
      <c r="EL35" s="6">
        <f>IF(Readings!EH32&gt;0.1,333.5*((Readings!EH32)^-0.07168)+(2.5*(LOG(Readings!EH32/16.325))^2-273+$E35))</f>
        <v>0.39386515337173478</v>
      </c>
      <c r="EM35" s="6">
        <f>IF(Readings!EI32&gt;0.1,333.5*((Readings!EI32)^-0.07168)+(2.5*(LOG(Readings!EI32/16.325))^2-273+$E35))</f>
        <v>-0.15460380568868004</v>
      </c>
      <c r="EN35" s="6">
        <f>IF(Readings!EJ32&gt;0.1,333.5*((Readings!EJ32)^-0.07168)+(2.5*(LOG(Readings!EJ32/16.325))^2-273+$E35))</f>
        <v>-0.19056422337820322</v>
      </c>
      <c r="EO35" s="6">
        <f>IF(Readings!EK32&gt;0.1,333.5*((Readings!EK32)^-0.07168)+(2.5*(LOG(Readings!EK32/16.325))^2-273+$E35))</f>
        <v>0.23364633360080234</v>
      </c>
      <c r="EP35" s="6">
        <f>IF(Readings!EL32&gt;0.1,333.5*((Readings!EL32)^-0.07168)+(2.5*(LOG(Readings!EL32/16.325))^2-273+$E35))</f>
        <v>0.68096401129014339</v>
      </c>
      <c r="EQ35" s="6">
        <f>IF(Readings!EM32&gt;0.1,333.5*((Readings!EM32)^-0.07168)+(2.5*(LOG(Readings!EM32/16.325))^2-273+$E35))</f>
        <v>0.87076234143330566</v>
      </c>
      <c r="ER35" s="6">
        <f>IF(Readings!EN32&gt;0.1,333.5*((Readings!EN32)^-0.07168)+(2.5*(LOG(Readings!EN32/16.325))^2-273+$E35))</f>
        <v>-0.14260053647041104</v>
      </c>
      <c r="ES35" s="6">
        <f>IF(Readings!EO32&gt;0.1,333.5*((Readings!EO32)^-0.07168)+(2.5*(LOG(Readings!EO32/16.325))^2-273+$E35))</f>
        <v>0.44345923825898126</v>
      </c>
      <c r="ET35" s="6">
        <f>IF(Readings!EP32&gt;0.1,333.5*((Readings!EP32)^-0.07168)+(2.5*(LOG(Readings!EP32/16.325))^2-273+$E35))</f>
        <v>0.43104756599564098</v>
      </c>
      <c r="EU35" s="6">
        <f>IF(Readings!EQ32&gt;0.1,333.5*((Readings!EQ32)^-0.07168)+(2.5*(LOG(Readings!EQ32/16.325))^2-273+$E35))</f>
        <v>-0.14260053647041104</v>
      </c>
      <c r="EV35" s="6">
        <f>IF(Readings!ER32&gt;0.1,333.5*((Readings!ER32)^-0.07168)+(2.5*(LOG(Readings!ER32/16.325))^2-273+$E35))</f>
        <v>0.84533722360094998</v>
      </c>
      <c r="EW35" s="6">
        <f>(333.5*((16.31)^-0.07168)+(2.5*(LOG(16.31/16.325))^2-273+$E41))</f>
        <v>-8.4603805688686862E-2</v>
      </c>
      <c r="EX35" s="6">
        <f>(333.5*((16.28)^-0.07168)+(2.5*(LOG(16.28/16.325))^2-273+$E35))</f>
        <v>-0.11856923902138305</v>
      </c>
      <c r="EY35" s="6">
        <f>(333.5*((15.37)^-0.07168)+(2.5*(LOG(15.37/16.325))^2-273+$E35))</f>
        <v>1.0112609470717757</v>
      </c>
      <c r="FA35" s="6">
        <f>IF(Readings!EW32&gt;0.1,333.5*((Readings!EW32)^-0.07168)+(2.5*(LOG(Readings!EW32/16.325))^2-273+$E35))</f>
        <v>-1.0017748612824562E-2</v>
      </c>
      <c r="FB35" s="6"/>
      <c r="FC35" s="6">
        <f>IF(Readings!EY32&gt;0.1,333.5*((Readings!EY32)^-0.07168)+(2.5*(LOG(Readings!EY32/16.325))^2-273+$E35))</f>
        <v>-8.2460234553138889E-2</v>
      </c>
      <c r="FD35" s="6">
        <f>IF(Readings!EZ32&gt;0.1,333.5*((Readings!EZ32)^-0.07168)+(2.5*(LOG(Readings!EZ32/16.325))^2-273+$E35))</f>
        <v>-0.14260053647041104</v>
      </c>
      <c r="FE35" s="6">
        <f>IF(Readings!FA32&gt;0.1,333.5*((Readings!FA32)^-0.07168)+(2.5*(LOG(Readings!FA32/16.325))^2-273+$E35))</f>
        <v>0.74400272767701381</v>
      </c>
      <c r="FF35" s="6">
        <f>IF(Readings!FB32&gt;0.1,333.5*((Readings!FB32)^-0.07168)+(2.5*(LOG(Readings!FB32/16.325))^2-273+$E35))</f>
        <v>0.74400272767701381</v>
      </c>
      <c r="FG35" s="6">
        <f>IF(Readings!FC32&gt;0.1,333.5*((Readings!FC32)^-0.07168)+(2.5*(LOG(Readings!FC32/16.325))^2-273+$E35))</f>
        <v>1.1399671088490777</v>
      </c>
      <c r="FH35" s="6">
        <f>IF(Readings!FD32&gt;0.1,333.5*((Readings!FD32)^-0.07168)+(2.5*(LOG(Readings!FD32/16.325))^2-273+$E35))</f>
        <v>0.88348869305355038</v>
      </c>
      <c r="FI35" s="6">
        <f>IF(Readings!FE32&gt;0.1,333.5*((Readings!FE32)^-0.07168)+(2.5*(LOG(Readings!FE32/16.325))^2-273+$E35))</f>
        <v>0.55556111121762797</v>
      </c>
      <c r="FJ35" s="6">
        <f>IF(Readings!FF32&gt;0.1,333.5*((Readings!FF32)^-0.07168)+(2.5*(LOG(Readings!FF32/16.325))^2-273+$E35))</f>
        <v>0.24591899383170812</v>
      </c>
      <c r="FK35" s="6">
        <f>IF(Readings!FG32&gt;0.1,333.5*((Readings!FG32)^-0.07168)+(2.5*(LOG(Readings!FG32/16.325))^2-273+$E35))</f>
        <v>8.7041266475580414E-2</v>
      </c>
    </row>
    <row r="36" spans="1:167" x14ac:dyDescent="0.2">
      <c r="A36" t="s">
        <v>25</v>
      </c>
      <c r="B36" s="13">
        <v>3</v>
      </c>
      <c r="C36" s="13">
        <v>1074.8</v>
      </c>
      <c r="D36" s="17">
        <f>C36-$I$32</f>
        <v>-13</v>
      </c>
      <c r="E36" s="17">
        <v>-0.09</v>
      </c>
      <c r="F36" s="13" t="s">
        <v>90</v>
      </c>
      <c r="G36" s="6">
        <f>IF(Readings!C33&gt;0.1,333.5*((Readings!C33)^-0.07168)+(2.5*(LOG(Readings!C33/16.325))^2-273+$E36))</f>
        <v>-0.17033425660116563</v>
      </c>
      <c r="H36" s="6">
        <f>IF(Readings!D33&gt;0.1,333.5*((Readings!D33)^-0.07168)+(2.5*(LOG(Readings!D33/16.325))^2-273+$E36))</f>
        <v>-0.22990043694375117</v>
      </c>
      <c r="I36" s="6">
        <f>IF(Readings!E33&gt;0.1,333.5*((Readings!E33)^-0.07168)+(2.5*(LOG(Readings!E33/16.325))^2-273+$E36))</f>
        <v>-0.31295310278466104</v>
      </c>
      <c r="J36" s="6">
        <f>IF(Readings!F33&gt;0.1,333.5*((Readings!F33)^-0.07168)+(2.5*(LOG(Readings!F33/16.325))^2-273+$E36))</f>
        <v>-0.32478556918670165</v>
      </c>
      <c r="K36" s="6">
        <f>IF(Readings!G33&gt;0.1,333.5*((Readings!G33)^-0.07168)+(2.5*(LOG(Readings!G33/16.325))^2-273+$E36))</f>
        <v>-0.3366100164204795</v>
      </c>
      <c r="L36" s="6">
        <f>IF(Readings!H33&gt;0.1,333.5*((Readings!H33)^-0.07168)+(2.5*(LOG(Readings!H33/16.325))^2-273+$E36))</f>
        <v>-0.3484264547271323</v>
      </c>
      <c r="M36" s="6">
        <f>IF(Readings!I33&gt;0.1,333.5*((Readings!I33)^-0.07168)+(2.5*(LOG(Readings!I33/16.325))^2-273+$E36))</f>
        <v>-0.360234894328471</v>
      </c>
      <c r="N36" s="6">
        <f>IF(Readings!J33&gt;0.1,333.5*((Readings!J33)^-0.07168)+(2.5*(LOG(Readings!J33/16.325))^2-273+$E36))</f>
        <v>-0.360234894328471</v>
      </c>
      <c r="O36" s="6">
        <f>IF(Readings!K33&gt;0.1,333.5*((Readings!K33)^-0.07168)+(2.5*(LOG(Readings!K33/16.325))^2-273+$E36))</f>
        <v>-0.37203534542737771</v>
      </c>
      <c r="P36" s="6">
        <f>IF(Readings!L33&gt;0.1,333.5*((Readings!L33)^-0.07168)+(2.5*(LOG(Readings!L33/16.325))^2-273+$E36))</f>
        <v>-0.38382781820706668</v>
      </c>
      <c r="Q36" s="6"/>
      <c r="R36" s="6">
        <f>IF(Readings!N33&gt;0.1,333.5*((Readings!N33)^-0.07168)+(2.5*(LOG(Readings!N33/16.325))^2-273+$E36))</f>
        <v>-0.40738886944819797</v>
      </c>
      <c r="S36" s="6">
        <f>IF(Readings!O33&gt;0.1,333.5*((Readings!O33)^-0.07168)+(2.5*(LOG(Readings!O33/16.325))^2-273+$E36))</f>
        <v>-0.4661525861513951</v>
      </c>
      <c r="T36" s="6">
        <f>IF(Readings!P33&gt;0.1,333.5*((Readings!P33)^-0.07168)+(2.5*(LOG(Readings!P33/16.325))^2-273+$E36))</f>
        <v>-0.39561232283222125</v>
      </c>
      <c r="U36" s="6"/>
      <c r="V36" s="6">
        <f>IF(Readings!R33&gt;0.1,333.5*((Readings!R33)^-0.07168)+(2.5*(LOG(Readings!R33/16.325))^2-273+$E36))</f>
        <v>-0.38382781820706668</v>
      </c>
      <c r="W36" s="6">
        <f>IF(Readings!S33&gt;0.1,333.5*((Readings!S33)^-0.07168)+(2.5*(LOG(Readings!S33/16.325))^2-273+$E36))</f>
        <v>-0.38382781820706668</v>
      </c>
      <c r="X36" s="6">
        <f>IF(Readings!T33&gt;0.1,333.5*((Readings!T33)^-0.07168)+(2.5*(LOG(Readings!T33/16.325))^2-273+$E36))</f>
        <v>-0.44267086241006837</v>
      </c>
      <c r="Y36" s="6">
        <f>IF(Readings!U33&gt;0.1,333.5*((Readings!U33)^-0.07168)+(2.5*(LOG(Readings!U33/16.325))^2-273+$E36))</f>
        <v>-0.40738886944819797</v>
      </c>
      <c r="Z36" s="6">
        <f>IF(Readings!V33&gt;0.1,333.5*((Readings!V33)^-0.07168)+(2.5*(LOG(Readings!V33/16.325))^2-273+$E36))</f>
        <v>-0.44267086241006837</v>
      </c>
      <c r="AA36" s="6"/>
      <c r="AB36" s="6">
        <f>IF(Readings!X33&gt;0.1,333.5*((Readings!X33)^-0.07168)+(2.5*(LOG(Readings!X33/16.325))^2-273+$E36))</f>
        <v>-0.39561232283222125</v>
      </c>
      <c r="AC36" s="6">
        <f>IF(Readings!Y33&gt;0.1,333.5*((Readings!Y33)^-0.07168)+(2.5*(LOG(Readings!Y33/16.325))^2-273+$E36))</f>
        <v>-0.40738886944819797</v>
      </c>
      <c r="AD36" s="6">
        <f>IF(Readings!Z33&gt;0.1,333.5*((Readings!Z33)^-0.07168)+(2.5*(LOG(Readings!Z33/16.325))^2-273+$E36))</f>
        <v>-0.38382781820706668</v>
      </c>
      <c r="AE36" s="6"/>
      <c r="AF36" s="6">
        <f>IF(Readings!AB33&gt;0.1,333.5*((Readings!AB33)^-0.07168)+(2.5*(LOG(Readings!AB33/16.325))^2-273+$E36))</f>
        <v>-0.38382781820706668</v>
      </c>
      <c r="AG36" s="6">
        <f>IF(Readings!AC33&gt;0.1,333.5*((Readings!AC33)^-0.07168)+(2.5*(LOG(Readings!AC33/16.325))^2-273+$E36))</f>
        <v>-0.39561232283222125</v>
      </c>
      <c r="AH36" s="6">
        <f>IF(Readings!AD33&gt;0.1,333.5*((Readings!AD33)^-0.07168)+(2.5*(LOG(Readings!AD33/16.325))^2-273+$E36))</f>
        <v>-0.38382781820706668</v>
      </c>
      <c r="AI36" s="6">
        <f>IF(Readings!AE33&gt;0.1,333.5*((Readings!AE33)^-0.07168)+(2.5*(LOG(Readings!AE33/16.325))^2-273+$E36))</f>
        <v>-0.37203534542737771</v>
      </c>
      <c r="AJ36" s="6">
        <f>IF(Readings!AF33&gt;0.1,333.5*((Readings!AF33)^-0.07168)+(2.5*(LOG(Readings!AF33/16.325))^2-273+$E36))</f>
        <v>-0.38382781820706668</v>
      </c>
      <c r="AK36" s="6">
        <f>IF(Readings!AG33&gt;0.1,333.5*((Readings!AG33)^-0.07168)+(2.5*(LOG(Readings!AG33/16.325))^2-273+$E36))</f>
        <v>-0.37203534542737771</v>
      </c>
      <c r="AL36" s="6">
        <f>IF(Readings!AH33&gt;0.1,333.5*((Readings!AH33)^-0.07168)+(2.5*(LOG(Readings!AH33/16.325))^2-273+$E36))</f>
        <v>-0.39561232283222125</v>
      </c>
      <c r="AM36" s="6">
        <f>IF(Readings!AI33&gt;0.1,333.5*((Readings!AI33)^-0.07168)+(2.5*(LOG(Readings!AI33/16.325))^2-273+$E36))</f>
        <v>-0.39561232283222125</v>
      </c>
      <c r="AN36" s="6">
        <f>IF(Readings!AJ33&gt;0.1,333.5*((Readings!AJ33)^-0.07168)+(2.5*(LOG(Readings!AJ33/16.325))^2-273+$E36))</f>
        <v>-0.37203534542737771</v>
      </c>
      <c r="AO36" s="6">
        <f>IF(Readings!AK33&gt;0.1,333.5*((Readings!AK33)^-0.07168)+(2.5*(LOG(Readings!AK33/16.325))^2-273+$E36))</f>
        <v>-0.38382781820706668</v>
      </c>
      <c r="AP36" s="6">
        <f>IF(Readings!AL33&gt;0.1,333.5*((Readings!AL33)^-0.07168)+(2.5*(LOG(Readings!AL33/16.325))^2-273+$E36))</f>
        <v>-0.37203534542737771</v>
      </c>
      <c r="AQ36" s="6">
        <f>IF(Readings!AM33&gt;0.1,333.5*((Readings!AM33)^-0.07168)+(2.5*(LOG(Readings!AM33/16.325))^2-273+$E36))</f>
        <v>-0.38382781820706668</v>
      </c>
      <c r="AR36" s="6">
        <f>IF(Readings!AN33&gt;0.1,333.5*((Readings!AN33)^-0.07168)+(2.5*(LOG(Readings!AN33/16.325))^2-273+$E36))</f>
        <v>-0.37203534542737771</v>
      </c>
      <c r="AS36" s="6">
        <f>IF(Readings!AO33&gt;0.1,333.5*((Readings!AO33)^-0.07168)+(2.5*(LOG(Readings!AO33/16.325))^2-273+$E36))</f>
        <v>-0.32478556918670165</v>
      </c>
      <c r="AT36" s="6">
        <f>IF(Readings!AP33&gt;0.1,333.5*((Readings!AP33)^-0.07168)+(2.5*(LOG(Readings!AP33/16.325))^2-273+$E36))</f>
        <v>-0.38382781820706668</v>
      </c>
      <c r="AU36" s="6">
        <f>IF(Readings!AQ33&gt;0.1,333.5*((Readings!AQ33)^-0.07168)+(2.5*(LOG(Readings!AQ33/16.325))^2-273+$E36))</f>
        <v>-0.37203534542737771</v>
      </c>
      <c r="AV36" s="6">
        <f>IF(Readings!AR33&gt;0.1,333.5*((Readings!AR33)^-0.07168)+(2.5*(LOG(Readings!AR33/16.325))^2-273+$E36))</f>
        <v>-0.39561232283222125</v>
      </c>
      <c r="AW36" s="6">
        <f>IF(Readings!AS33&gt;0.1,333.5*((Readings!AS33)^-0.07168)+(2.5*(LOG(Readings!AS33/16.325))^2-273+$E36))</f>
        <v>-0.38382781820706668</v>
      </c>
      <c r="AX36" s="6">
        <f>IF(Readings!AT33&gt;0.1,333.5*((Readings!AT33)^-0.07168)+(2.5*(LOG(Readings!AT33/16.325))^2-273+$E36))</f>
        <v>-0.37203534542737771</v>
      </c>
      <c r="AY36" s="6">
        <f>IF(Readings!AU33&gt;0.1,333.5*((Readings!AU33)^-0.07168)+(2.5*(LOG(Readings!AU33/16.325))^2-273+$E36))</f>
        <v>-0.37203534542737771</v>
      </c>
      <c r="AZ36" s="6">
        <f>IF(Readings!AV33&gt;0.1,333.5*((Readings!AV33)^-0.07168)+(2.5*(LOG(Readings!AV33/16.325))^2-273+$E36))</f>
        <v>-0.37203534542737771</v>
      </c>
      <c r="BA36" s="6">
        <f>IF(Readings!AW33&gt;0.1,333.5*((Readings!AW33)^-0.07168)+(2.5*(LOG(Readings!AW33/16.325))^2-273+$E36))</f>
        <v>-0.37203534542737771</v>
      </c>
      <c r="BB36" s="6">
        <f>IF(Readings!AX33&gt;0.1,333.5*((Readings!AX33)^-0.07168)+(2.5*(LOG(Readings!AX33/16.325))^2-273+$E36))</f>
        <v>-0.37203534542737771</v>
      </c>
      <c r="BC36" s="6">
        <f>IF(Readings!AY33&gt;0.1,333.5*((Readings!AY33)^-0.07168)+(2.5*(LOG(Readings!AY33/16.325))^2-273+$E36))</f>
        <v>-0.37203534542737771</v>
      </c>
      <c r="BD36" s="6">
        <f>IF(Readings!AZ33&gt;0.1,333.5*((Readings!AZ33)^-0.07168)+(2.5*(LOG(Readings!AZ33/16.325))^2-273+$E36))</f>
        <v>-0.37203534542737771</v>
      </c>
      <c r="BE36" s="6">
        <f>IF(Readings!BA33&gt;0.1,333.5*((Readings!BA33)^-0.07168)+(2.5*(LOG(Readings!BA33/16.325))^2-273+$E36))</f>
        <v>-0.37203534542737771</v>
      </c>
      <c r="BF36" s="6">
        <f>IF(Readings!BB33&gt;0.1,333.5*((Readings!BB33)^-0.07168)+(2.5*(LOG(Readings!BB33/16.325))^2-273+$E36))</f>
        <v>-0.37203534542737771</v>
      </c>
      <c r="BG36" s="6">
        <f>IF(Readings!BC33&gt;0.1,333.5*((Readings!BC33)^-0.07168)+(2.5*(LOG(Readings!BC33/16.325))^2-273+$E36))</f>
        <v>-0.37203534542737771</v>
      </c>
      <c r="BH36" s="6">
        <f>IF(Readings!BD33&gt;0.1,333.5*((Readings!BD33)^-0.07168)+(2.5*(LOG(Readings!BD33/16.325))^2-273+$E36))</f>
        <v>-0.37203534542737771</v>
      </c>
      <c r="BI36" s="6">
        <f>IF(Readings!BE33&gt;0.1,333.5*((Readings!BE33)^-0.07168)+(2.5*(LOG(Readings!BE33/16.325))^2-273+$E36))</f>
        <v>-0.37203534542737771</v>
      </c>
      <c r="BJ36" s="6">
        <f>IF(Readings!BF33&gt;0.1,333.5*((Readings!BF33)^-0.07168)+(2.5*(LOG(Readings!BF33/16.325))^2-273+$E36))</f>
        <v>-0.37203534542737771</v>
      </c>
      <c r="BK36" s="6">
        <f>IF(Readings!BG33&gt;0.1,333.5*((Readings!BG33)^-0.07168)+(2.5*(LOG(Readings!BG33/16.325))^2-273+$E36))</f>
        <v>-0.37203534542737771</v>
      </c>
      <c r="BL36" s="6">
        <f>IF(Readings!BH33&gt;0.1,333.5*((Readings!BH33)^-0.07168)+(2.5*(LOG(Readings!BH33/16.325))^2-273+$E36))</f>
        <v>-0.38382781820706668</v>
      </c>
      <c r="BM36" s="6">
        <f>IF(Readings!BI33&gt;0.1,333.5*((Readings!BI33)^-0.07168)+(2.5*(LOG(Readings!BI33/16.325))^2-273+$E36))</f>
        <v>-0.37203534542737771</v>
      </c>
      <c r="BN36" s="6">
        <f>IF(Readings!BJ33&gt;0.1,333.5*((Readings!BJ33)^-0.07168)+(2.5*(LOG(Readings!BJ33/16.325))^2-273+$E36))</f>
        <v>-0.38382781820706668</v>
      </c>
      <c r="BO36" s="6">
        <f>IF(Readings!BK33&gt;0.1,333.5*((Readings!BK33)^-0.07168)+(2.5*(LOG(Readings!BK33/16.325))^2-273+$E36))</f>
        <v>-0.38382781820706668</v>
      </c>
      <c r="BP36" s="6">
        <f>IF(Readings!BL33&gt;0.1,333.5*((Readings!BL33)^-0.07168)+(2.5*(LOG(Readings!BL33/16.325))^2-273+$E36))</f>
        <v>-0.38382781820706668</v>
      </c>
      <c r="BQ36" s="6">
        <f>IF(Readings!BM33&gt;0.1,333.5*((Readings!BM33)^-0.07168)+(2.5*(LOG(Readings!BM33/16.325))^2-273+$E36))</f>
        <v>-0.37203534542737771</v>
      </c>
      <c r="BR36" s="6">
        <f>IF(Readings!BN33&gt;0.1,333.5*((Readings!BN33)^-0.07168)+(2.5*(LOG(Readings!BN33/16.325))^2-273+$E36))</f>
        <v>-0.41915746818142452</v>
      </c>
      <c r="BS36" s="6">
        <f>IF(Readings!BO33&gt;0.1,333.5*((Readings!BO33)^-0.07168)+(2.5*(LOG(Readings!BO33/16.325))^2-273+$E36))</f>
        <v>-0.38382781820706668</v>
      </c>
      <c r="BT36" s="6">
        <f>IF(Readings!BP33&gt;0.1,333.5*((Readings!BP33)^-0.07168)+(2.5*(LOG(Readings!BP33/16.325))^2-273+$E36))</f>
        <v>-0.37203534542737771</v>
      </c>
      <c r="BU36" s="6">
        <f>IF(Readings!BQ33&gt;0.1,333.5*((Readings!BQ33)^-0.07168)+(2.5*(LOG(Readings!BQ33/16.325))^2-273+$E36))</f>
        <v>-0.41915746818142452</v>
      </c>
      <c r="BV36" s="6">
        <f>IF(Readings!BR33&gt;0.1,333.5*((Readings!BR33)^-0.07168)+(2.5*(LOG(Readings!BR33/16.325))^2-273+$E36))</f>
        <v>-0.40738886944819797</v>
      </c>
      <c r="BW36" s="6">
        <f>IF(Readings!BS33&gt;0.1,333.5*((Readings!BS33)^-0.07168)+(2.5*(LOG(Readings!BS33/16.325))^2-273+$E36))</f>
        <v>-0.360234894328471</v>
      </c>
      <c r="BX36" s="6">
        <f>IF(Readings!BT33&gt;0.1,333.5*((Readings!BT33)^-0.07168)+(2.5*(LOG(Readings!BT33/16.325))^2-273+$E36))</f>
        <v>-0.37203534542737771</v>
      </c>
      <c r="BY36" s="6">
        <f>IF(Readings!BU33&gt;0.1,333.5*((Readings!BU33)^-0.07168)+(2.5*(LOG(Readings!BU33/16.325))^2-273+$E36))</f>
        <v>-0.37203534542737771</v>
      </c>
      <c r="BZ36" s="6">
        <f>IF(Readings!BV33&gt;0.1,333.5*((Readings!BV33)^-0.07168)+(2.5*(LOG(Readings!BV33/16.325))^2-273+$E36))</f>
        <v>-0.38382781820706668</v>
      </c>
      <c r="CA36" s="6">
        <f>IF(Readings!BW33&gt;0.1,333.5*((Readings!BW33)^-0.07168)+(2.5*(LOG(Readings!BW33/16.325))^2-273+$E36))</f>
        <v>-0.360234894328471</v>
      </c>
      <c r="CB36" s="6">
        <f>IF(Readings!BX33&gt;0.1,333.5*((Readings!BX33)^-0.07168)+(2.5*(LOG(Readings!BX33/16.325))^2-273+$E36))</f>
        <v>-0.360234894328471</v>
      </c>
      <c r="CC36" s="6">
        <f>IF(Readings!BY33&gt;0.1,333.5*((Readings!BY33)^-0.07168)+(2.5*(LOG(Readings!BY33/16.325))^2-273+$E36))</f>
        <v>-0.360234894328471</v>
      </c>
      <c r="CD36" s="6">
        <f>IF(Readings!BZ33&gt;0.1,333.5*((Readings!BZ33)^-0.07168)+(2.5*(LOG(Readings!BZ33/16.325))^2-273+$E36))</f>
        <v>-0.360234894328471</v>
      </c>
      <c r="CE36" s="6">
        <f>IF(Readings!CA33&gt;0.1,333.5*((Readings!CA33)^-0.07168)+(2.5*(LOG(Readings!CA33/16.325))^2-273+$E36))</f>
        <v>-0.360234894328471</v>
      </c>
      <c r="CF36" s="6"/>
      <c r="CG36" s="6">
        <f>IF(Readings!CC33&gt;0.1,333.5*((Readings!CC33)^-0.07168)+(2.5*(LOG(Readings!CC33/16.325))^2-273+$E36))</f>
        <v>-0.37203534542737771</v>
      </c>
      <c r="CH36" s="6">
        <f>IF(Readings!CD33&gt;0.1,333.5*((Readings!CD33)^-0.07168)+(2.5*(LOG(Readings!CD33/16.325))^2-273+$E36))</f>
        <v>-0.37203534542737771</v>
      </c>
      <c r="CI36" s="6">
        <f>IF(Readings!CE33&gt;0.1,333.5*((Readings!CE33)^-0.07168)+(2.5*(LOG(Readings!CE33/16.325))^2-273+$E36))</f>
        <v>-0.360234894328471</v>
      </c>
      <c r="CJ36" s="6">
        <f>IF(Readings!CF33&gt;0.1,333.5*((Readings!CF33)^-0.07168)+(2.5*(LOG(Readings!CF33/16.325))^2-273+$E36))</f>
        <v>-0.360234894328471</v>
      </c>
      <c r="CK36" s="6">
        <f>IF(Readings!CG33&gt;0.1,333.5*((Readings!CG33)^-0.07168)+(2.5*(LOG(Readings!CG33/16.325))^2-273+$E36))</f>
        <v>-0.37203534542737771</v>
      </c>
      <c r="CL36" s="6"/>
      <c r="CM36" s="6">
        <f>IF(Readings!CI33&gt;0.1,333.5*((Readings!CI33)^-0.07168)+(2.5*(LOG(Readings!CI33/16.325))^2-273+$E36))</f>
        <v>-0.37203534542737771</v>
      </c>
      <c r="CN36" s="6">
        <f>IF(Readings!CJ33&gt;0.1,333.5*((Readings!CJ33)^-0.07168)+(2.5*(LOG(Readings!CJ33/16.325))^2-273+$E36))</f>
        <v>-0.360234894328471</v>
      </c>
      <c r="CO36" s="6">
        <f>IF(Readings!CK33&gt;0.1,333.5*((Readings!CK33)^-0.07168)+(2.5*(LOG(Readings!CK33/16.325))^2-273+$E36))</f>
        <v>-0.360234894328471</v>
      </c>
      <c r="CP36" s="6">
        <f>IF(Readings!CL33&gt;0.1,333.5*((Readings!CL33)^-0.07168)+(2.5*(LOG(Readings!CL33/16.325))^2-273+$E36))</f>
        <v>-0.360234894328471</v>
      </c>
      <c r="CQ36" s="6">
        <f>IF(Readings!CM33&gt;0.1,333.5*((Readings!CM33)^-0.07168)+(2.5*(LOG(Readings!CM33/16.325))^2-273+$E36))</f>
        <v>-0.39561232283222125</v>
      </c>
      <c r="CR36" s="6">
        <f>IF(Readings!CN33&gt;0.1,333.5*((Readings!CN33)^-0.07168)+(2.5*(LOG(Readings!CN33/16.325))^2-273+$E36))</f>
        <v>-0.37203534542737771</v>
      </c>
      <c r="CS36" s="6">
        <f>IF(Readings!CO33&gt;0.1,333.5*((Readings!CO33)^-0.07168)+(2.5*(LOG(Readings!CO33/16.325))^2-273+$E36))</f>
        <v>-0.360234894328471</v>
      </c>
      <c r="CT36" s="6">
        <f>IF(Readings!CP33&gt;0.1,333.5*((Readings!CP33)^-0.07168)+(2.5*(LOG(Readings!CP33/16.325))^2-273+$E36))</f>
        <v>-0.360234894328471</v>
      </c>
      <c r="CU36" s="6">
        <f>IF(Readings!CQ33&gt;0.1,333.5*((Readings!CQ33)^-0.07168)+(2.5*(LOG(Readings!CQ33/16.325))^2-273+$E36))</f>
        <v>-0.38382781820706668</v>
      </c>
      <c r="CV36" s="6">
        <f>IF(Readings!CR33&gt;0.1,333.5*((Readings!CR33)^-0.07168)+(2.5*(LOG(Readings!CR33/16.325))^2-273+$E36))</f>
        <v>-0.37203534542737771</v>
      </c>
      <c r="CW36" s="6">
        <f>IF(Readings!CS33&gt;0.1,333.5*((Readings!CS33)^-0.07168)+(2.5*(LOG(Readings!CS33/16.325))^2-273+$E36))</f>
        <v>-0.37203534542737771</v>
      </c>
      <c r="CX36" s="6"/>
      <c r="CY36" s="6">
        <f>IF(Readings!CU33&gt;0.1,333.5*((Readings!CU33)^-0.07168)+(2.5*(LOG(Readings!CU33/16.325))^2-273+$E36))</f>
        <v>-0.360234894328471</v>
      </c>
      <c r="CZ36" s="6">
        <f>IF(Readings!CV33&gt;0.1,333.5*((Readings!CV33)^-0.07168)+(2.5*(LOG(Readings!CV33/16.325))^2-273+$E36))</f>
        <v>-0.37203534542737771</v>
      </c>
      <c r="DA36" s="6">
        <f>IF(Readings!CW33&gt;0.1,333.5*((Readings!CW33)^-0.07168)+(2.5*(LOG(Readings!CW33/16.325))^2-273+$E36))</f>
        <v>-0.360234894328471</v>
      </c>
      <c r="DB36" s="6">
        <f>IF(Readings!CX33&gt;0.1,333.5*((Readings!CX33)^-0.07168)+(2.5*(LOG(Readings!CX33/16.325))^2-273+$E36))</f>
        <v>-0.3484264547271323</v>
      </c>
      <c r="DC36" s="6">
        <f>IF(Readings!CY33&gt;0.1,333.5*((Readings!CY33)^-0.07168)+(2.5*(LOG(Readings!CY33/16.325))^2-273+$E36))</f>
        <v>-0.3484264547271323</v>
      </c>
      <c r="DD36" s="6">
        <f>IF(Readings!CZ33&gt;0.1,333.5*((Readings!CZ33)^-0.07168)+(2.5*(LOG(Readings!CZ33/16.325))^2-273+$E36))</f>
        <v>-0.3484264547271323</v>
      </c>
      <c r="DE36" s="6">
        <f>IF(Readings!DA33&gt;0.1,333.5*((Readings!DA33)^-0.07168)+(2.5*(LOG(Readings!DA33/16.325))^2-273+$E36))</f>
        <v>-0.3484264547271323</v>
      </c>
      <c r="DF36" s="6">
        <f>IF(Readings!DB33&gt;0.1,333.5*((Readings!DB33)^-0.07168)+(2.5*(LOG(Readings!DB33/16.325))^2-273+$E36))</f>
        <v>-0.3484264547271323</v>
      </c>
      <c r="DG36" s="6">
        <f>IF(Readings!DC33&gt;0.1,333.5*((Readings!DC33)^-0.07168)+(2.5*(LOG(Readings!DC33/16.325))^2-273+$E36))</f>
        <v>-0.3484264547271323</v>
      </c>
      <c r="DH36" s="6">
        <f>IF(Readings!DD33&gt;0.1,333.5*((Readings!DD33)^-0.07168)+(2.5*(LOG(Readings!DD33/16.325))^2-273+$E36))</f>
        <v>-0.3484264547271323</v>
      </c>
      <c r="DI36" s="6">
        <f>IF(Readings!DE33&gt;0.1,333.5*((Readings!DE33)^-0.07168)+(2.5*(LOG(Readings!DE33/16.325))^2-273+$E36))</f>
        <v>-0.360234894328471</v>
      </c>
      <c r="DJ36" s="6">
        <f>IF(Readings!DF33&gt;0.1,333.5*((Readings!DF33)^-0.07168)+(2.5*(LOG(Readings!DF33/16.325))^2-273+$E36))</f>
        <v>-0.3484264547271323</v>
      </c>
      <c r="DK36" s="6">
        <f>IF(Readings!DG33&gt;0.1,333.5*((Readings!DG33)^-0.07168)+(2.5*(LOG(Readings!DG33/16.325))^2-273+$E36))</f>
        <v>-0.38382781820706668</v>
      </c>
      <c r="DL36" s="6">
        <f>IF(Readings!DH33&gt;0.1,333.5*((Readings!DH33)^-0.07168)+(2.5*(LOG(Readings!DH33/16.325))^2-273+$E36))</f>
        <v>-0.32478556918670165</v>
      </c>
      <c r="DM36" s="6">
        <f>IF(Readings!DI33&gt;0.1,333.5*((Readings!DI33)^-0.07168)+(2.5*(LOG(Readings!DI33/16.325))^2-273+$E36))</f>
        <v>-0.3484264547271323</v>
      </c>
      <c r="DN36" s="6">
        <f>IF(Readings!DJ33&gt;0.1,333.5*((Readings!DJ33)^-0.07168)+(2.5*(LOG(Readings!DJ33/16.325))^2-273+$E36))</f>
        <v>-0.360234894328471</v>
      </c>
      <c r="DO36" s="6">
        <f>IF(Readings!DK33&gt;0.1,333.5*((Readings!DK33)^-0.07168)+(2.5*(LOG(Readings!DK33/16.325))^2-273+$E36))</f>
        <v>-0.3366100164204795</v>
      </c>
      <c r="DP36" s="6">
        <f>IF(Readings!DL33&gt;0.1,333.5*((Readings!DL33)^-0.07168)+(2.5*(LOG(Readings!DL33/16.325))^2-273+$E36))</f>
        <v>-0.360234894328471</v>
      </c>
      <c r="DQ36" s="6">
        <f>IF(Readings!DM33&gt;0.1,333.5*((Readings!DM33)^-0.07168)+(2.5*(LOG(Readings!DM33/16.325))^2-273+$E36))</f>
        <v>-0.360234894328471</v>
      </c>
      <c r="DR36" s="6">
        <f>IF(Readings!DN33&gt;0.1,333.5*((Readings!DN33)^-0.07168)+(2.5*(LOG(Readings!DN33/16.325))^2-273+$E36))</f>
        <v>-0.360234894328471</v>
      </c>
      <c r="DS36" s="6">
        <f>IF(Readings!DO33&gt;0.1,333.5*((Readings!DO33)^-0.07168)+(2.5*(LOG(Readings!DO33/16.325))^2-273+$E36))</f>
        <v>-0.360234894328471</v>
      </c>
      <c r="DT36" s="6">
        <f>IF(Readings!DP33&gt;0.1,333.5*((Readings!DP33)^-0.07168)+(2.5*(LOG(Readings!DP33/16.325))^2-273+$E36))</f>
        <v>-0.360234894328471</v>
      </c>
      <c r="DU36" s="6">
        <f>IF(Readings!DQ33&gt;0.1,333.5*((Readings!DQ33)^-0.07168)+(2.5*(LOG(Readings!DQ33/16.325))^2-273+$E36))</f>
        <v>-0.360234894328471</v>
      </c>
      <c r="DV36" s="6">
        <f>IF(Readings!DR33&gt;0.1,333.5*((Readings!DR33)^-0.07168)+(2.5*(LOG(Readings!DR33/16.325))^2-273+$E36))</f>
        <v>-0.360234894328471</v>
      </c>
      <c r="DW36" s="6">
        <f>IF(Readings!DS33&gt;0.1,333.5*((Readings!DS33)^-0.07168)+(2.5*(LOG(Readings!DS33/16.325))^2-273+$E36))</f>
        <v>-0.3484264547271323</v>
      </c>
      <c r="DX36" s="6">
        <f>IF(Readings!DT33&gt;0.1,333.5*((Readings!DT33)^-0.07168)+(2.5*(LOG(Readings!DT33/16.325))^2-273+$E36))</f>
        <v>-0.3484264547271323</v>
      </c>
      <c r="DY36" s="6">
        <f>IF(Readings!DU33&gt;0.1,333.5*((Readings!DU33)^-0.07168)+(2.5*(LOG(Readings!DU33/16.325))^2-273+$E36))</f>
        <v>-0.3484264547271323</v>
      </c>
      <c r="DZ36" s="6">
        <f>IF(Readings!DV33&gt;0.1,333.5*((Readings!DV33)^-0.07168)+(2.5*(LOG(Readings!DV33/16.325))^2-273+$E36))</f>
        <v>-0.3484264547271323</v>
      </c>
      <c r="EA36" s="6">
        <f>IF(Readings!DW33&gt;0.1,333.5*((Readings!DW33)^-0.07168)+(2.5*(LOG(Readings!DW33/16.325))^2-273+$E36))</f>
        <v>-0.3366100164204795</v>
      </c>
      <c r="EB36" s="6">
        <f>IF(Readings!DX33&gt;0.1,333.5*((Readings!DX33)^-0.07168)+(2.5*(LOG(Readings!DX33/16.325))^2-273+$E36))</f>
        <v>-0.3366100164204795</v>
      </c>
      <c r="EC36" s="6">
        <f>IF(Readings!DY33&gt;0.1,333.5*((Readings!DY33)^-0.07168)+(2.5*(LOG(Readings!DY33/16.325))^2-273+$E36))</f>
        <v>-0.3366100164204795</v>
      </c>
      <c r="ED36" s="6">
        <f>IF(Readings!DZ33&gt;0.1,333.5*((Readings!DZ33)^-0.07168)+(2.5*(LOG(Readings!DZ33/16.325))^2-273+$E36))</f>
        <v>-0.3366100164204795</v>
      </c>
      <c r="EE36" s="6">
        <f>IF(Readings!EA33&gt;0.1,333.5*((Readings!EA33)^-0.07168)+(2.5*(LOG(Readings!EA33/16.325))^2-273+$E36))</f>
        <v>-0.3484264547271323</v>
      </c>
      <c r="EF36" s="6">
        <f>IF(Readings!EB33&gt;0.1,333.5*((Readings!EB33)^-0.07168)+(2.5*(LOG(Readings!EB33/16.325))^2-273+$E36))</f>
        <v>-0.3484264547271323</v>
      </c>
      <c r="EG36" s="6">
        <f>IF(Readings!EC33&gt;0.1,333.5*((Readings!EC33)^-0.07168)+(2.5*(LOG(Readings!EC33/16.325))^2-273+$E36))</f>
        <v>-0.360234894328471</v>
      </c>
      <c r="EH36" s="6">
        <f>IF(Readings!ED33&gt;0.1,333.5*((Readings!ED33)^-0.07168)+(2.5*(LOG(Readings!ED33/16.325))^2-273+$E36))</f>
        <v>-0.3484264547271323</v>
      </c>
      <c r="EI36" s="6">
        <f>IF(Readings!EE33&gt;0.1,333.5*((Readings!EE33)^-0.07168)+(2.5*(LOG(Readings!EE33/16.325))^2-273+$E36))</f>
        <v>-0.3484264547271323</v>
      </c>
      <c r="EJ36" s="6">
        <f>IF(Readings!EF33&gt;0.1,333.5*((Readings!EF33)^-0.07168)+(2.5*(LOG(Readings!EF33/16.325))^2-273+$E36))</f>
        <v>-0.3484264547271323</v>
      </c>
      <c r="EK36" s="6">
        <f>IF(Readings!EG33&gt;0.1,333.5*((Readings!EG33)^-0.07168)+(2.5*(LOG(Readings!EG33/16.325))^2-273+$E36))</f>
        <v>-0.3366100164204795</v>
      </c>
      <c r="EL36" s="6">
        <f>IF(Readings!EH33&gt;0.1,333.5*((Readings!EH33)^-0.07168)+(2.5*(LOG(Readings!EH33/16.325))^2-273+$E36))</f>
        <v>-0.360234894328471</v>
      </c>
      <c r="EM36" s="6">
        <f>IF(Readings!EI33&gt;0.1,333.5*((Readings!EI33)^-0.07168)+(2.5*(LOG(Readings!EI33/16.325))^2-273+$E36))</f>
        <v>-0.37203534542737771</v>
      </c>
      <c r="EN36" s="6">
        <f>IF(Readings!EJ33&gt;0.1,333.5*((Readings!EJ33)^-0.07168)+(2.5*(LOG(Readings!EJ33/16.325))^2-273+$E36))</f>
        <v>-0.39561232283222125</v>
      </c>
      <c r="EO36" s="6">
        <f>IF(Readings!EK33&gt;0.1,333.5*((Readings!EK33)^-0.07168)+(2.5*(LOG(Readings!EK33/16.325))^2-273+$E36))</f>
        <v>-0.360234894328471</v>
      </c>
      <c r="EP36" s="6">
        <f>IF(Readings!EL33&gt;0.1,333.5*((Readings!EL33)^-0.07168)+(2.5*(LOG(Readings!EL33/16.325))^2-273+$E36))</f>
        <v>-0.3366100164204795</v>
      </c>
      <c r="EQ36" s="6">
        <f>IF(Readings!EM33&gt;0.1,333.5*((Readings!EM33)^-0.07168)+(2.5*(LOG(Readings!EM33/16.325))^2-273+$E36))</f>
        <v>-0.3366100164204795</v>
      </c>
      <c r="ER36" s="6">
        <f>IF(Readings!EN33&gt;0.1,333.5*((Readings!EN33)^-0.07168)+(2.5*(LOG(Readings!EN33/16.325))^2-273+$E36))</f>
        <v>-0.38382781820706668</v>
      </c>
      <c r="ES36" s="6">
        <f>IF(Readings!EO33&gt;0.1,333.5*((Readings!EO33)^-0.07168)+(2.5*(LOG(Readings!EO33/16.325))^2-273+$E36))</f>
        <v>-0.3366100164204795</v>
      </c>
      <c r="ET36" s="6">
        <f>IF(Readings!EP33&gt;0.1,333.5*((Readings!EP33)^-0.07168)+(2.5*(LOG(Readings!EP33/16.325))^2-273+$E36))</f>
        <v>-0.51302134319962533</v>
      </c>
      <c r="EU36" s="6">
        <f>IF(Readings!EQ33&gt;0.1,333.5*((Readings!EQ33)^-0.07168)+(2.5*(LOG(Readings!EQ33/16.325))^2-273+$E36))</f>
        <v>-0.26554283999570316</v>
      </c>
      <c r="EV36" s="6">
        <f>IF(Readings!ER33&gt;0.1,333.5*((Readings!ER33)^-0.07168)+(2.5*(LOG(Readings!ER33/16.325))^2-273+$E36))</f>
        <v>-1.4504858139389398E-2</v>
      </c>
      <c r="EW36" s="6">
        <f>(333.5*((16.36)^-0.07168)+(2.5*(LOG(16.36/16.325))^2-273+$E42))</f>
        <v>-0.24449678317785128</v>
      </c>
      <c r="EX36" s="6">
        <f>(333.5*((16.39)^-0.07168)+(2.5*(LOG(16.39/16.325))^2-273+$E36))</f>
        <v>-0.17033425660116563</v>
      </c>
      <c r="EY36" s="6">
        <f>(333.5*((16.4)^-0.07168)+(2.5*(LOG(16.4/16.325))^2-273+$E36))</f>
        <v>-0.18226375889753399</v>
      </c>
      <c r="FA36" s="6">
        <f>IF(Readings!EW33&gt;0.1,333.5*((Readings!EW33)^-0.07168)+(2.5*(LOG(Readings!EW33/16.325))^2-273+$E36))</f>
        <v>-0.21800344619111911</v>
      </c>
      <c r="FB36" s="6"/>
      <c r="FC36" s="6">
        <f>IF(Readings!EY33&gt;0.1,333.5*((Readings!EY33)^-0.07168)+(2.5*(LOG(Readings!EY33/16.325))^2-273+$E36))</f>
        <v>-0.1583966002294801</v>
      </c>
      <c r="FD36" s="6">
        <f>IF(Readings!EZ33&gt;0.1,333.5*((Readings!EZ33)^-0.07168)+(2.5*(LOG(Readings!EZ33/16.325))^2-273+$E36))</f>
        <v>-0.13449678317783764</v>
      </c>
      <c r="FE36" s="6">
        <f>IF(Readings!FA33&gt;0.1,333.5*((Readings!FA33)^-0.07168)+(2.5*(LOG(Readings!FA33/16.325))^2-273+$E36))</f>
        <v>-0.13449678317783764</v>
      </c>
      <c r="FF36" s="6">
        <f>IF(Readings!FB33&gt;0.1,333.5*((Readings!FB33)^-0.07168)+(2.5*(LOG(Readings!FB33/16.325))^2-273+$E36))</f>
        <v>-0.12253460140681227</v>
      </c>
      <c r="FG36" s="6">
        <f>IF(Readings!FC33&gt;0.1,333.5*((Readings!FC33)^-0.07168)+(2.5*(LOG(Readings!FC33/16.325))^2-273+$E36))</f>
        <v>-0.1583966002294801</v>
      </c>
      <c r="FH36" s="6">
        <f>IF(Readings!FD33&gt;0.1,333.5*((Readings!FD33)^-0.07168)+(2.5*(LOG(Readings!FD33/16.325))^2-273+$E36))</f>
        <v>-9.8585638496274441E-2</v>
      </c>
      <c r="FI36" s="6">
        <f>IF(Readings!FE33&gt;0.1,333.5*((Readings!FE33)^-0.07168)+(2.5*(LOG(Readings!FE33/16.325))^2-273+$E36))</f>
        <v>-0.14645077926689964</v>
      </c>
      <c r="FJ36" s="6">
        <f>IF(Readings!FF33&gt;0.1,333.5*((Readings!FF33)^-0.07168)+(2.5*(LOG(Readings!FF33/16.325))^2-273+$E36))</f>
        <v>-0.17033425660116563</v>
      </c>
      <c r="FK36" s="6">
        <f>IF(Readings!FG33&gt;0.1,333.5*((Readings!FG33)^-0.07168)+(2.5*(LOG(Readings!FG33/16.325))^2-273+$E36))</f>
        <v>-0.1583966002294801</v>
      </c>
    </row>
    <row r="37" spans="1:167" x14ac:dyDescent="0.2">
      <c r="D37" s="17"/>
      <c r="E37" s="17"/>
      <c r="F37" s="1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</row>
    <row r="38" spans="1:167" x14ac:dyDescent="0.2">
      <c r="B38" s="4" t="s">
        <v>53</v>
      </c>
      <c r="D38" s="17"/>
      <c r="E38" s="17"/>
      <c r="F38" s="17"/>
      <c r="G38" s="6"/>
      <c r="H38" s="6" t="s">
        <v>1</v>
      </c>
      <c r="I38" s="6">
        <v>1088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</row>
    <row r="39" spans="1:167" s="5" customFormat="1" x14ac:dyDescent="0.2">
      <c r="B39" s="16" t="s">
        <v>49</v>
      </c>
      <c r="C39" s="18" t="s">
        <v>2</v>
      </c>
      <c r="D39" s="16" t="s">
        <v>3</v>
      </c>
      <c r="E39" s="16" t="s">
        <v>58</v>
      </c>
      <c r="F39" s="16"/>
      <c r="G39" s="5">
        <f>G33</f>
        <v>35894</v>
      </c>
      <c r="H39" s="5">
        <f t="shared" ref="H39:BS39" si="33">H33</f>
        <v>35899</v>
      </c>
      <c r="I39" s="5">
        <f t="shared" si="33"/>
        <v>35908</v>
      </c>
      <c r="J39" s="5">
        <f t="shared" si="33"/>
        <v>35913</v>
      </c>
      <c r="K39" s="5">
        <f t="shared" si="33"/>
        <v>35920</v>
      </c>
      <c r="L39" s="5">
        <f t="shared" si="33"/>
        <v>35927</v>
      </c>
      <c r="M39" s="5">
        <f t="shared" si="33"/>
        <v>35943</v>
      </c>
      <c r="N39" s="5">
        <f t="shared" si="33"/>
        <v>35950</v>
      </c>
      <c r="O39" s="5">
        <f t="shared" si="33"/>
        <v>35957</v>
      </c>
      <c r="P39" s="5">
        <f t="shared" si="33"/>
        <v>35964</v>
      </c>
      <c r="Q39" s="5">
        <f t="shared" si="33"/>
        <v>35972</v>
      </c>
      <c r="R39" s="5">
        <f t="shared" si="33"/>
        <v>35978</v>
      </c>
      <c r="S39" s="5">
        <f t="shared" si="33"/>
        <v>35986</v>
      </c>
      <c r="T39" s="5">
        <f t="shared" si="33"/>
        <v>35992</v>
      </c>
      <c r="U39" s="5">
        <f t="shared" si="33"/>
        <v>35998</v>
      </c>
      <c r="V39" s="5">
        <f t="shared" si="33"/>
        <v>36006</v>
      </c>
      <c r="W39" s="5">
        <f t="shared" si="33"/>
        <v>36012</v>
      </c>
      <c r="X39" s="5">
        <f t="shared" si="33"/>
        <v>36019</v>
      </c>
      <c r="Y39" s="5">
        <f t="shared" si="33"/>
        <v>36026</v>
      </c>
      <c r="Z39" s="5">
        <f t="shared" si="33"/>
        <v>36034</v>
      </c>
      <c r="AA39" s="5">
        <f t="shared" si="33"/>
        <v>36040</v>
      </c>
      <c r="AB39" s="5">
        <f t="shared" si="33"/>
        <v>36048</v>
      </c>
      <c r="AC39" s="5">
        <f t="shared" si="33"/>
        <v>36056</v>
      </c>
      <c r="AD39" s="5">
        <f t="shared" si="33"/>
        <v>36061</v>
      </c>
      <c r="AE39" s="5">
        <f t="shared" si="33"/>
        <v>36067</v>
      </c>
      <c r="AF39" s="5">
        <f t="shared" si="33"/>
        <v>36075</v>
      </c>
      <c r="AG39" s="5">
        <f t="shared" si="33"/>
        <v>36083</v>
      </c>
      <c r="AH39" s="5">
        <f t="shared" si="33"/>
        <v>36090</v>
      </c>
      <c r="AI39" s="5">
        <f t="shared" si="33"/>
        <v>36096</v>
      </c>
      <c r="AJ39" s="5">
        <f t="shared" si="33"/>
        <v>36103</v>
      </c>
      <c r="AK39" s="5">
        <f t="shared" si="33"/>
        <v>36111</v>
      </c>
      <c r="AL39" s="5">
        <f t="shared" si="33"/>
        <v>36118</v>
      </c>
      <c r="AM39" s="5">
        <f t="shared" si="33"/>
        <v>36124</v>
      </c>
      <c r="AN39" s="5">
        <f t="shared" si="33"/>
        <v>36131</v>
      </c>
      <c r="AO39" s="5">
        <f t="shared" si="33"/>
        <v>36138</v>
      </c>
      <c r="AP39" s="5">
        <f t="shared" si="33"/>
        <v>36145</v>
      </c>
      <c r="AQ39" s="5">
        <f t="shared" si="33"/>
        <v>36159</v>
      </c>
      <c r="AR39" s="5">
        <f t="shared" si="33"/>
        <v>36166</v>
      </c>
      <c r="AS39" s="5">
        <f t="shared" si="33"/>
        <v>36173</v>
      </c>
      <c r="AT39" s="5">
        <f t="shared" si="33"/>
        <v>36181</v>
      </c>
      <c r="AU39" s="5">
        <f t="shared" si="33"/>
        <v>36187</v>
      </c>
      <c r="AV39" s="5">
        <f t="shared" si="33"/>
        <v>36194</v>
      </c>
      <c r="AW39" s="5">
        <f t="shared" si="33"/>
        <v>36200</v>
      </c>
      <c r="AX39" s="5">
        <f t="shared" si="33"/>
        <v>36206</v>
      </c>
      <c r="AY39" s="5">
        <f t="shared" si="33"/>
        <v>36214</v>
      </c>
      <c r="AZ39" s="5">
        <f t="shared" si="33"/>
        <v>36224</v>
      </c>
      <c r="BA39" s="5">
        <f t="shared" si="33"/>
        <v>36227</v>
      </c>
      <c r="BB39" s="5">
        <f t="shared" si="33"/>
        <v>36234</v>
      </c>
      <c r="BC39" s="5">
        <f t="shared" si="33"/>
        <v>36241</v>
      </c>
      <c r="BD39" s="5">
        <f t="shared" si="33"/>
        <v>36251</v>
      </c>
      <c r="BE39" s="5">
        <f t="shared" si="33"/>
        <v>36271</v>
      </c>
      <c r="BF39" s="5">
        <f t="shared" si="33"/>
        <v>36280</v>
      </c>
      <c r="BG39" s="5">
        <f t="shared" si="33"/>
        <v>36285</v>
      </c>
      <c r="BH39" s="5">
        <f t="shared" si="33"/>
        <v>36296</v>
      </c>
      <c r="BI39" s="5">
        <f t="shared" si="33"/>
        <v>36302</v>
      </c>
      <c r="BJ39" s="5">
        <f t="shared" si="33"/>
        <v>36308</v>
      </c>
      <c r="BK39" s="5">
        <f t="shared" si="33"/>
        <v>36315</v>
      </c>
      <c r="BL39" s="5">
        <f t="shared" si="33"/>
        <v>36321</v>
      </c>
      <c r="BM39" s="5">
        <f t="shared" si="33"/>
        <v>36327</v>
      </c>
      <c r="BN39" s="5">
        <f t="shared" si="33"/>
        <v>36334</v>
      </c>
      <c r="BO39" s="5">
        <f t="shared" si="33"/>
        <v>36345</v>
      </c>
      <c r="BP39" s="5">
        <f t="shared" si="33"/>
        <v>36350</v>
      </c>
      <c r="BQ39" s="5">
        <f t="shared" si="33"/>
        <v>36356</v>
      </c>
      <c r="BR39" s="5">
        <f t="shared" si="33"/>
        <v>36376</v>
      </c>
      <c r="BS39" s="5">
        <f t="shared" si="33"/>
        <v>36382</v>
      </c>
      <c r="BT39" s="5">
        <f t="shared" ref="BT39:CE39" si="34">BT33</f>
        <v>36390</v>
      </c>
      <c r="BU39" s="5">
        <f t="shared" si="34"/>
        <v>36399</v>
      </c>
      <c r="BV39" s="5">
        <f t="shared" si="34"/>
        <v>36407</v>
      </c>
      <c r="BW39" s="5">
        <f t="shared" si="34"/>
        <v>36414</v>
      </c>
      <c r="BX39" s="5">
        <f t="shared" si="34"/>
        <v>36421</v>
      </c>
      <c r="BY39" s="5">
        <f t="shared" si="34"/>
        <v>36434</v>
      </c>
      <c r="BZ39" s="5">
        <f t="shared" si="34"/>
        <v>36443</v>
      </c>
      <c r="CA39" s="5">
        <f t="shared" si="34"/>
        <v>36449</v>
      </c>
      <c r="CB39" s="5">
        <f t="shared" si="34"/>
        <v>36455</v>
      </c>
      <c r="CC39" s="5">
        <f t="shared" si="34"/>
        <v>36467</v>
      </c>
      <c r="CD39" s="5">
        <f t="shared" si="34"/>
        <v>36477</v>
      </c>
      <c r="CE39" s="5">
        <f t="shared" si="34"/>
        <v>36489</v>
      </c>
      <c r="CG39" s="5">
        <f t="shared" ref="CG39:CM39" si="35">CG33</f>
        <v>36504</v>
      </c>
      <c r="CH39" s="5">
        <f t="shared" si="35"/>
        <v>36524</v>
      </c>
      <c r="CI39" s="5">
        <f t="shared" si="35"/>
        <v>36568</v>
      </c>
      <c r="CJ39" s="5">
        <f t="shared" si="35"/>
        <v>36590</v>
      </c>
      <c r="CK39" s="5">
        <f t="shared" si="35"/>
        <v>36615</v>
      </c>
      <c r="CL39" s="5">
        <f t="shared" si="35"/>
        <v>36626</v>
      </c>
      <c r="CM39" s="5">
        <f t="shared" si="35"/>
        <v>36641</v>
      </c>
      <c r="CN39" s="5">
        <f t="shared" ref="CN39:CS39" si="36">CN33</f>
        <v>36659</v>
      </c>
      <c r="CO39" s="5">
        <f t="shared" si="36"/>
        <v>36671</v>
      </c>
      <c r="CP39" s="5">
        <f t="shared" si="36"/>
        <v>36674</v>
      </c>
      <c r="CQ39" s="5">
        <f t="shared" si="36"/>
        <v>36678</v>
      </c>
      <c r="CR39" s="5">
        <f t="shared" si="36"/>
        <v>36684</v>
      </c>
      <c r="CS39" s="5">
        <f t="shared" si="36"/>
        <v>36693</v>
      </c>
      <c r="CT39" s="5">
        <f>CT33</f>
        <v>36698</v>
      </c>
      <c r="CU39" s="5">
        <f>CU33</f>
        <v>36707</v>
      </c>
      <c r="CV39" s="5">
        <f>CV33</f>
        <v>36713</v>
      </c>
      <c r="CW39" s="5">
        <f>CW33</f>
        <v>36718</v>
      </c>
      <c r="CX39" s="5">
        <f t="shared" ref="CX39:DG39" si="37">CX33</f>
        <v>36735</v>
      </c>
      <c r="CY39" s="5">
        <f t="shared" si="37"/>
        <v>36740</v>
      </c>
      <c r="CZ39" s="5">
        <f t="shared" si="37"/>
        <v>36748</v>
      </c>
      <c r="DA39" s="5">
        <f t="shared" si="37"/>
        <v>36753</v>
      </c>
      <c r="DB39" s="5">
        <f t="shared" si="37"/>
        <v>36762</v>
      </c>
      <c r="DC39" s="5">
        <f t="shared" si="37"/>
        <v>36767</v>
      </c>
      <c r="DD39" s="5">
        <f t="shared" si="37"/>
        <v>36779</v>
      </c>
      <c r="DE39" s="5">
        <f t="shared" si="37"/>
        <v>36798</v>
      </c>
      <c r="DF39" s="5">
        <f t="shared" si="37"/>
        <v>36809</v>
      </c>
      <c r="DG39" s="5">
        <f t="shared" si="37"/>
        <v>36816</v>
      </c>
      <c r="DH39" s="5">
        <f t="shared" ref="DH39:DR39" si="38">DH33</f>
        <v>36823</v>
      </c>
      <c r="DI39" s="5">
        <f t="shared" si="38"/>
        <v>36837</v>
      </c>
      <c r="DJ39" s="5">
        <f t="shared" si="38"/>
        <v>36849</v>
      </c>
      <c r="DK39" s="5">
        <f t="shared" si="38"/>
        <v>36867</v>
      </c>
      <c r="DL39" s="5">
        <f t="shared" si="38"/>
        <v>36881</v>
      </c>
      <c r="DM39" s="5">
        <f t="shared" si="38"/>
        <v>36901</v>
      </c>
      <c r="DN39" s="5">
        <f t="shared" si="38"/>
        <v>36914</v>
      </c>
      <c r="DO39" s="5">
        <f t="shared" si="38"/>
        <v>36951</v>
      </c>
      <c r="DP39" s="5">
        <f t="shared" si="38"/>
        <v>36971</v>
      </c>
      <c r="DQ39" s="5">
        <f t="shared" si="38"/>
        <v>36991</v>
      </c>
      <c r="DR39" s="5">
        <f t="shared" si="38"/>
        <v>37013</v>
      </c>
      <c r="DS39" s="5">
        <f>DS33</f>
        <v>37028</v>
      </c>
      <c r="DT39" s="5">
        <f t="shared" ref="DT39:ED39" si="39">DT33</f>
        <v>37046</v>
      </c>
      <c r="DU39" s="5">
        <f t="shared" si="39"/>
        <v>37060</v>
      </c>
      <c r="DV39" s="5">
        <f t="shared" si="39"/>
        <v>37075</v>
      </c>
      <c r="DW39" s="5">
        <f t="shared" si="39"/>
        <v>37088</v>
      </c>
      <c r="DX39" s="5">
        <f t="shared" si="39"/>
        <v>37102</v>
      </c>
      <c r="DY39" s="5">
        <f t="shared" si="39"/>
        <v>37116</v>
      </c>
      <c r="DZ39" s="5">
        <f t="shared" si="39"/>
        <v>37134</v>
      </c>
      <c r="EA39" s="5">
        <f t="shared" si="39"/>
        <v>37143</v>
      </c>
      <c r="EB39" s="5">
        <f t="shared" si="39"/>
        <v>37157</v>
      </c>
      <c r="EC39" s="5">
        <f t="shared" si="39"/>
        <v>37181</v>
      </c>
      <c r="ED39" s="5">
        <f t="shared" si="39"/>
        <v>37196</v>
      </c>
      <c r="EE39" s="5">
        <f t="shared" ref="EE39:EL39" si="40">EE33</f>
        <v>37210</v>
      </c>
      <c r="EF39" s="5">
        <f t="shared" si="40"/>
        <v>37224</v>
      </c>
      <c r="EG39" s="5">
        <f t="shared" si="40"/>
        <v>37271</v>
      </c>
      <c r="EH39" s="5">
        <f t="shared" si="40"/>
        <v>37463</v>
      </c>
      <c r="EI39" s="5">
        <f t="shared" si="40"/>
        <v>37750</v>
      </c>
      <c r="EJ39" s="5">
        <f t="shared" si="40"/>
        <v>37812</v>
      </c>
      <c r="EK39" s="5">
        <f t="shared" si="40"/>
        <v>37852</v>
      </c>
      <c r="EL39" s="5">
        <f t="shared" si="40"/>
        <v>37971</v>
      </c>
      <c r="EM39" s="5">
        <f t="shared" ref="EM39:ET39" si="41">EM33</f>
        <v>38138</v>
      </c>
      <c r="EN39" s="5">
        <f t="shared" si="41"/>
        <v>38170</v>
      </c>
      <c r="EO39" s="5">
        <f t="shared" si="41"/>
        <v>38213</v>
      </c>
      <c r="EP39" s="5">
        <f t="shared" si="41"/>
        <v>38238</v>
      </c>
      <c r="EQ39" s="5">
        <f t="shared" si="41"/>
        <v>38266</v>
      </c>
      <c r="ER39" s="5">
        <f t="shared" si="41"/>
        <v>38502</v>
      </c>
      <c r="ES39" s="5">
        <f t="shared" si="41"/>
        <v>38586</v>
      </c>
      <c r="ET39" s="5">
        <f t="shared" si="41"/>
        <v>38674</v>
      </c>
      <c r="EU39" s="5">
        <f>EU33</f>
        <v>39592</v>
      </c>
      <c r="EV39" s="5">
        <f>EV33</f>
        <v>39701</v>
      </c>
      <c r="EW39" s="5">
        <v>40365</v>
      </c>
      <c r="EX39" s="5">
        <v>40750</v>
      </c>
      <c r="EY39" s="5">
        <v>40786</v>
      </c>
      <c r="FA39" s="5">
        <f t="shared" ref="FA39:FF39" si="42">FA33</f>
        <v>40988</v>
      </c>
      <c r="FB39" s="5">
        <f t="shared" si="42"/>
        <v>41016</v>
      </c>
      <c r="FC39" s="5">
        <f t="shared" si="42"/>
        <v>41051</v>
      </c>
      <c r="FD39" s="5">
        <f t="shared" si="42"/>
        <v>41118</v>
      </c>
      <c r="FE39" s="5">
        <f t="shared" si="42"/>
        <v>41151</v>
      </c>
      <c r="FF39" s="5">
        <f t="shared" si="42"/>
        <v>41182</v>
      </c>
      <c r="FG39" s="5">
        <v>41212</v>
      </c>
      <c r="FH39" s="5">
        <v>41233</v>
      </c>
      <c r="FI39" s="5">
        <v>41268</v>
      </c>
      <c r="FJ39" s="5">
        <v>41304</v>
      </c>
      <c r="FK39" s="5">
        <v>41337</v>
      </c>
    </row>
    <row r="40" spans="1:167" x14ac:dyDescent="0.2">
      <c r="A40" t="s">
        <v>26</v>
      </c>
      <c r="B40" s="13">
        <v>1</v>
      </c>
      <c r="C40" s="13">
        <v>1083.5</v>
      </c>
      <c r="D40" s="17">
        <f t="shared" ref="D40:D48" si="43">C40-$I$38</f>
        <v>-4.5</v>
      </c>
      <c r="E40" s="17">
        <v>-0.11</v>
      </c>
      <c r="F40" s="13" t="s">
        <v>91</v>
      </c>
      <c r="G40" s="6">
        <f>IF(Readings!C37&gt;0.1,333.5*((Readings!C37)^-0.07168)+(2.5*(LOG(Readings!C37/16.325))^2-273+$E40))</f>
        <v>1.4864722764264116</v>
      </c>
      <c r="H40" s="6">
        <f>IF(Readings!D37&gt;0.1,333.5*((Readings!D37)^-0.07168)+(2.5*(LOG(Readings!D37/16.325))^2-273+$E40))</f>
        <v>1.3948058490623225</v>
      </c>
      <c r="I40" s="6">
        <f>IF(Readings!E37&gt;0.1,333.5*((Readings!E37)^-0.07168)+(2.5*(LOG(Readings!E37/16.325))^2-273+$E40))</f>
        <v>1.2906240261352195</v>
      </c>
      <c r="J40" s="6">
        <f>IF(Readings!F37&gt;0.1,333.5*((Readings!F37)^-0.07168)+(2.5*(LOG(Readings!F37/16.325))^2-273+$E40))</f>
        <v>1.251713961676046</v>
      </c>
      <c r="K40" s="6">
        <f>IF(Readings!G37&gt;0.1,333.5*((Readings!G37)^-0.07168)+(2.5*(LOG(Readings!G37/16.325))^2-273+$E40))</f>
        <v>1.1870540995549277</v>
      </c>
      <c r="L40" s="6">
        <f>IF(Readings!H37&gt;0.1,333.5*((Readings!H37)^-0.07168)+(2.5*(LOG(Readings!H37/16.325))^2-273+$E40))</f>
        <v>1.1354964857132472</v>
      </c>
      <c r="M40" s="6">
        <f>IF(Readings!I37&gt;0.1,333.5*((Readings!I37)^-0.07168)+(2.5*(LOG(Readings!I37/16.325))^2-273+$E40))</f>
        <v>1.0072588813174548</v>
      </c>
      <c r="N40" s="6">
        <f>IF(Readings!J37&gt;0.1,333.5*((Readings!J37)^-0.07168)+(2.5*(LOG(Readings!J37/16.325))^2-273+$E40))</f>
        <v>0.98172306951545352</v>
      </c>
      <c r="O40" s="6">
        <f>IF(Readings!K37&gt;0.1,333.5*((Readings!K37)^-0.07168)+(2.5*(LOG(Readings!K37/16.325))^2-273+$E40))</f>
        <v>0.93076234143330794</v>
      </c>
      <c r="P40" s="6"/>
      <c r="Q40" s="6"/>
      <c r="R40" s="6">
        <f>IF(Readings!N37&gt;0.1,333.5*((Readings!N37)^-0.07168)+(2.5*(LOG(Readings!N37/16.325))^2-273+$E40))</f>
        <v>1.3948058490623225</v>
      </c>
      <c r="S40" s="6">
        <f>IF(Readings!O37&gt;0.1,333.5*((Readings!O37)^-0.07168)+(2.5*(LOG(Readings!O37/16.325))^2-273+$E40))</f>
        <v>1.7777032938487309</v>
      </c>
      <c r="T40" s="6">
        <f>IF(Readings!P37&gt;0.1,333.5*((Readings!P37)^-0.07168)+(2.5*(LOG(Readings!P37/16.325))^2-273+$E40))</f>
        <v>1.7110918156091657</v>
      </c>
      <c r="U40" s="6">
        <f>IF(Readings!Q37&gt;0.1,333.5*((Readings!Q37)^-0.07168)+(2.5*(LOG(Readings!Q37/16.325))^2-273+$E40))</f>
        <v>1.6845173237019253</v>
      </c>
      <c r="V40" s="6">
        <f>IF(Readings!R37&gt;0.1,333.5*((Readings!R37)^-0.07168)+(2.5*(LOG(Readings!R37/16.325))^2-273+$E40))</f>
        <v>1.6845173237019253</v>
      </c>
      <c r="W40" s="6">
        <f>IF(Readings!S37&gt;0.1,333.5*((Readings!S37)^-0.07168)+(2.5*(LOG(Readings!S37/16.325))^2-273+$E40))</f>
        <v>2.8932088013900739</v>
      </c>
      <c r="X40" s="6">
        <f>IF(Readings!T37&gt;0.1,333.5*((Readings!T37)^-0.07168)+(2.5*(LOG(Readings!T37/16.325))^2-273+$E40))</f>
        <v>3.0789426648861422</v>
      </c>
      <c r="Y40" s="6">
        <f>IF(Readings!U37&gt;0.1,333.5*((Readings!U37)^-0.07168)+(2.5*(LOG(Readings!U37/16.325))^2-273+$E40))</f>
        <v>3.16532282311573</v>
      </c>
      <c r="Z40" s="6">
        <f>IF(Readings!V37&gt;0.1,333.5*((Readings!V37)^-0.07168)+(2.5*(LOG(Readings!V37/16.325))^2-273+$E40))</f>
        <v>3.1364829456355778</v>
      </c>
      <c r="AA40" s="6">
        <f>IF(Readings!W37&gt;0.1,333.5*((Readings!W37)^-0.07168)+(2.5*(LOG(Readings!W37/16.325))^2-273+$E40))</f>
        <v>3.4416502095273813</v>
      </c>
      <c r="AB40" s="6">
        <f>IF(Readings!X37&gt;0.1,333.5*((Readings!X37)^-0.07168)+(2.5*(LOG(Readings!X37/16.325))^2-273+$E40))</f>
        <v>3.4856741377226967</v>
      </c>
      <c r="AC40" s="6">
        <f>IF(Readings!Y37&gt;0.1,333.5*((Readings!Y37)^-0.07168)+(2.5*(LOG(Readings!Y37/16.325))^2-273+$E40))</f>
        <v>3.4709874480588496</v>
      </c>
      <c r="AD40" s="6">
        <f>IF(Readings!Z37&gt;0.1,333.5*((Readings!Z37)^-0.07168)+(2.5*(LOG(Readings!Z37/16.325))^2-273+$E40))</f>
        <v>3.426999623394579</v>
      </c>
      <c r="AE40" s="6">
        <f>IF(Readings!AA37&gt;0.1,333.5*((Readings!AA37)^-0.07168)+(2.5*(LOG(Readings!AA37/16.325))^2-273+$E40))</f>
        <v>3.3685170669610329</v>
      </c>
      <c r="AF40" s="6">
        <f>IF(Readings!AB37&gt;0.1,333.5*((Readings!AB37)^-0.07168)+(2.5*(LOG(Readings!AB37/16.325))^2-273+$E40))</f>
        <v>3.2231427630221106</v>
      </c>
      <c r="AG40" s="6">
        <f>IF(Readings!AC37&gt;0.1,333.5*((Readings!AC37)^-0.07168)+(2.5*(LOG(Readings!AC37/16.325))^2-273+$E40))</f>
        <v>3.0645865488148161</v>
      </c>
      <c r="AH40" s="6">
        <f>IF(Readings!AD37&gt;0.1,333.5*((Readings!AD37)^-0.07168)+(2.5*(LOG(Readings!AD37/16.325))^2-273+$E40))</f>
        <v>2.9644160600141731</v>
      </c>
      <c r="AI40" s="6">
        <f>IF(Readings!AE37&gt;0.1,333.5*((Readings!AE37)^-0.07168)+(2.5*(LOG(Readings!AE37/16.325))^2-273+$E40))</f>
        <v>2.836447198282201</v>
      </c>
      <c r="AJ40" s="6">
        <f>IF(Readings!AF37&gt;0.1,333.5*((Readings!AF37)^-0.07168)+(2.5*(LOG(Readings!AF37/16.325))^2-273+$E40))</f>
        <v>2.6532118623049996</v>
      </c>
      <c r="AK40" s="6">
        <f>IF(Readings!AG37&gt;0.1,333.5*((Readings!AG37)^-0.07168)+(2.5*(LOG(Readings!AG37/16.325))^2-273+$E40))</f>
        <v>2.4996272248276341</v>
      </c>
      <c r="AL40" s="6">
        <f>IF(Readings!AH37&gt;0.1,333.5*((Readings!AH37)^-0.07168)+(2.5*(LOG(Readings!AH37/16.325))^2-273+$E40))</f>
        <v>2.3198130674107915</v>
      </c>
      <c r="AM40" s="6">
        <f>IF(Readings!AI37&gt;0.1,333.5*((Readings!AI37)^-0.07168)+(2.5*(LOG(Readings!AI37/16.325))^2-273+$E40))</f>
        <v>2.1418021587972476</v>
      </c>
      <c r="AN40" s="6">
        <f>IF(Readings!AJ37&gt;0.1,333.5*((Readings!AJ37)^-0.07168)+(2.5*(LOG(Readings!AJ37/16.325))^2-273+$E40))</f>
        <v>1.9655606821753508</v>
      </c>
      <c r="AO40" s="6">
        <f>IF(Readings!AK37&gt;0.1,333.5*((Readings!AK37)^-0.07168)+(2.5*(LOG(Readings!AK37/16.325))^2-273+$E40))</f>
        <v>1.7643609128505204</v>
      </c>
      <c r="AP40" s="6">
        <f>IF(Readings!AL37&gt;0.1,333.5*((Readings!AL37)^-0.07168)+(2.5*(LOG(Readings!AL37/16.325))^2-273+$E40))</f>
        <v>1.5918199703697837</v>
      </c>
      <c r="AQ40" s="6">
        <f>IF(Readings!AM37&gt;0.1,333.5*((Readings!AM37)^-0.07168)+(2.5*(LOG(Readings!AM37/16.325))^2-273+$E40))</f>
        <v>1.4733478926343651</v>
      </c>
      <c r="AR40" s="6">
        <f>IF(Readings!AN37&gt;0.1,333.5*((Readings!AN37)^-0.07168)+(2.5*(LOG(Readings!AN37/16.325))^2-273+$E40))</f>
        <v>1.1870540995549277</v>
      </c>
      <c r="AS40" s="6">
        <f>IF(Readings!AO37&gt;0.1,333.5*((Readings!AO37)^-0.07168)+(2.5*(LOG(Readings!AO37/16.325))^2-273+$E40))</f>
        <v>1.2387629998606826</v>
      </c>
      <c r="AT40" s="6"/>
      <c r="AU40" s="6"/>
      <c r="AV40" s="6">
        <f>IF(Readings!AR37&gt;0.1,333.5*((Readings!AR37)^-0.07168)+(2.5*(LOG(Readings!AR37/16.325))^2-273+$E40))</f>
        <v>0.81663764717950471</v>
      </c>
      <c r="AW40" s="6">
        <f>IF(Readings!AS37&gt;0.1,333.5*((Readings!AS37)^-0.07168)+(2.5*(LOG(Readings!AS37/16.325))^2-273+$E40))</f>
        <v>0.76615237064004305</v>
      </c>
      <c r="AX40" s="6">
        <f>IF(Readings!AT37&gt;0.1,333.5*((Readings!AT37)^-0.07168)+(2.5*(LOG(Readings!AT37/16.325))^2-273+$E40))</f>
        <v>0.70324904627148044</v>
      </c>
      <c r="AY40" s="6">
        <f>IF(Readings!AU37&gt;0.1,333.5*((Readings!AU37)^-0.07168)+(2.5*(LOG(Readings!AU37/16.325))^2-273+$E40))</f>
        <v>0.62806118319286952</v>
      </c>
      <c r="AZ40" s="6">
        <f>IF(Readings!AV37&gt;0.1,333.5*((Readings!AV37)^-0.07168)+(2.5*(LOG(Readings!AV37/16.325))^2-273+$E40))</f>
        <v>0.57811420773799682</v>
      </c>
      <c r="BA40" s="6">
        <f>IF(Readings!AW37&gt;0.1,333.5*((Readings!AW37)^-0.07168)+(2.5*(LOG(Readings!AW37/16.325))^2-273+$E40))</f>
        <v>0.52830895512903453</v>
      </c>
      <c r="BB40" s="6">
        <f>IF(Readings!AX37&gt;0.1,333.5*((Readings!AX37)^-0.07168)+(2.5*(LOG(Readings!AX37/16.325))^2-273+$E40))</f>
        <v>0.50345923825898353</v>
      </c>
      <c r="BC40" s="6">
        <f>IF(Readings!AY37&gt;0.1,333.5*((Readings!AY37)^-0.07168)+(2.5*(LOG(Readings!AY37/16.325))^2-273+$E40))</f>
        <v>0.42912059845269823</v>
      </c>
      <c r="BD40" s="6">
        <f>IF(Readings!AZ37&gt;0.1,333.5*((Readings!AZ37)^-0.07168)+(2.5*(LOG(Readings!AZ37/16.325))^2-273+$E40))</f>
        <v>0.36741155497139744</v>
      </c>
      <c r="BE40" s="6">
        <f>IF(Readings!BA37&gt;0.1,333.5*((Readings!BA37)^-0.07168)+(2.5*(LOG(Readings!BA37/16.325))^2-273+$E40))</f>
        <v>0.26912677416174802</v>
      </c>
      <c r="BF40" s="6">
        <f>IF(Readings!BB37&gt;0.1,333.5*((Readings!BB37)^-0.07168)+(2.5*(LOG(Readings!BB37/16.325))^2-273+$E40))</f>
        <v>0.2324116678938708</v>
      </c>
      <c r="BG40" s="6">
        <f>IF(Readings!BC37&gt;0.1,333.5*((Readings!BC37)^-0.07168)+(2.5*(LOG(Readings!BC37/16.325))^2-273+$E40))</f>
        <v>0.20797762085703653</v>
      </c>
      <c r="BH40" s="6">
        <f>IF(Readings!BD37&gt;0.1,333.5*((Readings!BD37)^-0.07168)+(2.5*(LOG(Readings!BD37/16.325))^2-273+$E40))</f>
        <v>0.1592115804555192</v>
      </c>
      <c r="BI40" s="6">
        <f>IF(Readings!BE37&gt;0.1,333.5*((Readings!BE37)^-0.07168)+(2.5*(LOG(Readings!BE37/16.325))^2-273+$E40))</f>
        <v>0.13487940872317949</v>
      </c>
      <c r="BJ40" s="6">
        <f>IF(Readings!BF37&gt;0.1,333.5*((Readings!BF37)^-0.07168)+(2.5*(LOG(Readings!BF37/16.325))^2-273+$E40))</f>
        <v>0.1592115804555192</v>
      </c>
      <c r="BK40" s="6">
        <f>IF(Readings!BG37&gt;0.1,333.5*((Readings!BG37)^-0.07168)+(2.5*(LOG(Readings!BG37/16.325))^2-273+$E40))</f>
        <v>0.14704126647558269</v>
      </c>
      <c r="BL40" s="6">
        <f>IF(Readings!BH37&gt;0.1,333.5*((Readings!BH37)^-0.07168)+(2.5*(LOG(Readings!BH37/16.325))^2-273+$E40))</f>
        <v>0.122725996125439</v>
      </c>
      <c r="BM40" s="6">
        <f>IF(Readings!BI37&gt;0.1,333.5*((Readings!BI37)^-0.07168)+(2.5*(LOG(Readings!BI37/16.325))^2-273+$E40))</f>
        <v>0.122725996125439</v>
      </c>
      <c r="BN40" s="6">
        <f>IF(Readings!BJ37&gt;0.1,333.5*((Readings!BJ37)^-0.07168)+(2.5*(LOG(Readings!BJ37/16.325))^2-273+$E40))</f>
        <v>9.8444462208931327E-2</v>
      </c>
      <c r="BO40" s="6">
        <f>IF(Readings!BK37&gt;0.1,333.5*((Readings!BK37)^-0.07168)+(2.5*(LOG(Readings!BK37/16.325))^2-273+$E40))</f>
        <v>9.8444462208931327E-2</v>
      </c>
      <c r="BP40" s="6">
        <f>IF(Readings!BL37&gt;0.1,333.5*((Readings!BL37)^-0.07168)+(2.5*(LOG(Readings!BL37/16.325))^2-273+$E40))</f>
        <v>9.8444462208931327E-2</v>
      </c>
      <c r="BQ40" s="6">
        <f>IF(Readings!BM37&gt;0.1,333.5*((Readings!BM37)^-0.07168)+(2.5*(LOG(Readings!BM37/16.325))^2-273+$E40))</f>
        <v>9.8444462208931327E-2</v>
      </c>
      <c r="BR40" s="6"/>
      <c r="BS40" s="6">
        <f>IF(Readings!BO37&gt;0.1,333.5*((Readings!BO37)^-0.07168)+(2.5*(LOG(Readings!BO37/16.325))^2-273+$E40))</f>
        <v>0.11058101763069317</v>
      </c>
      <c r="BT40" s="6">
        <f>IF(Readings!BP37&gt;0.1,333.5*((Readings!BP37)^-0.07168)+(2.5*(LOG(Readings!BP37/16.325))^2-273+$E40))</f>
        <v>0.22019038281763414</v>
      </c>
      <c r="BU40" s="6">
        <f>IF(Readings!BQ37&gt;0.1,333.5*((Readings!BQ37)^-0.07168)+(2.5*(LOG(Readings!BQ37/16.325))^2-273+$E40))</f>
        <v>0.66561487884894177</v>
      </c>
      <c r="BV40" s="6">
        <f>IF(Readings!BR37&gt;0.1,333.5*((Readings!BR37)^-0.07168)+(2.5*(LOG(Readings!BR37/16.325))^2-273+$E40))</f>
        <v>1.2906240261352195</v>
      </c>
      <c r="BW40" s="6">
        <f>IF(Readings!BS37&gt;0.1,333.5*((Readings!BS37)^-0.07168)+(2.5*(LOG(Readings!BS37/16.325))^2-273+$E40))</f>
        <v>1.7510285888030808</v>
      </c>
      <c r="BX40" s="6">
        <f>IF(Readings!BT37&gt;0.1,333.5*((Readings!BT37)^-0.07168)+(2.5*(LOG(Readings!BT37/16.325))^2-273+$E40))</f>
        <v>1.9116834015703148</v>
      </c>
      <c r="BY40" s="6">
        <f>IF(Readings!BU37&gt;0.1,333.5*((Readings!BU37)^-0.07168)+(2.5*(LOG(Readings!BU37/16.325))^2-273+$E40))</f>
        <v>2.0331385812273197</v>
      </c>
      <c r="BZ40" s="6">
        <f>IF(Readings!BV37&gt;0.1,333.5*((Readings!BV37)^-0.07168)+(2.5*(LOG(Readings!BV37/16.325))^2-273+$E40))</f>
        <v>2.0331385812273197</v>
      </c>
      <c r="CA40" s="6">
        <f>IF(Readings!BW37&gt;0.1,333.5*((Readings!BW37)^-0.07168)+(2.5*(LOG(Readings!BW37/16.325))^2-273+$E40))</f>
        <v>1.9925609132961313</v>
      </c>
      <c r="CB40" s="6">
        <f>IF(Readings!BX37&gt;0.1,333.5*((Readings!BX37)^-0.07168)+(2.5*(LOG(Readings!BX37/16.325))^2-273+$E40))</f>
        <v>1.9386015508885066</v>
      </c>
      <c r="CC40" s="6">
        <f>IF(Readings!BY37&gt;0.1,333.5*((Readings!BY37)^-0.07168)+(2.5*(LOG(Readings!BY37/16.325))^2-273+$E40))</f>
        <v>1.7377063074158627</v>
      </c>
      <c r="CD40" s="6">
        <f>IF(Readings!BZ37&gt;0.1,333.5*((Readings!BZ37)^-0.07168)+(2.5*(LOG(Readings!BZ37/16.325))^2-273+$E40))</f>
        <v>1.6712450423000291</v>
      </c>
      <c r="CE40" s="6">
        <f>IF(Readings!CA37&gt;0.1,333.5*((Readings!CA37)^-0.07168)+(2.5*(LOG(Readings!CA37/16.325))^2-273+$E40))</f>
        <v>1.4996064232327058</v>
      </c>
      <c r="CF40" s="6"/>
      <c r="CG40" s="6">
        <f>IF(Readings!CC37&gt;0.1,333.5*((Readings!CC37)^-0.07168)+(2.5*(LOG(Readings!CC37/16.325))^2-273+$E40))</f>
        <v>1.316611850734148</v>
      </c>
      <c r="CH40" s="6">
        <f>IF(Readings!CD37&gt;0.1,333.5*((Readings!CD37)^-0.07168)+(2.5*(LOG(Readings!CD37/16.325))^2-273+$E40))</f>
        <v>1.084089325632533</v>
      </c>
      <c r="CI40" s="6">
        <f>IF(Readings!CE37&gt;0.1,333.5*((Readings!CE37)^-0.07168)+(2.5*(LOG(Readings!CE37/16.325))^2-273+$E40))</f>
        <v>0.74096401129014566</v>
      </c>
      <c r="CJ40" s="6">
        <f>IF(Readings!CF37&gt;0.1,333.5*((Readings!CF37)^-0.07168)+(2.5*(LOG(Readings!CF37/16.325))^2-273+$E40))</f>
        <v>0.57811420773799682</v>
      </c>
      <c r="CK40" s="6">
        <f>IF(Readings!CG37&gt;0.1,333.5*((Readings!CG37)^-0.07168)+(2.5*(LOG(Readings!CG37/16.325))^2-273+$E40))</f>
        <v>0.2813822641551269</v>
      </c>
      <c r="CL40" s="6">
        <f>IF(Readings!CH37&gt;0.1,333.5*((Readings!CH37)^-0.07168)+(2.5*(LOG(Readings!CH37/16.325))^2-273+$E40))</f>
        <v>0.19577337081005908</v>
      </c>
      <c r="CM40" s="6">
        <f>IF(Readings!CI37&gt;0.1,333.5*((Readings!CI37)^-0.07168)+(2.5*(LOG(Readings!CI37/16.325))^2-273+$E40))</f>
        <v>0.35509577004370385</v>
      </c>
      <c r="CN40" s="6">
        <f>IF(Readings!CJ37&gt;0.1,333.5*((Readings!CJ37)^-0.07168)+(2.5*(LOG(Readings!CJ37/16.325))^2-273+$E40))</f>
        <v>0.37973599914795386</v>
      </c>
      <c r="CO40" s="6">
        <f>IF(Readings!CK37&gt;0.1,333.5*((Readings!CK37)^-0.07168)+(2.5*(LOG(Readings!CK37/16.325))^2-273+$E40))</f>
        <v>0.26912677416174802</v>
      </c>
      <c r="CP40" s="6">
        <f>IF(Readings!CL37&gt;0.1,333.5*((Readings!CL37)^-0.07168)+(2.5*(LOG(Readings!CL37/16.325))^2-273+$E40))</f>
        <v>0.2813822641551269</v>
      </c>
      <c r="CQ40" s="6">
        <f>IF(Readings!CM37&gt;0.1,333.5*((Readings!CM37)^-0.07168)+(2.5*(LOG(Readings!CM37/16.325))^2-273+$E40))</f>
        <v>0.25687985230956656</v>
      </c>
      <c r="CR40" s="6">
        <f>IF(Readings!CN37&gt;0.1,333.5*((Readings!CN37)^-0.07168)+(2.5*(LOG(Readings!CN37/16.325))^2-273+$E40))</f>
        <v>0.24464148730936586</v>
      </c>
      <c r="CS40" s="6">
        <f>IF(Readings!CO37&gt;0.1,333.5*((Readings!CO37)^-0.07168)+(2.5*(LOG(Readings!CO37/16.325))^2-273+$E40))</f>
        <v>0.18357762149634027</v>
      </c>
      <c r="CT40" s="6">
        <f>IF(Readings!CP37&gt;0.1,333.5*((Readings!CP37)^-0.07168)+(2.5*(LOG(Readings!CP37/16.325))^2-273+$E40))</f>
        <v>0.20797762085703653</v>
      </c>
      <c r="CU40" s="6">
        <f>IF(Readings!CQ37&gt;0.1,333.5*((Readings!CQ37)^-0.07168)+(2.5*(LOG(Readings!CQ37/16.325))^2-273+$E40))</f>
        <v>0.2324116678938708</v>
      </c>
      <c r="CV40" s="6">
        <f>IF(Readings!CR37&gt;0.1,333.5*((Readings!CR37)^-0.07168)+(2.5*(LOG(Readings!CR37/16.325))^2-273+$E40))</f>
        <v>0.2324116678938708</v>
      </c>
      <c r="CW40" s="6">
        <f>IF(Readings!CS37&gt;0.1,333.5*((Readings!CS37)^-0.07168)+(2.5*(LOG(Readings!CS37/16.325))^2-273+$E40))</f>
        <v>0.24464148730936586</v>
      </c>
      <c r="CX40" s="6">
        <f>IF(Readings!CT37&gt;0.1,333.5*((Readings!CT37)^-0.07168)+(2.5*(LOG(Readings!CT37/16.325))^2-273+$E40))</f>
        <v>0.3059189938317104</v>
      </c>
      <c r="CY40" s="6">
        <f>IF(Readings!CU37&gt;0.1,333.5*((Readings!CU37)^-0.07168)+(2.5*(LOG(Readings!CU37/16.325))^2-273+$E40))</f>
        <v>1.1354964857132472</v>
      </c>
      <c r="CZ40" s="6">
        <f>IF(Readings!CV37&gt;0.1,333.5*((Readings!CV37)^-0.07168)+(2.5*(LOG(Readings!CV37/16.325))^2-273+$E40))</f>
        <v>1.4602332581765154</v>
      </c>
      <c r="DA40" s="6">
        <f>IF(Readings!CW37&gt;0.1,333.5*((Readings!CW37)^-0.07168)+(2.5*(LOG(Readings!CW37/16.325))^2-273+$E40))</f>
        <v>1.5786170970334297</v>
      </c>
      <c r="DB40" s="6">
        <f>IF(Readings!CX37&gt;0.1,333.5*((Readings!CX37)^-0.07168)+(2.5*(LOG(Readings!CX37/16.325))^2-273+$E40))</f>
        <v>1.8713827621758128</v>
      </c>
      <c r="DC40" s="6">
        <f>IF(Readings!CY37&gt;0.1,333.5*((Readings!CY37)^-0.07168)+(2.5*(LOG(Readings!CY37/16.325))^2-273+$E40))</f>
        <v>1.9790556528704428</v>
      </c>
      <c r="DD40" s="6">
        <f>IF(Readings!CZ37&gt;0.1,333.5*((Readings!CZ37)^-0.07168)+(2.5*(LOG(Readings!CZ37/16.325))^2-273+$E40))</f>
        <v>2.1145737492731769</v>
      </c>
      <c r="DE40" s="6">
        <f>IF(Readings!DA37&gt;0.1,333.5*((Readings!DA37)^-0.07168)+(2.5*(LOG(Readings!DA37/16.325))^2-273+$E40))</f>
        <v>2.1418021587972476</v>
      </c>
      <c r="DF40" s="6">
        <f>IF(Readings!DB37&gt;0.1,333.5*((Readings!DB37)^-0.07168)+(2.5*(LOG(Readings!DB37/16.325))^2-273+$E40))</f>
        <v>2.0873870968504775</v>
      </c>
      <c r="DG40" s="6">
        <f>IF(Readings!DC37&gt;0.1,333.5*((Readings!DC37)^-0.07168)+(2.5*(LOG(Readings!DC37/16.325))^2-273+$E40))</f>
        <v>2.0196023626161832</v>
      </c>
      <c r="DH40" s="6">
        <f>IF(Readings!DD37&gt;0.1,333.5*((Readings!DD37)^-0.07168)+(2.5*(LOG(Readings!DD37/16.325))^2-273+$E40))</f>
        <v>1.9251373608304334</v>
      </c>
      <c r="DI40" s="6">
        <f>IF(Readings!DE37&gt;0.1,333.5*((Readings!DE37)^-0.07168)+(2.5*(LOG(Readings!DE37/16.325))^2-273+$E40))</f>
        <v>1.7243940544282168</v>
      </c>
      <c r="DJ40" s="6">
        <f>IF(Readings!DF37&gt;0.1,333.5*((Readings!DF37)^-0.07168)+(2.5*(LOG(Readings!DF37/16.325))^2-273+$E40))</f>
        <v>1.5390675789637385</v>
      </c>
      <c r="DK40" s="6">
        <f>IF(Readings!DG37&gt;0.1,333.5*((Readings!DG37)^-0.07168)+(2.5*(LOG(Readings!DG37/16.325))^2-273+$E40))</f>
        <v>1.2646744445150944</v>
      </c>
      <c r="DL40" s="6">
        <f>IF(Readings!DH37&gt;0.1,333.5*((Readings!DH37)^-0.07168)+(2.5*(LOG(Readings!DH37/16.325))^2-273+$E40))</f>
        <v>1.1354964857132472</v>
      </c>
      <c r="DM40" s="6">
        <f>IF(Readings!DI37&gt;0.1,333.5*((Readings!DI37)^-0.07168)+(2.5*(LOG(Readings!DI37/16.325))^2-273+$E40))</f>
        <v>0.90533722360095226</v>
      </c>
      <c r="DN40" s="6">
        <f>IF(Readings!DJ37&gt;0.1,333.5*((Readings!DJ37)^-0.07168)+(2.5*(LOG(Readings!DJ37/16.325))^2-273+$E40))</f>
        <v>0.76615237064004305</v>
      </c>
      <c r="DO40" s="6">
        <f>IF(Readings!DK37&gt;0.1,333.5*((Readings!DK37)^-0.07168)+(2.5*(LOG(Readings!DK37/16.325))^2-273+$E40))</f>
        <v>0.51587969739051687</v>
      </c>
      <c r="DP40" s="6">
        <f>IF(Readings!DL37&gt;0.1,333.5*((Readings!DL37)^-0.07168)+(2.5*(LOG(Readings!DL37/16.325))^2-273+$E40))</f>
        <v>0.39206911406205336</v>
      </c>
      <c r="DQ40" s="6">
        <f>IF(Readings!DM37&gt;0.1,333.5*((Readings!DM37)^-0.07168)+(2.5*(LOG(Readings!DM37/16.325))^2-273+$E40))</f>
        <v>0.3059189938317104</v>
      </c>
      <c r="DR40" s="6">
        <f>IF(Readings!DN37&gt;0.1,333.5*((Readings!DN37)^-0.07168)+(2.5*(LOG(Readings!DN37/16.325))^2-273+$E40))</f>
        <v>0.22019038281763414</v>
      </c>
      <c r="DS40" s="6">
        <f>IF(Readings!DO37&gt;0.1,333.5*((Readings!DO37)^-0.07168)+(2.5*(LOG(Readings!DO37/16.325))^2-273+$E40))</f>
        <v>0.17139036175723277</v>
      </c>
      <c r="DT40" s="6">
        <f>IF(Readings!DP37&gt;0.1,333.5*((Readings!DP37)^-0.07168)+(2.5*(LOG(Readings!DP37/16.325))^2-273+$E40))</f>
        <v>0.122725996125439</v>
      </c>
      <c r="DU40" s="6">
        <f>IF(Readings!DQ37&gt;0.1,333.5*((Readings!DQ37)^-0.07168)+(2.5*(LOG(Readings!DQ37/16.325))^2-273+$E40))</f>
        <v>0.122725996125439</v>
      </c>
      <c r="DV40" s="6">
        <f>IF(Readings!DR37&gt;0.1,333.5*((Readings!DR37)^-0.07168)+(2.5*(LOG(Readings!DR37/16.325))^2-273+$E40))</f>
        <v>0.11058101763069317</v>
      </c>
      <c r="DW40" s="6">
        <f>IF(Readings!DS37&gt;0.1,333.5*((Readings!DS37)^-0.07168)+(2.5*(LOG(Readings!DS37/16.325))^2-273+$E40))</f>
        <v>9.8444462208931327E-2</v>
      </c>
      <c r="DX40" s="6">
        <f>IF(Readings!DT37&gt;0.1,333.5*((Readings!DT37)^-0.07168)+(2.5*(LOG(Readings!DT37/16.325))^2-273+$E40))</f>
        <v>0.42912059845269823</v>
      </c>
      <c r="DY40" s="6">
        <f>IF(Readings!DU37&gt;0.1,333.5*((Readings!DU37)^-0.07168)+(2.5*(LOG(Readings!DU37/16.325))^2-273+$E40))</f>
        <v>1.1870540995549277</v>
      </c>
      <c r="DZ40" s="6">
        <f>IF(Readings!DV37&gt;0.1,333.5*((Readings!DV37)^-0.07168)+(2.5*(LOG(Readings!DV37/16.325))^2-273+$E40))</f>
        <v>1.8982396584524963</v>
      </c>
      <c r="EA40" s="6">
        <f>IF(Readings!DW37&gt;0.1,333.5*((Readings!DW37)^-0.07168)+(2.5*(LOG(Readings!DW37/16.325))^2-273+$E40))</f>
        <v>2.1554320603158885</v>
      </c>
      <c r="EB40" s="6">
        <f>IF(Readings!DX37&gt;0.1,333.5*((Readings!DX37)^-0.07168)+(2.5*(LOG(Readings!DX37/16.325))^2-273+$E40))</f>
        <v>2.3198130674107915</v>
      </c>
      <c r="EC40" s="6">
        <f>IF(Readings!DY37&gt;0.1,333.5*((Readings!DY37)^-0.07168)+(2.5*(LOG(Readings!DY37/16.325))^2-273+$E40))</f>
        <v>2.2785748218823869</v>
      </c>
      <c r="ED40" s="6">
        <f>IF(Readings!DZ37&gt;0.1,333.5*((Readings!DZ37)^-0.07168)+(2.5*(LOG(Readings!DZ37/16.325))^2-273+$E40))</f>
        <v>2.0873870968504775</v>
      </c>
      <c r="EE40" s="6">
        <f>IF(Readings!EA37&gt;0.1,333.5*((Readings!EA37)^-0.07168)+(2.5*(LOG(Readings!EA37/16.325))^2-273+$E40))</f>
        <v>1.831173674210504</v>
      </c>
      <c r="EF40" s="6">
        <f>IF(Readings!EB37&gt;0.1,333.5*((Readings!EB37)^-0.07168)+(2.5*(LOG(Readings!EB37/16.325))^2-273+$E40))</f>
        <v>1.5918199703697837</v>
      </c>
      <c r="EG40" s="6">
        <f>IF(Readings!EC37&gt;0.1,333.5*((Readings!EC37)^-0.07168)+(2.5*(LOG(Readings!EC37/16.325))^2-273+$E40))</f>
        <v>0.98172306951545352</v>
      </c>
      <c r="EH40" s="6">
        <f>IF(Readings!ED37&gt;0.1,333.5*((Readings!ED37)^-0.07168)+(2.5*(LOG(Readings!ED37/16.325))^2-273+$E40))</f>
        <v>0.31820025620322667</v>
      </c>
      <c r="EI40" s="6">
        <f>IF(Readings!EE37&gt;0.1,333.5*((Readings!EE37)^-0.07168)+(2.5*(LOG(Readings!EE37/16.325))^2-273+$E40))</f>
        <v>0.1592115804555192</v>
      </c>
      <c r="EJ40" s="6">
        <f>IF(Readings!EF37&gt;0.1,333.5*((Readings!EF37)^-0.07168)+(2.5*(LOG(Readings!EF37/16.325))^2-273+$E40))</f>
        <v>4.9982251387177712E-2</v>
      </c>
      <c r="EK40" s="6">
        <f>IF(Readings!EG37&gt;0.1,333.5*((Readings!EG37)^-0.07168)+(2.5*(LOG(Readings!EG37/16.325))^2-273+$E40))</f>
        <v>1.3687026550940118</v>
      </c>
      <c r="EL40" s="6">
        <f>IF(Readings!EH37&gt;0.1,333.5*((Readings!EH37)^-0.07168)+(2.5*(LOG(Readings!EH37/16.325))^2-273+$E40))</f>
        <v>1.3948058490623225</v>
      </c>
      <c r="EM40" s="6">
        <f>IF(Readings!EI37&gt;0.1,333.5*((Readings!EI37)^-0.07168)+(2.5*(LOG(Readings!EI37/16.325))^2-273+$E40))</f>
        <v>6.2085224396298599E-2</v>
      </c>
      <c r="EN40" s="6">
        <f>IF(Readings!EJ37&gt;0.1,333.5*((Readings!EJ37)^-0.07168)+(2.5*(LOG(Readings!EJ37/16.325))^2-273+$E40))</f>
        <v>3.788764661675259E-2</v>
      </c>
      <c r="EO40" s="6">
        <f>IF(Readings!EK37&gt;0.1,333.5*((Readings!EK37)^-0.07168)+(2.5*(LOG(Readings!EK37/16.325))^2-273+$E40))</f>
        <v>1.7643609128505204</v>
      </c>
      <c r="EP40" s="6">
        <f>IF(Readings!EL37&gt;0.1,333.5*((Readings!EL37)^-0.07168)+(2.5*(LOG(Readings!EL37/16.325))^2-273+$E40))</f>
        <v>2.7234639208107865</v>
      </c>
      <c r="EQ40" s="6">
        <f>IF(Readings!EM37&gt;0.1,333.5*((Readings!EM37)^-0.07168)+(2.5*(LOG(Readings!EM37/16.325))^2-273+$E40))</f>
        <v>2.8648053901377466</v>
      </c>
      <c r="ER40" s="6">
        <f>IF(Readings!EN37&gt;0.1,333.5*((Readings!EN37)^-0.07168)+(2.5*(LOG(Readings!EN37/16.325))^2-273+$E40))</f>
        <v>0.14704126647558269</v>
      </c>
      <c r="ES40" s="6">
        <f>IF(Readings!EO37&gt;0.1,333.5*((Readings!EO37)^-0.07168)+(2.5*(LOG(Readings!EO37/16.325))^2-273+$E40))</f>
        <v>1.7243940544282168</v>
      </c>
      <c r="ET40" s="6">
        <f>IF(Readings!EP37&gt;0.1,333.5*((Readings!EP37)^-0.07168)+(2.5*(LOG(Readings!EP37/16.325))^2-273+$E40))</f>
        <v>1.7110918156091657</v>
      </c>
      <c r="EU40" s="6">
        <f>IF(Readings!EQ37&gt;0.1,333.5*((Readings!EQ37)^-0.07168)+(2.5*(LOG(Readings!EQ37/16.325))^2-273+$E40))</f>
        <v>3.788764661675259E-2</v>
      </c>
      <c r="EV40" s="6">
        <f>IF(Readings!ER37&gt;0.1,333.5*((Readings!ER37)^-0.07168)+(2.5*(LOG(Readings!ER37/16.325))^2-273+$E40))</f>
        <v>1.6845173237019253</v>
      </c>
      <c r="EW40" s="6">
        <f>(333.5*((16)^-0.07168)+(2.5*(LOG(16/16.325))^2-273+$E40))</f>
        <v>0.2813822641551269</v>
      </c>
      <c r="EX40" s="6">
        <f>(333.5*((16.03)^-0.07168)+(2.5*(LOG(16.03/16.325))^2-273+$E40))</f>
        <v>0.24464148730936586</v>
      </c>
      <c r="EY40" s="6">
        <f>(333.5*((14.28)^-0.07168)+(2.5*(LOG(14.28/16.325))^2-273+$E40))</f>
        <v>2.5274531958735338</v>
      </c>
      <c r="FA40" s="6">
        <f>IF(Readings!EW37&gt;0.1,333.5*((Readings!EW37)^-0.07168)+(2.5*(LOG(Readings!EW37/16.325))^2-273+$E40))</f>
        <v>0.54074702323629253</v>
      </c>
      <c r="FB40" s="6"/>
      <c r="FC40" s="6">
        <f>IF(Readings!EY37&gt;0.1,333.5*((Readings!EY37)^-0.07168)+(2.5*(LOG(Readings!EY37/16.325))^2-273+$E40))</f>
        <v>0.22019038281763414</v>
      </c>
      <c r="FD40" s="6">
        <f>IF(Readings!EZ37&gt;0.1,333.5*((Readings!EZ37)^-0.07168)+(2.5*(LOG(Readings!EZ37/16.325))^2-273+$E40))</f>
        <v>0.65308805502417044</v>
      </c>
      <c r="FE40" s="6">
        <f>IF(Readings!FA37&gt;0.1,333.5*((Readings!FA37)^-0.07168)+(2.5*(LOG(Readings!FA37/16.325))^2-273+$E40))</f>
        <v>2.1827233328366447</v>
      </c>
      <c r="FF40" s="6">
        <f>IF(Readings!FB37&gt;0.1,333.5*((Readings!FB37)^-0.07168)+(2.5*(LOG(Readings!FB37/16.325))^2-273+$E40))</f>
        <v>2.6391946788688756</v>
      </c>
      <c r="FG40" s="6">
        <f>IF(Readings!FC37&gt;0.1,333.5*((Readings!FC37)^-0.07168)+(2.5*(LOG(Readings!FC37/16.325))^2-273+$E40))</f>
        <v>2.5692739997058425</v>
      </c>
      <c r="FH40" s="6">
        <f>IF(Readings!FD37&gt;0.1,333.5*((Readings!FD37)^-0.07168)+(2.5*(LOG(Readings!FD37/16.325))^2-273+$E40))</f>
        <v>2.1554320603158885</v>
      </c>
      <c r="FI40" s="6">
        <f>IF(Readings!FE37&gt;0.1,333.5*((Readings!FE37)^-0.07168)+(2.5*(LOG(Readings!FE37/16.325))^2-273+$E40))</f>
        <v>1.4078719410680378</v>
      </c>
      <c r="FJ40" s="6">
        <f>IF(Readings!FF37&gt;0.1,333.5*((Readings!FF37)^-0.07168)+(2.5*(LOG(Readings!FF37/16.325))^2-273+$E40))</f>
        <v>0.81663764717950471</v>
      </c>
      <c r="FK40" s="6">
        <f>IF(Readings!FG37&gt;0.1,333.5*((Readings!FG37)^-0.07168)+(2.5*(LOG(Readings!FG37/16.325))^2-273+$E40))</f>
        <v>0.49104756599564325</v>
      </c>
    </row>
    <row r="41" spans="1:167" x14ac:dyDescent="0.2">
      <c r="A41" t="s">
        <v>27</v>
      </c>
      <c r="B41" s="13">
        <v>2</v>
      </c>
      <c r="C41" s="13">
        <v>1081.1999999999998</v>
      </c>
      <c r="D41" s="17">
        <f t="shared" si="43"/>
        <v>-6.8000000000001819</v>
      </c>
      <c r="E41" s="17">
        <v>-0.1</v>
      </c>
      <c r="F41" s="13" t="s">
        <v>92</v>
      </c>
      <c r="G41" s="6">
        <f>IF(Readings!C38&gt;0.1,333.5*((Readings!C38)^-0.07168)+(2.5*(LOG(Readings!C38/16.325))^2-273+$E41))</f>
        <v>1.5359040607503402</v>
      </c>
      <c r="H41" s="6">
        <f>IF(Readings!D38&gt;0.1,333.5*((Readings!D38)^-0.07168)+(2.5*(LOG(Readings!D38/16.325))^2-273+$E41))</f>
        <v>1.483347892634356</v>
      </c>
      <c r="I41" s="6">
        <f>IF(Readings!E38&gt;0.1,333.5*((Readings!E38)^-0.07168)+(2.5*(LOG(Readings!E38/16.325))^2-273+$E41))</f>
        <v>1.4178719410680287</v>
      </c>
      <c r="J41" s="6">
        <f>IF(Readings!F38&gt;0.1,333.5*((Readings!F38)^-0.07168)+(2.5*(LOG(Readings!F38/16.325))^2-273+$E41))</f>
        <v>1.3787026550940027</v>
      </c>
      <c r="K41" s="6">
        <f>IF(Readings!G38&gt;0.1,333.5*((Readings!G38)^-0.07168)+(2.5*(LOG(Readings!G38/16.325))^2-273+$E41))</f>
        <v>1.3266118507341389</v>
      </c>
      <c r="L41" s="6">
        <f>IF(Readings!H38&gt;0.1,333.5*((Readings!H38)^-0.07168)+(2.5*(LOG(Readings!H38/16.325))^2-273+$E41))</f>
        <v>1.2746744445150853</v>
      </c>
      <c r="M41" s="6">
        <f>IF(Readings!I38&gt;0.1,333.5*((Readings!I38)^-0.07168)+(2.5*(LOG(Readings!I38/16.325))^2-273+$E41))</f>
        <v>1.1583717517217451</v>
      </c>
      <c r="N41" s="6">
        <f>IF(Readings!J38&gt;0.1,333.5*((Readings!J38)^-0.07168)+(2.5*(LOG(Readings!J38/16.325))^2-273+$E41))</f>
        <v>1.1069270558974154</v>
      </c>
      <c r="O41" s="6">
        <f>IF(Readings!K38&gt;0.1,333.5*((Readings!K38)^-0.07168)+(2.5*(LOG(Readings!K38/16.325))^2-273+$E41))</f>
        <v>1.0428317933386779</v>
      </c>
      <c r="P41" s="6"/>
      <c r="Q41" s="6"/>
      <c r="R41" s="6">
        <f>IF(Readings!N38&gt;0.1,333.5*((Readings!N38)^-0.07168)+(2.5*(LOG(Readings!N38/16.325))^2-273+$E41))</f>
        <v>0.95348869305354356</v>
      </c>
      <c r="S41" s="6">
        <f>IF(Readings!O38&gt;0.1,333.5*((Readings!O38)^-0.07168)+(2.5*(LOG(Readings!O38/16.325))^2-273+$E41))</f>
        <v>0.95348869305354356</v>
      </c>
      <c r="T41" s="6"/>
      <c r="U41" s="6"/>
      <c r="V41" s="6"/>
      <c r="W41" s="6">
        <f>IF(Readings!S38&gt;0.1,333.5*((Readings!S38)^-0.07168)+(2.5*(LOG(Readings!S38/16.325))^2-273+$E41))</f>
        <v>1.0940893256325239</v>
      </c>
      <c r="X41" s="6">
        <f>IF(Readings!T38&gt;0.1,333.5*((Readings!T38)^-0.07168)+(2.5*(LOG(Readings!T38/16.325))^2-273+$E41))</f>
        <v>1.1583717517217451</v>
      </c>
      <c r="Y41" s="6">
        <f>IF(Readings!U38&gt;0.1,333.5*((Readings!U38)^-0.07168)+(2.5*(LOG(Readings!U38/16.325))^2-273+$E41))</f>
        <v>1.2099671088490709</v>
      </c>
      <c r="Z41" s="6">
        <f>IF(Readings!V38&gt;0.1,333.5*((Readings!V38)^-0.07168)+(2.5*(LOG(Readings!V38/16.325))^2-273+$E41))</f>
        <v>1.1712564340286349</v>
      </c>
      <c r="AA41" s="6">
        <f>IF(Readings!W38&gt;0.1,333.5*((Readings!W38)^-0.07168)+(2.5*(LOG(Readings!W38/16.325))^2-273+$E41))</f>
        <v>1.2876444615887408</v>
      </c>
      <c r="AB41" s="6">
        <f>IF(Readings!X38&gt;0.1,333.5*((Readings!X38)^-0.07168)+(2.5*(LOG(Readings!X38/16.325))^2-273+$E41))</f>
        <v>1.3526380247590168</v>
      </c>
      <c r="AC41" s="6">
        <f>IF(Readings!Y38&gt;0.1,333.5*((Readings!Y38)^-0.07168)+(2.5*(LOG(Readings!Y38/16.325))^2-273+$E41))</f>
        <v>1.3787026550940027</v>
      </c>
      <c r="AD41" s="6">
        <f>IF(Readings!Z38&gt;0.1,333.5*((Readings!Z38)^-0.07168)+(2.5*(LOG(Readings!Z38/16.325))^2-273+$E41))</f>
        <v>1.4048058490623134</v>
      </c>
      <c r="AE41" s="6">
        <f>IF(Readings!AA38&gt;0.1,333.5*((Readings!AA38)^-0.07168)+(2.5*(LOG(Readings!AA38/16.325))^2-273+$E41))</f>
        <v>1.3136131514195881</v>
      </c>
      <c r="AF41" s="6">
        <f>IF(Readings!AB38&gt;0.1,333.5*((Readings!AB38)^-0.07168)+(2.5*(LOG(Readings!AB38/16.325))^2-273+$E41))</f>
        <v>1.4178719410680287</v>
      </c>
      <c r="AG41" s="6">
        <f>IF(Readings!AC38&gt;0.1,333.5*((Readings!AC38)^-0.07168)+(2.5*(LOG(Readings!AC38/16.325))^2-273+$E41))</f>
        <v>1.4178719410680287</v>
      </c>
      <c r="AH41" s="6">
        <f>IF(Readings!AD38&gt;0.1,333.5*((Readings!AD38)^-0.07168)+(2.5*(LOG(Readings!AD38/16.325))^2-273+$E41))</f>
        <v>1.4440331826833699</v>
      </c>
      <c r="AI41" s="6">
        <f>IF(Readings!AE38&gt;0.1,333.5*((Readings!AE38)^-0.07168)+(2.5*(LOG(Readings!AE38/16.325))^2-273+$E41))</f>
        <v>1.4440331826833699</v>
      </c>
      <c r="AJ41" s="6">
        <f>IF(Readings!AF38&gt;0.1,333.5*((Readings!AF38)^-0.07168)+(2.5*(LOG(Readings!AF38/16.325))^2-273+$E41))</f>
        <v>1.4309477144283278</v>
      </c>
      <c r="AK41" s="6">
        <f>IF(Readings!AG38&gt;0.1,333.5*((Readings!AG38)^-0.07168)+(2.5*(LOG(Readings!AG38/16.325))^2-273+$E41))</f>
        <v>1.3656655261903552</v>
      </c>
      <c r="AL41" s="6"/>
      <c r="AM41" s="6">
        <f>IF(Readings!AI38&gt;0.1,333.5*((Readings!AI38)^-0.07168)+(2.5*(LOG(Readings!AI38/16.325))^2-273+$E41))</f>
        <v>1.3656655261903552</v>
      </c>
      <c r="AN41" s="6">
        <f>IF(Readings!AJ38&gt;0.1,333.5*((Readings!AJ38)^-0.07168)+(2.5*(LOG(Readings!AJ38/16.325))^2-273+$E41))</f>
        <v>1.3526380247590168</v>
      </c>
      <c r="AO41" s="6">
        <f>IF(Readings!AK38&gt;0.1,333.5*((Readings!AK38)^-0.07168)+(2.5*(LOG(Readings!AK38/16.325))^2-273+$E41))</f>
        <v>1.3266118507341389</v>
      </c>
      <c r="AP41" s="6">
        <f>IF(Readings!AL38&gt;0.1,333.5*((Readings!AL38)^-0.07168)+(2.5*(LOG(Readings!AL38/16.325))^2-273+$E41))</f>
        <v>1.1841505456316668</v>
      </c>
      <c r="AQ41" s="6">
        <f>IF(Readings!AM38&gt;0.1,333.5*((Readings!AM38)^-0.07168)+(2.5*(LOG(Readings!AM38/16.325))^2-273+$E41))</f>
        <v>1.1583717517217451</v>
      </c>
      <c r="AR41" s="6">
        <f>IF(Readings!AN38&gt;0.1,333.5*((Readings!AN38)^-0.07168)+(2.5*(LOG(Readings!AN38/16.325))^2-273+$E41))</f>
        <v>1.1712564340286349</v>
      </c>
      <c r="AS41" s="6">
        <f>IF(Readings!AO38&gt;0.1,333.5*((Readings!AO38)^-0.07168)+(2.5*(LOG(Readings!AO38/16.325))^2-273+$E41))</f>
        <v>1.1326306230320711</v>
      </c>
      <c r="AT41" s="6"/>
      <c r="AU41" s="6"/>
      <c r="AV41" s="6">
        <f>IF(Readings!AR38&gt;0.1,333.5*((Readings!AR38)^-0.07168)+(2.5*(LOG(Readings!AR38/16.325))^2-273+$E41))</f>
        <v>0.99172306951544442</v>
      </c>
      <c r="AW41" s="6">
        <f>IF(Readings!AS38&gt;0.1,333.5*((Readings!AS38)^-0.07168)+(2.5*(LOG(Readings!AS38/16.325))^2-273+$E41))</f>
        <v>0.96622425654697963</v>
      </c>
      <c r="AX41" s="6">
        <f>IF(Readings!AT38&gt;0.1,333.5*((Readings!AT38)^-0.07168)+(2.5*(LOG(Readings!AT38/16.325))^2-273+$E41))</f>
        <v>0.94076234143329884</v>
      </c>
      <c r="AY41" s="6">
        <f>IF(Readings!AU38&gt;0.1,333.5*((Readings!AU38)^-0.07168)+(2.5*(LOG(Readings!AU38/16.325))^2-273+$E41))</f>
        <v>0.88994880287964406</v>
      </c>
      <c r="AZ41" s="6">
        <f>IF(Readings!AV38&gt;0.1,333.5*((Readings!AV38)^-0.07168)+(2.5*(LOG(Readings!AV38/16.325))^2-273+$E41))</f>
        <v>0.83928165409014355</v>
      </c>
      <c r="BA41" s="6">
        <f>IF(Readings!AW38&gt;0.1,333.5*((Readings!AW38)^-0.07168)+(2.5*(LOG(Readings!AW38/16.325))^2-273+$E41))</f>
        <v>0.81400272767700699</v>
      </c>
      <c r="BB41" s="6">
        <f>IF(Readings!AX38&gt;0.1,333.5*((Readings!AX38)^-0.07168)+(2.5*(LOG(Readings!AX38/16.325))^2-273+$E41))</f>
        <v>0.81400272767700699</v>
      </c>
      <c r="BC41" s="6">
        <f>IF(Readings!AY38&gt;0.1,333.5*((Readings!AY38)^-0.07168)+(2.5*(LOG(Readings!AY38/16.325))^2-273+$E41))</f>
        <v>0.75096401129013657</v>
      </c>
      <c r="BD41" s="6">
        <f>IF(Readings!AZ38&gt;0.1,333.5*((Readings!AZ38)^-0.07168)+(2.5*(LOG(Readings!AZ38/16.325))^2-273+$E41))</f>
        <v>0.70069536241680908</v>
      </c>
      <c r="BE41" s="6">
        <f>IF(Readings!BA38&gt;0.1,333.5*((Readings!BA38)^-0.07168)+(2.5*(LOG(Readings!BA38/16.325))^2-273+$E41))</f>
        <v>0.62556111121762115</v>
      </c>
      <c r="BF41" s="6">
        <f>IF(Readings!BB38&gt;0.1,333.5*((Readings!BB38)^-0.07168)+(2.5*(LOG(Readings!BB38/16.325))^2-273+$E41))</f>
        <v>0.58811420773798773</v>
      </c>
      <c r="BG41" s="6">
        <f>IF(Readings!BC38&gt;0.1,333.5*((Readings!BC38)^-0.07168)+(2.5*(LOG(Readings!BC38/16.325))^2-273+$E41))</f>
        <v>0.58811420773798773</v>
      </c>
      <c r="BH41" s="6"/>
      <c r="BI41" s="6">
        <f>IF(Readings!BE38&gt;0.1,333.5*((Readings!BE38)^-0.07168)+(2.5*(LOG(Readings!BE38/16.325))^2-273+$E41))</f>
        <v>0.26687985230955746</v>
      </c>
      <c r="BJ41" s="6">
        <f>IF(Readings!BF38&gt;0.1,333.5*((Readings!BF38)^-0.07168)+(2.5*(LOG(Readings!BF38/16.325))^2-273+$E41))</f>
        <v>0.26687985230955746</v>
      </c>
      <c r="BK41" s="6">
        <f>IF(Readings!BG38&gt;0.1,333.5*((Readings!BG38)^-0.07168)+(2.5*(LOG(Readings!BG38/16.325))^2-273+$E41))</f>
        <v>0.25464148730935676</v>
      </c>
      <c r="BL41" s="6">
        <f>IF(Readings!BH38&gt;0.1,333.5*((Readings!BH38)^-0.07168)+(2.5*(LOG(Readings!BH38/16.325))^2-273+$E41))</f>
        <v>0.23019038281762505</v>
      </c>
      <c r="BM41" s="6">
        <f>IF(Readings!BI38&gt;0.1,333.5*((Readings!BI38)^-0.07168)+(2.5*(LOG(Readings!BI38/16.325))^2-273+$E41))</f>
        <v>0.25464148730935676</v>
      </c>
      <c r="BN41" s="6">
        <f>IF(Readings!BJ38&gt;0.1,333.5*((Readings!BJ38)^-0.07168)+(2.5*(LOG(Readings!BJ38/16.325))^2-273+$E41))</f>
        <v>0.25464148730935676</v>
      </c>
      <c r="BO41" s="6">
        <f>IF(Readings!BK38&gt;0.1,333.5*((Readings!BK38)^-0.07168)+(2.5*(LOG(Readings!BK38/16.325))^2-273+$E41))</f>
        <v>0.40206911406204426</v>
      </c>
      <c r="BP41" s="6">
        <f>IF(Readings!BL38&gt;0.1,333.5*((Readings!BL38)^-0.07168)+(2.5*(LOG(Readings!BL38/16.325))^2-273+$E41))</f>
        <v>0.40206911406204426</v>
      </c>
      <c r="BQ41" s="6">
        <f>IF(Readings!BM38&gt;0.1,333.5*((Readings!BM38)^-0.07168)+(2.5*(LOG(Readings!BM38/16.325))^2-273+$E41))</f>
        <v>0.38973599914794477</v>
      </c>
      <c r="BR41" s="6">
        <f>IF(Readings!BN38&gt;0.1,333.5*((Readings!BN38)^-0.07168)+(2.5*(LOG(Readings!BN38/16.325))^2-273+$E41))</f>
        <v>0.32820025620321758</v>
      </c>
      <c r="BS41" s="6">
        <f>IF(Readings!BO38&gt;0.1,333.5*((Readings!BO38)^-0.07168)+(2.5*(LOG(Readings!BO38/16.325))^2-273+$E41))</f>
        <v>0.36509577004369476</v>
      </c>
      <c r="BT41" s="6">
        <f>IF(Readings!BP38&gt;0.1,333.5*((Readings!BP38)^-0.07168)+(2.5*(LOG(Readings!BP38/16.325))^2-273+$E41))</f>
        <v>0.36509577004369476</v>
      </c>
      <c r="BU41" s="6">
        <f>IF(Readings!BQ38&gt;0.1,333.5*((Readings!BQ38)^-0.07168)+(2.5*(LOG(Readings!BQ38/16.325))^2-273+$E41))</f>
        <v>0.41441091122464968</v>
      </c>
      <c r="BV41" s="6">
        <f>IF(Readings!BR38&gt;0.1,333.5*((Readings!BR38)^-0.07168)+(2.5*(LOG(Readings!BR38/16.325))^2-273+$E41))</f>
        <v>0.38973599914794477</v>
      </c>
      <c r="BW41" s="6">
        <f>IF(Readings!BS38&gt;0.1,333.5*((Readings!BS38)^-0.07168)+(2.5*(LOG(Readings!BS38/16.325))^2-273+$E41))</f>
        <v>0.53830895512902543</v>
      </c>
      <c r="BX41" s="6">
        <f>IF(Readings!BT38&gt;0.1,333.5*((Readings!BT38)^-0.07168)+(2.5*(LOG(Readings!BT38/16.325))^2-273+$E41))</f>
        <v>0.61306993259637466</v>
      </c>
      <c r="BY41" s="6">
        <f>IF(Readings!BU38&gt;0.1,333.5*((Readings!BU38)^-0.07168)+(2.5*(LOG(Readings!BU38/16.325))^2-273+$E41))</f>
        <v>0.71324904627147134</v>
      </c>
      <c r="BZ41" s="6">
        <f>IF(Readings!BV38&gt;0.1,333.5*((Readings!BV38)^-0.07168)+(2.5*(LOG(Readings!BV38/16.325))^2-273+$E41))</f>
        <v>0.7635536779140466</v>
      </c>
      <c r="CA41" s="6">
        <f>IF(Readings!BW38&gt;0.1,333.5*((Readings!BW38)^-0.07168)+(2.5*(LOG(Readings!BW38/16.325))^2-273+$E41))</f>
        <v>0.78876010168067978</v>
      </c>
      <c r="CB41" s="6">
        <f>IF(Readings!BX38&gt;0.1,333.5*((Readings!BX38)^-0.07168)+(2.5*(LOG(Readings!BX38/16.325))^2-273+$E41))</f>
        <v>0.81400272767700699</v>
      </c>
      <c r="CC41" s="6">
        <f>IF(Readings!BY38&gt;0.1,333.5*((Readings!BY38)^-0.07168)+(2.5*(LOG(Readings!BY38/16.325))^2-273+$E41))</f>
        <v>0.85193476074368846</v>
      </c>
      <c r="CD41" s="6">
        <f>IF(Readings!BZ38&gt;0.1,333.5*((Readings!BZ38)^-0.07168)+(2.5*(LOG(Readings!BZ38/16.325))^2-273+$E41))</f>
        <v>0.86459697949965175</v>
      </c>
      <c r="CE41" s="6">
        <f>IF(Readings!CA38&gt;0.1,333.5*((Readings!CA38)^-0.07168)+(2.5*(LOG(Readings!CA38/16.325))^2-273+$E41))</f>
        <v>0.86459697949965175</v>
      </c>
      <c r="CF41" s="6"/>
      <c r="CG41" s="6">
        <f>IF(Readings!CC38&gt;0.1,333.5*((Readings!CC38)^-0.07168)+(2.5*(LOG(Readings!CC38/16.325))^2-273+$E41))</f>
        <v>0.85193476074368846</v>
      </c>
      <c r="CH41" s="6">
        <f>IF(Readings!CD38&gt;0.1,333.5*((Readings!CD38)^-0.07168)+(2.5*(LOG(Readings!CD38/16.325))^2-273+$E41))</f>
        <v>0.82663764717949562</v>
      </c>
      <c r="CI41" s="6">
        <f>IF(Readings!CE38&gt;0.1,333.5*((Readings!CE38)^-0.07168)+(2.5*(LOG(Readings!CE38/16.325))^2-273+$E41))</f>
        <v>0.71324904627147134</v>
      </c>
      <c r="CJ41" s="6">
        <f>IF(Readings!CF38&gt;0.1,333.5*((Readings!CF38)^-0.07168)+(2.5*(LOG(Readings!CF38/16.325))^2-273+$E41))</f>
        <v>0.62556111121762115</v>
      </c>
      <c r="CK41" s="6">
        <f>IF(Readings!CG38&gt;0.1,333.5*((Readings!CG38)^-0.07168)+(2.5*(LOG(Readings!CG38/16.325))^2-273+$E41))</f>
        <v>0.38973599914794477</v>
      </c>
      <c r="CL41" s="6"/>
      <c r="CM41" s="6">
        <f>IF(Readings!CI38&gt;0.1,333.5*((Readings!CI38)^-0.07168)+(2.5*(LOG(Readings!CI38/16.325))^2-273+$E41))</f>
        <v>0.46386515337172796</v>
      </c>
      <c r="CN41" s="6">
        <f>IF(Readings!CJ38&gt;0.1,333.5*((Readings!CJ38)^-0.07168)+(2.5*(LOG(Readings!CJ38/16.325))^2-273+$E41))</f>
        <v>0.45148851165293991</v>
      </c>
      <c r="CO41" s="6">
        <f>IF(Readings!CK38&gt;0.1,333.5*((Readings!CK38)^-0.07168)+(2.5*(LOG(Readings!CK38/16.325))^2-273+$E41))</f>
        <v>0.38973599914794477</v>
      </c>
      <c r="CP41" s="6">
        <f>IF(Readings!CL38&gt;0.1,333.5*((Readings!CL38)^-0.07168)+(2.5*(LOG(Readings!CL38/16.325))^2-273+$E41))</f>
        <v>0.38973599914794477</v>
      </c>
      <c r="CQ41" s="6">
        <f>IF(Readings!CM38&gt;0.1,333.5*((Readings!CM38)^-0.07168)+(2.5*(LOG(Readings!CM38/16.325))^2-273+$E41))</f>
        <v>0.36509577004369476</v>
      </c>
      <c r="CR41" s="6">
        <f>IF(Readings!CN38&gt;0.1,333.5*((Readings!CN38)^-0.07168)+(2.5*(LOG(Readings!CN38/16.325))^2-273+$E41))</f>
        <v>0.36509577004369476</v>
      </c>
      <c r="CS41" s="6">
        <f>IF(Readings!CO38&gt;0.1,333.5*((Readings!CO38)^-0.07168)+(2.5*(LOG(Readings!CO38/16.325))^2-273+$E41))</f>
        <v>0.30364633360079551</v>
      </c>
      <c r="CT41" s="6">
        <f>IF(Readings!CP38&gt;0.1,333.5*((Readings!CP38)^-0.07168)+(2.5*(LOG(Readings!CP38/16.325))^2-273+$E41))</f>
        <v>0.3404901320923841</v>
      </c>
      <c r="CU41" s="6">
        <f>IF(Readings!CQ38&gt;0.1,333.5*((Readings!CQ38)^-0.07168)+(2.5*(LOG(Readings!CQ38/16.325))^2-273+$E41))</f>
        <v>0.32820025620321758</v>
      </c>
      <c r="CV41" s="6">
        <f>IF(Readings!CR38&gt;0.1,333.5*((Readings!CR38)^-0.07168)+(2.5*(LOG(Readings!CR38/16.325))^2-273+$E41))</f>
        <v>0.32820025620321758</v>
      </c>
      <c r="CW41" s="6">
        <f>IF(Readings!CS38&gt;0.1,333.5*((Readings!CS38)^-0.07168)+(2.5*(LOG(Readings!CS38/16.325))^2-273+$E41))</f>
        <v>0.3159189938317013</v>
      </c>
      <c r="CX41" s="6">
        <f>IF(Readings!CT38&gt;0.1,333.5*((Readings!CT38)^-0.07168)+(2.5*(LOG(Readings!CT38/16.325))^2-273+$E41))</f>
        <v>0.1448794087231704</v>
      </c>
      <c r="CY41" s="6">
        <f>IF(Readings!CU38&gt;0.1,333.5*((Readings!CU38)^-0.07168)+(2.5*(LOG(Readings!CU38/16.325))^2-273+$E41))</f>
        <v>0.3159189938317013</v>
      </c>
      <c r="CZ41" s="6">
        <f>IF(Readings!CV38&gt;0.1,333.5*((Readings!CV38)^-0.07168)+(2.5*(LOG(Readings!CV38/16.325))^2-273+$E41))</f>
        <v>0.38973599914794477</v>
      </c>
      <c r="DA41" s="6">
        <f>IF(Readings!CW38&gt;0.1,333.5*((Readings!CW38)^-0.07168)+(2.5*(LOG(Readings!CW38/16.325))^2-273+$E41))</f>
        <v>0.40206911406204426</v>
      </c>
      <c r="DB41" s="6">
        <f>IF(Readings!CX38&gt;0.1,333.5*((Readings!CX38)^-0.07168)+(2.5*(LOG(Readings!CX38/16.325))^2-273+$E41))</f>
        <v>0.50104756599563416</v>
      </c>
      <c r="DC41" s="6">
        <f>IF(Readings!CY38&gt;0.1,333.5*((Readings!CY38)^-0.07168)+(2.5*(LOG(Readings!CY38/16.325))^2-273+$E41))</f>
        <v>0.53830895512902543</v>
      </c>
      <c r="DD41" s="6">
        <f>IF(Readings!CZ38&gt;0.1,333.5*((Readings!CZ38)^-0.07168)+(2.5*(LOG(Readings!CZ38/16.325))^2-273+$E41))</f>
        <v>0.61306993259637466</v>
      </c>
      <c r="DE41" s="6">
        <f>IF(Readings!DA38&gt;0.1,333.5*((Readings!DA38)^-0.07168)+(2.5*(LOG(Readings!DA38/16.325))^2-273+$E41))</f>
        <v>0.72581170762077818</v>
      </c>
      <c r="DF41" s="6">
        <f>IF(Readings!DB38&gt;0.1,333.5*((Readings!DB38)^-0.07168)+(2.5*(LOG(Readings!DB38/16.325))^2-273+$E41))</f>
        <v>0.77615237064003395</v>
      </c>
      <c r="DG41" s="6">
        <f>IF(Readings!DC38&gt;0.1,333.5*((Readings!DC38)^-0.07168)+(2.5*(LOG(Readings!DC38/16.325))^2-273+$E41))</f>
        <v>0.80137688327261003</v>
      </c>
      <c r="DH41" s="6">
        <f>IF(Readings!DD38&gt;0.1,333.5*((Readings!DD38)^-0.07168)+(2.5*(LOG(Readings!DD38/16.325))^2-273+$E41))</f>
        <v>0.81400272767700699</v>
      </c>
      <c r="DI41" s="6">
        <f>IF(Readings!DE38&gt;0.1,333.5*((Readings!DE38)^-0.07168)+(2.5*(LOG(Readings!DE38/16.325))^2-273+$E41))</f>
        <v>0.83928165409014355</v>
      </c>
      <c r="DJ41" s="6">
        <f>IF(Readings!DF38&gt;0.1,333.5*((Readings!DF38)^-0.07168)+(2.5*(LOG(Readings!DF38/16.325))^2-273+$E41))</f>
        <v>0.83928165409014355</v>
      </c>
      <c r="DK41" s="6">
        <f>IF(Readings!DG38&gt;0.1,333.5*((Readings!DG38)^-0.07168)+(2.5*(LOG(Readings!DG38/16.325))^2-273+$E41))</f>
        <v>0.78876010168067978</v>
      </c>
      <c r="DL41" s="6">
        <f>IF(Readings!DH38&gt;0.1,333.5*((Readings!DH38)^-0.07168)+(2.5*(LOG(Readings!DH38/16.325))^2-273+$E41))</f>
        <v>0.80137688327261003</v>
      </c>
      <c r="DM41" s="6">
        <f>IF(Readings!DI38&gt;0.1,333.5*((Readings!DI38)^-0.07168)+(2.5*(LOG(Readings!DI38/16.325))^2-273+$E41))</f>
        <v>0.73838335858039272</v>
      </c>
      <c r="DN41" s="6">
        <f>IF(Readings!DJ38&gt;0.1,333.5*((Readings!DJ38)^-0.07168)+(2.5*(LOG(Readings!DJ38/16.325))^2-273+$E41))</f>
        <v>0.68815064396522985</v>
      </c>
      <c r="DO41" s="6">
        <f>IF(Readings!DK38&gt;0.1,333.5*((Readings!DK38)^-0.07168)+(2.5*(LOG(Readings!DK38/16.325))^2-273+$E41))</f>
        <v>0.5756496377209146</v>
      </c>
      <c r="DP41" s="6">
        <f>IF(Readings!DL38&gt;0.1,333.5*((Readings!DL38)^-0.07168)+(2.5*(LOG(Readings!DL38/16.325))^2-273+$E41))</f>
        <v>0.48864466888471725</v>
      </c>
      <c r="DQ41" s="6">
        <f>IF(Readings!DM38&gt;0.1,333.5*((Readings!DM38)^-0.07168)+(2.5*(LOG(Readings!DM38/16.325))^2-273+$E41))</f>
        <v>0.41441091122464968</v>
      </c>
      <c r="DR41" s="6">
        <f>IF(Readings!DN38&gt;0.1,333.5*((Readings!DN38)^-0.07168)+(2.5*(LOG(Readings!DN38/16.325))^2-273+$E41))</f>
        <v>0.35278863289869378</v>
      </c>
      <c r="DS41" s="6">
        <f>IF(Readings!DO38&gt;0.1,333.5*((Readings!DO38)^-0.07168)+(2.5*(LOG(Readings!DO38/16.325))^2-273+$E41))</f>
        <v>0.3159189938317013</v>
      </c>
      <c r="DT41" s="6">
        <f>IF(Readings!DP38&gt;0.1,333.5*((Readings!DP38)^-0.07168)+(2.5*(LOG(Readings!DP38/16.325))^2-273+$E41))</f>
        <v>0.25464148730935676</v>
      </c>
      <c r="DU41" s="6">
        <f>IF(Readings!DQ38&gt;0.1,333.5*((Readings!DQ38)^-0.07168)+(2.5*(LOG(Readings!DQ38/16.325))^2-273+$E41))</f>
        <v>0.25464148730935676</v>
      </c>
      <c r="DV41" s="6">
        <f>IF(Readings!DR38&gt;0.1,333.5*((Readings!DR38)^-0.07168)+(2.5*(LOG(Readings!DR38/16.325))^2-273+$E41))</f>
        <v>0.23019038281762505</v>
      </c>
      <c r="DW41" s="6">
        <f>IF(Readings!DS38&gt;0.1,333.5*((Readings!DS38)^-0.07168)+(2.5*(LOG(Readings!DS38/16.325))^2-273+$E41))</f>
        <v>0.21797762085702743</v>
      </c>
      <c r="DX41" s="6">
        <f>IF(Readings!DT38&gt;0.1,333.5*((Readings!DT38)^-0.07168)+(2.5*(LOG(Readings!DT38/16.325))^2-273+$E41))</f>
        <v>0.20577337081004998</v>
      </c>
      <c r="DY41" s="6">
        <f>IF(Readings!DU38&gt;0.1,333.5*((Readings!DU38)^-0.07168)+(2.5*(LOG(Readings!DU38/16.325))^2-273+$E41))</f>
        <v>0.26687985230955746</v>
      </c>
      <c r="DZ41" s="6">
        <f>IF(Readings!DV38&gt;0.1,333.5*((Readings!DV38)^-0.07168)+(2.5*(LOG(Readings!DV38/16.325))^2-273+$E41))</f>
        <v>0.43912059845268914</v>
      </c>
      <c r="EA41" s="6">
        <f>IF(Readings!DW38&gt;0.1,333.5*((Readings!DW38)^-0.07168)+(2.5*(LOG(Readings!DW38/16.325))^2-273+$E41))</f>
        <v>0.51345923825897444</v>
      </c>
      <c r="EB41" s="6">
        <f>IF(Readings!DX38&gt;0.1,333.5*((Readings!DX38)^-0.07168)+(2.5*(LOG(Readings!DX38/16.325))^2-273+$E41))</f>
        <v>0.63806118319286043</v>
      </c>
      <c r="EC41" s="6">
        <f>IF(Readings!DY38&gt;0.1,333.5*((Readings!DY38)^-0.07168)+(2.5*(LOG(Readings!DY38/16.325))^2-273+$E41))</f>
        <v>0.81400272767700699</v>
      </c>
      <c r="ED41" s="6">
        <f>IF(Readings!DZ38&gt;0.1,333.5*((Readings!DZ38)^-0.07168)+(2.5*(LOG(Readings!DZ38/16.325))^2-273+$E41))</f>
        <v>0.87726832274194066</v>
      </c>
      <c r="EE41" s="6">
        <f>IF(Readings!EA38&gt;0.1,333.5*((Readings!EA38)^-0.07168)+(2.5*(LOG(Readings!EA38/16.325))^2-273+$E41))</f>
        <v>0.87726832274194066</v>
      </c>
      <c r="EF41" s="6">
        <f>IF(Readings!EB38&gt;0.1,333.5*((Readings!EB38)^-0.07168)+(2.5*(LOG(Readings!EB38/16.325))^2-273+$E41))</f>
        <v>0.85193476074368846</v>
      </c>
      <c r="EG41" s="6">
        <f>IF(Readings!EC38&gt;0.1,333.5*((Readings!EC38)^-0.07168)+(2.5*(LOG(Readings!EC38/16.325))^2-273+$E41))</f>
        <v>0.72581170762077818</v>
      </c>
      <c r="EH41" s="6">
        <f>IF(Readings!ED38&gt;0.1,333.5*((Readings!ED38)^-0.07168)+(2.5*(LOG(Readings!ED38/16.325))^2-273+$E41))</f>
        <v>0.19357762149633118</v>
      </c>
      <c r="EI41" s="6">
        <f>IF(Readings!EE38&gt;0.1,333.5*((Readings!EE38)^-0.07168)+(2.5*(LOG(Readings!EE38/16.325))^2-273+$E41))</f>
        <v>0.27912677416173892</v>
      </c>
      <c r="EJ41" s="6"/>
      <c r="EK41" s="6">
        <f>IF(Readings!EG38&gt;0.1,333.5*((Readings!EG38)^-0.07168)+(2.5*(LOG(Readings!EG38/16.325))^2-273+$E41))</f>
        <v>0.21797762085702743</v>
      </c>
      <c r="EL41" s="6">
        <f>IF(Readings!EH38&gt;0.1,333.5*((Readings!EH38)^-0.07168)+(2.5*(LOG(Readings!EH38/16.325))^2-273+$E41))</f>
        <v>0.83928165409014355</v>
      </c>
      <c r="EM41" s="6">
        <f>IF(Readings!EI38&gt;0.1,333.5*((Readings!EI38)^-0.07168)+(2.5*(LOG(Readings!EI38/16.325))^2-273+$E41))</f>
        <v>0.1692115804555101</v>
      </c>
      <c r="EN41" s="6">
        <f>IF(Readings!EJ38&gt;0.1,333.5*((Readings!EJ38)^-0.07168)+(2.5*(LOG(Readings!EJ38/16.325))^2-273+$E41))</f>
        <v>0.12058101763068407</v>
      </c>
      <c r="EO41" s="6">
        <f>IF(Readings!EK38&gt;0.1,333.5*((Readings!EK38)^-0.07168)+(2.5*(LOG(Readings!EK38/16.325))^2-273+$E41))</f>
        <v>0.26687985230955746</v>
      </c>
      <c r="EP41" s="6">
        <f>IF(Readings!EL38&gt;0.1,333.5*((Readings!EL38)^-0.07168)+(2.5*(LOG(Readings!EL38/16.325))^2-273+$E41))</f>
        <v>0.63806118319286043</v>
      </c>
      <c r="EQ41" s="6">
        <f>IF(Readings!EM38&gt;0.1,333.5*((Readings!EM38)^-0.07168)+(2.5*(LOG(Readings!EM38/16.325))^2-273+$E41))</f>
        <v>0.94076234143329884</v>
      </c>
      <c r="ER41" s="6">
        <f>IF(Readings!EN38&gt;0.1,333.5*((Readings!EN38)^-0.07168)+(2.5*(LOG(Readings!EN38/16.325))^2-273+$E41))</f>
        <v>0.25464148730935676</v>
      </c>
      <c r="ES41" s="6">
        <f>IF(Readings!EO38&gt;0.1,333.5*((Readings!EO38)^-0.07168)+(2.5*(LOG(Readings!EO38/16.325))^2-273+$E41))</f>
        <v>0.21797762085702743</v>
      </c>
      <c r="ET41" s="6">
        <f>IF(Readings!EP38&gt;0.1,333.5*((Readings!EP38)^-0.07168)+(2.5*(LOG(Readings!EP38/16.325))^2-273+$E41))</f>
        <v>0.72581170762077818</v>
      </c>
      <c r="EU41" s="6">
        <f>IF(Readings!EQ38&gt;0.1,333.5*((Readings!EQ38)^-0.07168)+(2.5*(LOG(Readings!EQ38/16.325))^2-273+$E41))</f>
        <v>0.20577337081004998</v>
      </c>
      <c r="EV41" s="6">
        <f>IF(Readings!ER38&gt;0.1,333.5*((Readings!ER38)^-0.07168)+(2.5*(LOG(Readings!ER38/16.325))^2-273+$E41))</f>
        <v>0.3404901320923841</v>
      </c>
      <c r="EW41" s="6">
        <f>(333.5*((16.08)^-0.07168)+(2.5*(LOG(16.08/16.325))^2-273+$E41))</f>
        <v>0.19357762149633118</v>
      </c>
      <c r="EX41" s="6">
        <f>(333.5*((15.97)^-0.07168)+(2.5*(LOG(15.97/16.325))^2-273+$E41))</f>
        <v>0.32820025620321758</v>
      </c>
      <c r="EY41" s="6">
        <f>(333.5*((15.65)^-0.07168)+(2.5*(LOG(15.65/16.325))^2-273+$E41))</f>
        <v>0.72581170762077818</v>
      </c>
      <c r="FA41" s="6">
        <f>IF(Readings!EW38&gt;0.1,333.5*((Readings!EW38)^-0.07168)+(2.5*(LOG(Readings!EW38/16.325))^2-273+$E41))</f>
        <v>0.65057016047080651</v>
      </c>
      <c r="FB41" s="6"/>
      <c r="FC41" s="6">
        <f>IF(Readings!EY38&gt;0.1,333.5*((Readings!EY38)^-0.07168)+(2.5*(LOG(Readings!EY38/16.325))^2-273+$E41))</f>
        <v>0.37741155497138834</v>
      </c>
      <c r="FD41" s="6">
        <f>IF(Readings!EZ38&gt;0.1,333.5*((Readings!EZ38)^-0.07168)+(2.5*(LOG(Readings!EZ38/16.325))^2-273+$E41))</f>
        <v>0.25464148730935676</v>
      </c>
      <c r="FE41" s="6">
        <f>IF(Readings!FA38&gt;0.1,333.5*((Readings!FA38)^-0.07168)+(2.5*(LOG(Readings!FA38/16.325))^2-273+$E41))</f>
        <v>0.48864466888471725</v>
      </c>
      <c r="FF41" s="6">
        <f>IF(Readings!FB38&gt;0.1,333.5*((Readings!FB38)^-0.07168)+(2.5*(LOG(Readings!FB38/16.325))^2-273+$E41))</f>
        <v>0.72581170762077818</v>
      </c>
      <c r="FG41" s="6">
        <f>IF(Readings!FC38&gt;0.1,333.5*((Readings!FC38)^-0.07168)+(2.5*(LOG(Readings!FC38/16.325))^2-273+$E41))</f>
        <v>1.0300406934480293</v>
      </c>
      <c r="FH41" s="6">
        <f>IF(Readings!FD38&gt;0.1,333.5*((Readings!FD38)^-0.07168)+(2.5*(LOG(Readings!FD38/16.325))^2-273+$E41))</f>
        <v>1.0812609470717689</v>
      </c>
      <c r="FI41" s="6">
        <f>IF(Readings!FE38&gt;0.1,333.5*((Readings!FE38)^-0.07168)+(2.5*(LOG(Readings!FE38/16.325))^2-273+$E41))</f>
        <v>0.97896904449771682</v>
      </c>
      <c r="FJ41" s="6">
        <f>IF(Readings!FF38&gt;0.1,333.5*((Readings!FF38)^-0.07168)+(2.5*(LOG(Readings!FF38/16.325))^2-273+$E41))</f>
        <v>0.77615237064003395</v>
      </c>
      <c r="FK41" s="6">
        <f>IF(Readings!FG38&gt;0.1,333.5*((Readings!FG38)^-0.07168)+(2.5*(LOG(Readings!FG38/16.325))^2-273+$E41))</f>
        <v>0.58811420773798773</v>
      </c>
    </row>
    <row r="42" spans="1:167" x14ac:dyDescent="0.2">
      <c r="A42" t="s">
        <v>28</v>
      </c>
      <c r="B42" s="13">
        <v>3</v>
      </c>
      <c r="C42" s="13">
        <v>1079.1999999999998</v>
      </c>
      <c r="D42" s="17">
        <f t="shared" si="43"/>
        <v>-8.8000000000001819</v>
      </c>
      <c r="E42" s="17">
        <v>-0.2</v>
      </c>
      <c r="F42" s="13" t="s">
        <v>93</v>
      </c>
      <c r="G42" s="6">
        <f>IF(Readings!C39&gt;0.1,333.5*((Readings!C39)^-0.07168)+(2.5*(LOG(Readings!C39/16.325))^2-273+$E42))</f>
        <v>0.85348869305357766</v>
      </c>
      <c r="H42" s="6">
        <f>IF(Readings!D39&gt;0.1,333.5*((Readings!D39)^-0.07168)+(2.5*(LOG(Readings!D39/16.325))^2-273+$E42))</f>
        <v>0.81533722360097727</v>
      </c>
      <c r="I42" s="6">
        <f>IF(Readings!E39&gt;0.1,333.5*((Readings!E39)^-0.07168)+(2.5*(LOG(Readings!E39/16.325))^2-273+$E42))</f>
        <v>0.80263843234644128</v>
      </c>
      <c r="J42" s="6"/>
      <c r="K42" s="6">
        <f>IF(Readings!G39&gt;0.1,333.5*((Readings!G39)^-0.07168)+(2.5*(LOG(Readings!G39/16.325))^2-273+$E42))</f>
        <v>0.75193476074372256</v>
      </c>
      <c r="L42" s="6">
        <f>IF(Readings!H39&gt;0.1,333.5*((Readings!H39)^-0.07168)+(2.5*(LOG(Readings!H39/16.325))^2-273+$E42))</f>
        <v>0.72663764717952972</v>
      </c>
      <c r="M42" s="6">
        <f>IF(Readings!I39&gt;0.1,333.5*((Readings!I39)^-0.07168)+(2.5*(LOG(Readings!I39/16.325))^2-273+$E42))</f>
        <v>0.66355367791408071</v>
      </c>
      <c r="N42" s="6">
        <f>IF(Readings!J39&gt;0.1,333.5*((Readings!J39)^-0.07168)+(2.5*(LOG(Readings!J39/16.325))^2-273+$E42))</f>
        <v>0.62581170762081229</v>
      </c>
      <c r="O42" s="6"/>
      <c r="P42" s="6"/>
      <c r="Q42" s="6">
        <f>IF(Readings!M39&gt;0.1,333.5*((Readings!M39)^-0.07168)+(2.5*(LOG(Readings!M39/16.325))^2-273+$E42))</f>
        <v>0.50058763540374684</v>
      </c>
      <c r="R42" s="6">
        <f>IF(Readings!N39&gt;0.1,333.5*((Readings!N39)^-0.07168)+(2.5*(LOG(Readings!N39/16.325))^2-273+$E42))</f>
        <v>0.51306993259640876</v>
      </c>
      <c r="S42" s="6">
        <f>IF(Readings!O39&gt;0.1,333.5*((Readings!O39)^-0.07168)+(2.5*(LOG(Readings!O39/16.325))^2-273+$E42))</f>
        <v>0.4756496377209487</v>
      </c>
      <c r="T42" s="6"/>
      <c r="U42" s="6"/>
      <c r="V42" s="6"/>
      <c r="W42" s="6">
        <f>IF(Readings!S39&gt;0.1,333.5*((Readings!S39)^-0.07168)+(2.5*(LOG(Readings!S39/16.325))^2-273+$E42))</f>
        <v>0.41345923825900854</v>
      </c>
      <c r="X42" s="6">
        <f>IF(Readings!T39&gt;0.1,333.5*((Readings!T39)^-0.07168)+(2.5*(LOG(Readings!T39/16.325))^2-273+$E42))</f>
        <v>0.37625053523339602</v>
      </c>
      <c r="Y42" s="6">
        <f>IF(Readings!U39&gt;0.1,333.5*((Readings!U39)^-0.07168)+(2.5*(LOG(Readings!U39/16.325))^2-273+$E42))</f>
        <v>0.41345923825900854</v>
      </c>
      <c r="Z42" s="6">
        <f>IF(Readings!V39&gt;0.1,333.5*((Readings!V39)^-0.07168)+(2.5*(LOG(Readings!V39/16.325))^2-273+$E42))</f>
        <v>0.37625053523339602</v>
      </c>
      <c r="AA42" s="6">
        <f>IF(Readings!W39&gt;0.1,333.5*((Readings!W39)^-0.07168)+(2.5*(LOG(Readings!W39/16.325))^2-273+$E42))</f>
        <v>0.40104756599566826</v>
      </c>
      <c r="AB42" s="6">
        <f>IF(Readings!X39&gt;0.1,333.5*((Readings!X39)^-0.07168)+(2.5*(LOG(Readings!X39/16.325))^2-273+$E42))</f>
        <v>0.43830895512905954</v>
      </c>
      <c r="AC42" s="6">
        <f>IF(Readings!Y39&gt;0.1,333.5*((Readings!Y39)^-0.07168)+(2.5*(LOG(Readings!Y39/16.325))^2-273+$E42))</f>
        <v>0.43830895512905954</v>
      </c>
      <c r="AD42" s="6">
        <f>IF(Readings!Z39&gt;0.1,333.5*((Readings!Z39)^-0.07168)+(2.5*(LOG(Readings!Z39/16.325))^2-273+$E42))</f>
        <v>0.42587969739054188</v>
      </c>
      <c r="AE42" s="6">
        <f>IF(Readings!AA39&gt;0.1,333.5*((Readings!AA39)^-0.07168)+(2.5*(LOG(Readings!AA39/16.325))^2-273+$E42))</f>
        <v>0.42587969739054188</v>
      </c>
      <c r="AF42" s="6">
        <f>IF(Readings!AB39&gt;0.1,333.5*((Readings!AB39)^-0.07168)+(2.5*(LOG(Readings!AB39/16.325))^2-273+$E42))</f>
        <v>0.43830895512905954</v>
      </c>
      <c r="AG42" s="6">
        <f>IF(Readings!AC39&gt;0.1,333.5*((Readings!AC39)^-0.07168)+(2.5*(LOG(Readings!AC39/16.325))^2-273+$E42))</f>
        <v>0.43830895512905954</v>
      </c>
      <c r="AH42" s="6">
        <f>IF(Readings!AD39&gt;0.1,333.5*((Readings!AD39)^-0.07168)+(2.5*(LOG(Readings!AD39/16.325))^2-273+$E42))</f>
        <v>0.48811420773802183</v>
      </c>
      <c r="AI42" s="6">
        <f>IF(Readings!AE39&gt;0.1,333.5*((Readings!AE39)^-0.07168)+(2.5*(LOG(Readings!AE39/16.325))^2-273+$E42))</f>
        <v>0.51306993259640876</v>
      </c>
      <c r="AJ42" s="6">
        <f>IF(Readings!AF39&gt;0.1,333.5*((Readings!AF39)^-0.07168)+(2.5*(LOG(Readings!AF39/16.325))^2-273+$E42))</f>
        <v>0.50058763540374684</v>
      </c>
      <c r="AK42" s="6">
        <f>IF(Readings!AG39&gt;0.1,333.5*((Readings!AG39)^-0.07168)+(2.5*(LOG(Readings!AG39/16.325))^2-273+$E42))</f>
        <v>0.43830895512905954</v>
      </c>
      <c r="AL42" s="6">
        <f>IF(Readings!AH39&gt;0.1,333.5*((Readings!AH39)^-0.07168)+(2.5*(LOG(Readings!AH39/16.325))^2-273+$E42))</f>
        <v>0.50058763540374684</v>
      </c>
      <c r="AM42" s="6">
        <f>IF(Readings!AI39&gt;0.1,333.5*((Readings!AI39)^-0.07168)+(2.5*(LOG(Readings!AI39/16.325))^2-273+$E42))</f>
        <v>0.51306993259640876</v>
      </c>
      <c r="AN42" s="6">
        <f>IF(Readings!AJ39&gt;0.1,333.5*((Readings!AJ39)^-0.07168)+(2.5*(LOG(Readings!AJ39/16.325))^2-273+$E42))</f>
        <v>0.53806118319289453</v>
      </c>
      <c r="AO42" s="6">
        <f>IF(Readings!AK39&gt;0.1,333.5*((Readings!AK39)^-0.07168)+(2.5*(LOG(Readings!AK39/16.325))^2-273+$E42))</f>
        <v>0.53806118319289453</v>
      </c>
      <c r="AP42" s="6">
        <f>IF(Readings!AL39&gt;0.1,333.5*((Readings!AL39)^-0.07168)+(2.5*(LOG(Readings!AL39/16.325))^2-273+$E42))</f>
        <v>0.53806118319289453</v>
      </c>
      <c r="AQ42" s="6">
        <f>IF(Readings!AM39&gt;0.1,333.5*((Readings!AM39)^-0.07168)+(2.5*(LOG(Readings!AM39/16.325))^2-273+$E42))</f>
        <v>0.50058763540374684</v>
      </c>
      <c r="AR42" s="6">
        <f>IF(Readings!AN39&gt;0.1,333.5*((Readings!AN39)^-0.07168)+(2.5*(LOG(Readings!AN39/16.325))^2-273+$E42))</f>
        <v>0.52556111121765525</v>
      </c>
      <c r="AS42" s="6"/>
      <c r="AT42" s="6"/>
      <c r="AU42" s="6"/>
      <c r="AV42" s="6">
        <f>IF(Readings!AR39&gt;0.1,333.5*((Readings!AR39)^-0.07168)+(2.5*(LOG(Readings!AR39/16.325))^2-273+$E42))</f>
        <v>0.4756496377209487</v>
      </c>
      <c r="AW42" s="6">
        <f>IF(Readings!AS39&gt;0.1,333.5*((Readings!AS39)^-0.07168)+(2.5*(LOG(Readings!AS39/16.325))^2-273+$E42))</f>
        <v>0.4756496377209487</v>
      </c>
      <c r="AX42" s="6">
        <f>IF(Readings!AT39&gt;0.1,333.5*((Readings!AT39)^-0.07168)+(2.5*(LOG(Readings!AT39/16.325))^2-273+$E42))</f>
        <v>0.46319391349749139</v>
      </c>
      <c r="AY42" s="6">
        <f>IF(Readings!AU39&gt;0.1,333.5*((Readings!AU39)^-0.07168)+(2.5*(LOG(Readings!AU39/16.325))^2-273+$E42))</f>
        <v>0.45074702323631755</v>
      </c>
      <c r="AZ42" s="6">
        <f>IF(Readings!AV39&gt;0.1,333.5*((Readings!AV39)^-0.07168)+(2.5*(LOG(Readings!AV39/16.325))^2-273+$E42))</f>
        <v>0.45074702323631755</v>
      </c>
      <c r="BA42" s="6">
        <f>IF(Readings!AW39&gt;0.1,333.5*((Readings!AW39)^-0.07168)+(2.5*(LOG(Readings!AW39/16.325))^2-273+$E42))</f>
        <v>0.42587969739054188</v>
      </c>
      <c r="BB42" s="6">
        <f>IF(Readings!AX39&gt;0.1,333.5*((Readings!AX39)^-0.07168)+(2.5*(LOG(Readings!AX39/16.325))^2-273+$E42))</f>
        <v>0.40104756599566826</v>
      </c>
      <c r="BC42" s="6">
        <f>IF(Readings!AY39&gt;0.1,333.5*((Readings!AY39)^-0.07168)+(2.5*(LOG(Readings!AY39/16.325))^2-273+$E42))</f>
        <v>0.40104756599566826</v>
      </c>
      <c r="BD42" s="6">
        <f>IF(Readings!AZ39&gt;0.1,333.5*((Readings!AZ39)^-0.07168)+(2.5*(LOG(Readings!AZ39/16.325))^2-273+$E42))</f>
        <v>0.37625053523339602</v>
      </c>
      <c r="BE42" s="6">
        <f>IF(Readings!BA39&gt;0.1,333.5*((Readings!BA39)^-0.07168)+(2.5*(LOG(Readings!BA39/16.325))^2-273+$E42))</f>
        <v>0.33912059845272324</v>
      </c>
      <c r="BF42" s="6">
        <f>IF(Readings!BB39&gt;0.1,333.5*((Readings!BB39)^-0.07168)+(2.5*(LOG(Readings!BB39/16.325))^2-273+$E42))</f>
        <v>0.31441091122468379</v>
      </c>
      <c r="BG42" s="6">
        <f>IF(Readings!BC39&gt;0.1,333.5*((Readings!BC39)^-0.07168)+(2.5*(LOG(Readings!BC39/16.325))^2-273+$E42))</f>
        <v>0.30206911406207837</v>
      </c>
      <c r="BH42" s="6"/>
      <c r="BI42" s="6">
        <f>IF(Readings!BE39&gt;0.1,333.5*((Readings!BE39)^-0.07168)+(2.5*(LOG(Readings!BE39/16.325))^2-273+$E42))</f>
        <v>0.26509577004372886</v>
      </c>
      <c r="BJ42" s="6">
        <f>IF(Readings!BF39&gt;0.1,333.5*((Readings!BF39)^-0.07168)+(2.5*(LOG(Readings!BF39/16.325))^2-273+$E42))</f>
        <v>0.25278863289872788</v>
      </c>
      <c r="BK42" s="6">
        <f>IF(Readings!BG39&gt;0.1,333.5*((Readings!BG39)^-0.07168)+(2.5*(LOG(Readings!BG39/16.325))^2-273+$E42))</f>
        <v>0.25278863289872788</v>
      </c>
      <c r="BL42" s="6">
        <f>IF(Readings!BH39&gt;0.1,333.5*((Readings!BH39)^-0.07168)+(2.5*(LOG(Readings!BH39/16.325))^2-273+$E42))</f>
        <v>0.19138226415515192</v>
      </c>
      <c r="BM42" s="6">
        <f>IF(Readings!BI39&gt;0.1,333.5*((Readings!BI39)^-0.07168)+(2.5*(LOG(Readings!BI39/16.325))^2-273+$E42))</f>
        <v>0.22820025620325168</v>
      </c>
      <c r="BN42" s="6">
        <f>IF(Readings!BJ39&gt;0.1,333.5*((Readings!BJ39)^-0.07168)+(2.5*(LOG(Readings!BJ39/16.325))^2-273+$E42))</f>
        <v>0.21591899383173541</v>
      </c>
      <c r="BO42" s="6">
        <f>IF(Readings!BK39&gt;0.1,333.5*((Readings!BK39)^-0.07168)+(2.5*(LOG(Readings!BK39/16.325))^2-273+$E42))</f>
        <v>0.19138226415515192</v>
      </c>
      <c r="BP42" s="6">
        <f>IF(Readings!BL39&gt;0.1,333.5*((Readings!BL39)^-0.07168)+(2.5*(LOG(Readings!BL39/16.325))^2-273+$E42))</f>
        <v>0.19138226415515192</v>
      </c>
      <c r="BQ42" s="6">
        <f>IF(Readings!BM39&gt;0.1,333.5*((Readings!BM39)^-0.07168)+(2.5*(LOG(Readings!BM39/16.325))^2-273+$E42))</f>
        <v>0.17912677416177303</v>
      </c>
      <c r="BR42" s="6">
        <f>IF(Readings!BN39&gt;0.1,333.5*((Readings!BN39)^-0.07168)+(2.5*(LOG(Readings!BN39/16.325))^2-273+$E42))</f>
        <v>8.1390361757257779E-2</v>
      </c>
      <c r="BS42" s="6">
        <f>IF(Readings!BO39&gt;0.1,333.5*((Readings!BO39)^-0.07168)+(2.5*(LOG(Readings!BO39/16.325))^2-273+$E42))</f>
        <v>0.14241166789389581</v>
      </c>
      <c r="BT42" s="6">
        <f>IF(Readings!BP39&gt;0.1,333.5*((Readings!BP39)^-0.07168)+(2.5*(LOG(Readings!BP39/16.325))^2-273+$E42))</f>
        <v>0.14241166789389581</v>
      </c>
      <c r="BU42" s="6">
        <f>IF(Readings!BQ39&gt;0.1,333.5*((Readings!BQ39)^-0.07168)+(2.5*(LOG(Readings!BQ39/16.325))^2-273+$E42))</f>
        <v>0.14241166789389581</v>
      </c>
      <c r="BV42" s="6">
        <f>IF(Readings!BR39&gt;0.1,333.5*((Readings!BR39)^-0.07168)+(2.5*(LOG(Readings!BR39/16.325))^2-273+$E42))</f>
        <v>0.14241166789389581</v>
      </c>
      <c r="BW42" s="6">
        <f>IF(Readings!BS39&gt;0.1,333.5*((Readings!BS39)^-0.07168)+(2.5*(LOG(Readings!BS39/16.325))^2-273+$E42))</f>
        <v>0.14241166789389581</v>
      </c>
      <c r="BX42" s="6">
        <f>IF(Readings!BT39&gt;0.1,333.5*((Readings!BT39)^-0.07168)+(2.5*(LOG(Readings!BT39/16.325))^2-273+$E42))</f>
        <v>0.15464148730939087</v>
      </c>
      <c r="BY42" s="6">
        <f>IF(Readings!BU39&gt;0.1,333.5*((Readings!BU39)^-0.07168)+(2.5*(LOG(Readings!BU39/16.325))^2-273+$E42))</f>
        <v>0.17912677416177303</v>
      </c>
      <c r="BZ42" s="6">
        <f>IF(Readings!BV39&gt;0.1,333.5*((Readings!BV39)^-0.07168)+(2.5*(LOG(Readings!BV39/16.325))^2-273+$E42))</f>
        <v>0.19138226415515192</v>
      </c>
      <c r="CA42" s="6">
        <f>IF(Readings!BW39&gt;0.1,333.5*((Readings!BW39)^-0.07168)+(2.5*(LOG(Readings!BW39/16.325))^2-273+$E42))</f>
        <v>0.19138226415515192</v>
      </c>
      <c r="CB42" s="6">
        <f>IF(Readings!BX39&gt;0.1,333.5*((Readings!BX39)^-0.07168)+(2.5*(LOG(Readings!BX39/16.325))^2-273+$E42))</f>
        <v>0.20364633360082962</v>
      </c>
      <c r="CC42" s="6">
        <f>IF(Readings!BY39&gt;0.1,333.5*((Readings!BY39)^-0.07168)+(2.5*(LOG(Readings!BY39/16.325))^2-273+$E42))</f>
        <v>0.20364633360082962</v>
      </c>
      <c r="CD42" s="6">
        <f>IF(Readings!BZ39&gt;0.1,333.5*((Readings!BZ39)^-0.07168)+(2.5*(LOG(Readings!BZ39/16.325))^2-273+$E42))</f>
        <v>0.25278863289872788</v>
      </c>
      <c r="CE42" s="6">
        <f>IF(Readings!CA39&gt;0.1,333.5*((Readings!CA39)^-0.07168)+(2.5*(LOG(Readings!CA39/16.325))^2-273+$E42))</f>
        <v>0.25278863289872788</v>
      </c>
      <c r="CF42" s="6"/>
      <c r="CG42" s="6">
        <f>IF(Readings!CC39&gt;0.1,333.5*((Readings!CC39)^-0.07168)+(2.5*(LOG(Readings!CC39/16.325))^2-273+$E42))</f>
        <v>0.26509577004372886</v>
      </c>
      <c r="CH42" s="6">
        <f>IF(Readings!CD39&gt;0.1,333.5*((Readings!CD39)^-0.07168)+(2.5*(LOG(Readings!CD39/16.325))^2-273+$E42))</f>
        <v>0.28973599914797887</v>
      </c>
      <c r="CI42" s="6">
        <f>IF(Readings!CE39&gt;0.1,333.5*((Readings!CE39)^-0.07168)+(2.5*(LOG(Readings!CE39/16.325))^2-273+$E42))</f>
        <v>0.26509577004372886</v>
      </c>
      <c r="CJ42" s="6">
        <f>IF(Readings!CF39&gt;0.1,333.5*((Readings!CF39)^-0.07168)+(2.5*(LOG(Readings!CF39/16.325))^2-273+$E42))</f>
        <v>0.22820025620325168</v>
      </c>
      <c r="CK42" s="6"/>
      <c r="CL42" s="6">
        <f>IF(Readings!CH39&gt;0.1,333.5*((Readings!CH39)^-0.07168)+(2.5*(LOG(Readings!CH39/16.325))^2-273+$E42))</f>
        <v>0.14241166789389581</v>
      </c>
      <c r="CM42" s="6">
        <f>IF(Readings!CI39&gt;0.1,333.5*((Readings!CI39)^-0.07168)+(2.5*(LOG(Readings!CI39/16.325))^2-273+$E42))</f>
        <v>0.16687985230959157</v>
      </c>
      <c r="CN42" s="6">
        <f>IF(Readings!CJ39&gt;0.1,333.5*((Readings!CJ39)^-0.07168)+(2.5*(LOG(Readings!CJ39/16.325))^2-273+$E42))</f>
        <v>0.17912677416177303</v>
      </c>
      <c r="CO42" s="6">
        <f>IF(Readings!CK39&gt;0.1,333.5*((Readings!CK39)^-0.07168)+(2.5*(LOG(Readings!CK39/16.325))^2-273+$E42))</f>
        <v>0.13019038281765916</v>
      </c>
      <c r="CP42" s="6">
        <f>IF(Readings!CL39&gt;0.1,333.5*((Readings!CL39)^-0.07168)+(2.5*(LOG(Readings!CL39/16.325))^2-273+$E42))</f>
        <v>0.13019038281765916</v>
      </c>
      <c r="CQ42" s="6">
        <f>IF(Readings!CM39&gt;0.1,333.5*((Readings!CM39)^-0.07168)+(2.5*(LOG(Readings!CM39/16.325))^2-273+$E42))</f>
        <v>9.3577621496365282E-2</v>
      </c>
      <c r="CR42" s="6">
        <f>IF(Readings!CN39&gt;0.1,333.5*((Readings!CN39)^-0.07168)+(2.5*(LOG(Readings!CN39/16.325))^2-273+$E42))</f>
        <v>0.10577337081008409</v>
      </c>
      <c r="CS42" s="6">
        <f>IF(Readings!CO39&gt;0.1,333.5*((Readings!CO39)^-0.07168)+(2.5*(LOG(Readings!CO39/16.325))^2-273+$E42))</f>
        <v>6.9211580455544208E-2</v>
      </c>
      <c r="CT42" s="6">
        <f>IF(Readings!CP39&gt;0.1,333.5*((Readings!CP39)^-0.07168)+(2.5*(LOG(Readings!CP39/16.325))^2-273+$E42))</f>
        <v>8.1390361757257779E-2</v>
      </c>
      <c r="CU42" s="6">
        <f>IF(Readings!CQ39&gt;0.1,333.5*((Readings!CQ39)^-0.07168)+(2.5*(LOG(Readings!CQ39/16.325))^2-273+$E42))</f>
        <v>8.1390361757257779E-2</v>
      </c>
      <c r="CV42" s="6">
        <f>IF(Readings!CR39&gt;0.1,333.5*((Readings!CR39)^-0.07168)+(2.5*(LOG(Readings!CR39/16.325))^2-273+$E42))</f>
        <v>6.9211580455544208E-2</v>
      </c>
      <c r="CW42" s="6">
        <f>IF(Readings!CS39&gt;0.1,333.5*((Readings!CS39)^-0.07168)+(2.5*(LOG(Readings!CS39/16.325))^2-273+$E42))</f>
        <v>6.9211580455544208E-2</v>
      </c>
      <c r="CX42" s="6"/>
      <c r="CY42" s="6">
        <f>IF(Readings!CU39&gt;0.1,333.5*((Readings!CU39)^-0.07168)+(2.5*(LOG(Readings!CU39/16.325))^2-273+$E42))</f>
        <v>3.2725996125464007E-2</v>
      </c>
      <c r="CZ42" s="6">
        <f>IF(Readings!CV39&gt;0.1,333.5*((Readings!CV39)^-0.07168)+(2.5*(LOG(Readings!CV39/16.325))^2-273+$E42))</f>
        <v>5.7041266475607699E-2</v>
      </c>
      <c r="DA42" s="6">
        <f>IF(Readings!CW39&gt;0.1,333.5*((Readings!CW39)^-0.07168)+(2.5*(LOG(Readings!CW39/16.325))^2-273+$E42))</f>
        <v>4.4879408723204506E-2</v>
      </c>
      <c r="DB42" s="6">
        <f>IF(Readings!CX39&gt;0.1,333.5*((Readings!CX39)^-0.07168)+(2.5*(LOG(Readings!CX39/16.325))^2-273+$E42))</f>
        <v>6.9211580455544208E-2</v>
      </c>
      <c r="DC42" s="6">
        <f>IF(Readings!CY39&gt;0.1,333.5*((Readings!CY39)^-0.07168)+(2.5*(LOG(Readings!CY39/16.325))^2-273+$E42))</f>
        <v>8.1390361757257779E-2</v>
      </c>
      <c r="DD42" s="6">
        <f>IF(Readings!CZ39&gt;0.1,333.5*((Readings!CZ39)^-0.07168)+(2.5*(LOG(Readings!CZ39/16.325))^2-273+$E42))</f>
        <v>9.3577621496365282E-2</v>
      </c>
      <c r="DE42" s="6">
        <f>IF(Readings!DA39&gt;0.1,333.5*((Readings!DA39)^-0.07168)+(2.5*(LOG(Readings!DA39/16.325))^2-273+$E42))</f>
        <v>0.13019038281765916</v>
      </c>
      <c r="DF42" s="6">
        <f>IF(Readings!DB39&gt;0.1,333.5*((Readings!DB39)^-0.07168)+(2.5*(LOG(Readings!DB39/16.325))^2-273+$E42))</f>
        <v>0.15464148730939087</v>
      </c>
      <c r="DG42" s="6">
        <f>IF(Readings!DC39&gt;0.1,333.5*((Readings!DC39)^-0.07168)+(2.5*(LOG(Readings!DC39/16.325))^2-273+$E42))</f>
        <v>0.18893048016258263</v>
      </c>
      <c r="DH42" s="6">
        <f>IF(Readings!DD39&gt;0.1,333.5*((Readings!DD39)^-0.07168)+(2.5*(LOG(Readings!DD39/16.325))^2-273+$E42))</f>
        <v>0.17912677416177303</v>
      </c>
      <c r="DI42" s="6">
        <f>IF(Readings!DE39&gt;0.1,333.5*((Readings!DE39)^-0.07168)+(2.5*(LOG(Readings!DE39/16.325))^2-273+$E42))</f>
        <v>0.20364633360082962</v>
      </c>
      <c r="DJ42" s="6">
        <f>IF(Readings!DF39&gt;0.1,333.5*((Readings!DF39)^-0.07168)+(2.5*(LOG(Readings!DF39/16.325))^2-273+$E42))</f>
        <v>0.22820025620325168</v>
      </c>
      <c r="DK42" s="6">
        <f>IF(Readings!DG39&gt;0.1,333.5*((Readings!DG39)^-0.07168)+(2.5*(LOG(Readings!DG39/16.325))^2-273+$E42))</f>
        <v>0.21591899383173541</v>
      </c>
      <c r="DL42" s="6">
        <f>IF(Readings!DH39&gt;0.1,333.5*((Readings!DH39)^-0.07168)+(2.5*(LOG(Readings!DH39/16.325))^2-273+$E42))</f>
        <v>0.26509577004372886</v>
      </c>
      <c r="DM42" s="6">
        <f>IF(Readings!DI39&gt;0.1,333.5*((Readings!DI39)^-0.07168)+(2.5*(LOG(Readings!DI39/16.325))^2-273+$E42))</f>
        <v>0.25278863289872788</v>
      </c>
      <c r="DN42" s="6">
        <f>IF(Readings!DJ39&gt;0.1,333.5*((Readings!DJ39)^-0.07168)+(2.5*(LOG(Readings!DJ39/16.325))^2-273+$E42))</f>
        <v>0.22820025620325168</v>
      </c>
      <c r="DO42" s="6">
        <f>IF(Readings!DK39&gt;0.1,333.5*((Readings!DK39)^-0.07168)+(2.5*(LOG(Readings!DK39/16.325))^2-273+$E42))</f>
        <v>0.20364633360082962</v>
      </c>
      <c r="DP42" s="6">
        <f>IF(Readings!DL39&gt;0.1,333.5*((Readings!DL39)^-0.07168)+(2.5*(LOG(Readings!DL39/16.325))^2-273+$E42))</f>
        <v>0.15464148730939087</v>
      </c>
      <c r="DQ42" s="6">
        <f>IF(Readings!DM39&gt;0.1,333.5*((Readings!DM39)^-0.07168)+(2.5*(LOG(Readings!DM39/16.325))^2-273+$E42))</f>
        <v>0.13019038281765916</v>
      </c>
      <c r="DR42" s="6">
        <f>IF(Readings!DN39&gt;0.1,333.5*((Readings!DN39)^-0.07168)+(2.5*(LOG(Readings!DN39/16.325))^2-273+$E42))</f>
        <v>9.3577621496365282E-2</v>
      </c>
      <c r="DS42" s="6">
        <f>IF(Readings!DO39&gt;0.1,333.5*((Readings!DO39)^-0.07168)+(2.5*(LOG(Readings!DO39/16.325))^2-273+$E42))</f>
        <v>6.9211580455544208E-2</v>
      </c>
      <c r="DT42" s="6">
        <f>IF(Readings!DP39&gt;0.1,333.5*((Readings!DP39)^-0.07168)+(2.5*(LOG(Readings!DP39/16.325))^2-273+$E42))</f>
        <v>3.2725996125464007E-2</v>
      </c>
      <c r="DU42" s="6">
        <f>IF(Readings!DQ39&gt;0.1,333.5*((Readings!DQ39)^-0.07168)+(2.5*(LOG(Readings!DQ39/16.325))^2-273+$E42))</f>
        <v>3.2725996125464007E-2</v>
      </c>
      <c r="DV42" s="6">
        <f>IF(Readings!DR39&gt;0.1,333.5*((Readings!DR39)^-0.07168)+(2.5*(LOG(Readings!DR39/16.325))^2-273+$E42))</f>
        <v>2.0581017630718179E-2</v>
      </c>
      <c r="DW42" s="6">
        <f>IF(Readings!DS39&gt;0.1,333.5*((Readings!DS39)^-0.07168)+(2.5*(LOG(Readings!DS39/16.325))^2-273+$E42))</f>
        <v>2.0581017630718179E-2</v>
      </c>
      <c r="DX42" s="6">
        <f>IF(Readings!DT39&gt;0.1,333.5*((Readings!DT39)^-0.07168)+(2.5*(LOG(Readings!DT39/16.325))^2-273+$E42))</f>
        <v>8.4444622089563381E-3</v>
      </c>
      <c r="DY42" s="6">
        <f>IF(Readings!DU39&gt;0.1,333.5*((Readings!DU39)^-0.07168)+(2.5*(LOG(Readings!DU39/16.325))^2-273+$E42))</f>
        <v>-3.6836811490275068E-3</v>
      </c>
      <c r="DZ42" s="6">
        <f>IF(Readings!DV39&gt;0.1,333.5*((Readings!DV39)^-0.07168)+(2.5*(LOG(Readings!DV39/16.325))^2-273+$E42))</f>
        <v>2.0581017630718179E-2</v>
      </c>
      <c r="EA42" s="6">
        <f>IF(Readings!DW39&gt;0.1,333.5*((Readings!DW39)^-0.07168)+(2.5*(LOG(Readings!DW39/16.325))^2-273+$E42))</f>
        <v>3.2725996125464007E-2</v>
      </c>
      <c r="EB42" s="6">
        <f>IF(Readings!DX39&gt;0.1,333.5*((Readings!DX39)^-0.07168)+(2.5*(LOG(Readings!DX39/16.325))^2-273+$E42))</f>
        <v>6.9211580455544208E-2</v>
      </c>
      <c r="EC42" s="6">
        <f>IF(Readings!DY39&gt;0.1,333.5*((Readings!DY39)^-0.07168)+(2.5*(LOG(Readings!DY39/16.325))^2-273+$E42))</f>
        <v>0.14241166789389581</v>
      </c>
      <c r="ED42" s="6">
        <f>IF(Readings!DZ39&gt;0.1,333.5*((Readings!DZ39)^-0.07168)+(2.5*(LOG(Readings!DZ39/16.325))^2-273+$E42))</f>
        <v>0.19138226415515192</v>
      </c>
      <c r="EE42" s="6">
        <f>IF(Readings!EA39&gt;0.1,333.5*((Readings!EA39)^-0.07168)+(2.5*(LOG(Readings!EA39/16.325))^2-273+$E42))</f>
        <v>0.20364633360082962</v>
      </c>
      <c r="EF42" s="6">
        <f>IF(Readings!EB39&gt;0.1,333.5*((Readings!EB39)^-0.07168)+(2.5*(LOG(Readings!EB39/16.325))^2-273+$E42))</f>
        <v>0.21591899383173541</v>
      </c>
      <c r="EG42" s="6">
        <f>IF(Readings!EC39&gt;0.1,333.5*((Readings!EC39)^-0.07168)+(2.5*(LOG(Readings!EC39/16.325))^2-273+$E42))</f>
        <v>0.21591899383173541</v>
      </c>
      <c r="EH42" s="6">
        <f>IF(Readings!ED39&gt;0.1,333.5*((Readings!ED39)^-0.07168)+(2.5*(LOG(Readings!ED39/16.325))^2-273+$E42))</f>
        <v>-3.6836811490275068E-3</v>
      </c>
      <c r="EI42" s="6">
        <f>IF(Readings!EE39&gt;0.1,333.5*((Readings!EE39)^-0.07168)+(2.5*(LOG(Readings!EE39/16.325))^2-273+$E42))</f>
        <v>4.4879408723204506E-2</v>
      </c>
      <c r="EJ42" s="6">
        <f>IF(Readings!EF39&gt;0.1,333.5*((Readings!EF39)^-0.07168)+(2.5*(LOG(Readings!EF39/16.325))^2-273+$E42))</f>
        <v>-4.0017748612797277E-2</v>
      </c>
      <c r="EK42" s="6">
        <f>IF(Readings!EG39&gt;0.1,333.5*((Readings!EG39)^-0.07168)+(2.5*(LOG(Readings!EG39/16.325))^2-273+$E42))</f>
        <v>-5.2112353383222398E-2</v>
      </c>
      <c r="EL42" s="6">
        <f>IF(Readings!EH39&gt;0.1,333.5*((Readings!EH39)^-0.07168)+(2.5*(LOG(Readings!EH39/16.325))^2-273+$E42))</f>
        <v>0.22820025620325168</v>
      </c>
      <c r="EM42" s="6">
        <f>IF(Readings!EI39&gt;0.1,333.5*((Readings!EI39)^-0.07168)+(2.5*(LOG(Readings!EI39/16.325))^2-273+$E42))</f>
        <v>-2.7914775603676389E-2</v>
      </c>
      <c r="EN42" s="6">
        <f>IF(Readings!EJ39&gt;0.1,333.5*((Readings!EJ39)^-0.07168)+(2.5*(LOG(Readings!EJ39/16.325))^2-273+$E42))</f>
        <v>-6.4198600818485829E-2</v>
      </c>
      <c r="EO42" s="6">
        <f>IF(Readings!EK39&gt;0.1,333.5*((Readings!EK39)^-0.07168)+(2.5*(LOG(Readings!EK39/16.325))^2-273+$E42))</f>
        <v>-8.8346067194322586E-2</v>
      </c>
      <c r="EP42" s="6">
        <f>IF(Readings!EL39&gt;0.1,333.5*((Readings!EL39)^-0.07168)+(2.5*(LOG(Readings!EL39/16.325))^2-273+$E42))</f>
        <v>3.2725996125464007E-2</v>
      </c>
      <c r="EQ42" s="6">
        <f>IF(Readings!EM39&gt;0.1,333.5*((Readings!EM39)^-0.07168)+(2.5*(LOG(Readings!EM39/16.325))^2-273+$E42))</f>
        <v>0.15464148730939087</v>
      </c>
      <c r="ER42" s="6">
        <f>IF(Readings!EN39&gt;0.1,333.5*((Readings!EN39)^-0.07168)+(2.5*(LOG(Readings!EN39/16.325))^2-273+$E42))</f>
        <v>2.0581017630718179E-2</v>
      </c>
      <c r="ES42" s="6">
        <f>IF(Readings!EO39&gt;0.1,333.5*((Readings!EO39)^-0.07168)+(2.5*(LOG(Readings!EO39/16.325))^2-273+$E42))</f>
        <v>-0.20858563849628808</v>
      </c>
      <c r="ET42" s="6">
        <f>IF(Readings!EP39&gt;0.1,333.5*((Readings!EP39)^-0.07168)+(2.5*(LOG(Readings!EP39/16.325))^2-273+$E42))</f>
        <v>3.2725996125464007E-2</v>
      </c>
      <c r="EU42" s="6">
        <f>IF(Readings!EQ39&gt;0.1,333.5*((Readings!EQ39)^-0.07168)+(2.5*(LOG(Readings!EQ39/16.325))^2-273+$E42))</f>
        <v>3.2725996125464007E-2</v>
      </c>
      <c r="EV42" s="6">
        <f>IF(Readings!ER39&gt;0.1,333.5*((Readings!ER39)^-0.07168)+(2.5*(LOG(Readings!ER39/16.325))^2-273+$E42))</f>
        <v>-5.2112353383222398E-2</v>
      </c>
      <c r="EW42" s="6">
        <f>(333.5*((16.15)^-0.07168)+(2.5*(LOG(16.15/16.325))^2-273+$E42))</f>
        <v>8.4444622089563381E-3</v>
      </c>
      <c r="EX42" s="6">
        <f>(333.5*((16.06)^-0.07168)+(2.5*(LOG(16.06/16.325))^2-273+$E42))</f>
        <v>0.11797762085706154</v>
      </c>
      <c r="EY42" s="6">
        <f>(333.5*((16.05)^-0.07168)+(2.5*(LOG(16.05/16.325))^2-273+$E42))</f>
        <v>0.13019038281765916</v>
      </c>
      <c r="FA42" s="6">
        <f>IF(Readings!EW39&gt;0.1,333.5*((Readings!EW39)^-0.07168)+(2.5*(LOG(Readings!EW39/16.325))^2-273+$E42))</f>
        <v>0.30206911406207837</v>
      </c>
      <c r="FB42" s="6"/>
      <c r="FC42" s="6">
        <f>IF(Readings!EY39&gt;0.1,333.5*((Readings!EY39)^-0.07168)+(2.5*(LOG(Readings!EY39/16.325))^2-273+$E42))</f>
        <v>0.14241166789389581</v>
      </c>
      <c r="FD42" s="6">
        <f>IF(Readings!EZ39&gt;0.1,333.5*((Readings!EZ39)^-0.07168)+(2.5*(LOG(Readings!EZ39/16.325))^2-273+$E42))</f>
        <v>4.4879408723204506E-2</v>
      </c>
      <c r="FE42" s="6">
        <f>IF(Readings!FA39&gt;0.1,333.5*((Readings!FA39)^-0.07168)+(2.5*(LOG(Readings!FA39/16.325))^2-273+$E42))</f>
        <v>5.7041266475607699E-2</v>
      </c>
      <c r="FF42" s="6">
        <f>IF(Readings!FB39&gt;0.1,333.5*((Readings!FB39)^-0.07168)+(2.5*(LOG(Readings!FB39/16.325))^2-273+$E42))</f>
        <v>5.7041266475607699E-2</v>
      </c>
      <c r="FG42" s="6">
        <f>IF(Readings!FC39&gt;0.1,333.5*((Readings!FC39)^-0.07168)+(2.5*(LOG(Readings!FC39/16.325))^2-273+$E42))</f>
        <v>0.28973599914797887</v>
      </c>
      <c r="FH42" s="6">
        <f>IF(Readings!FD39&gt;0.1,333.5*((Readings!FD39)^-0.07168)+(2.5*(LOG(Readings!FD39/16.325))^2-273+$E42))</f>
        <v>0.35148851165297401</v>
      </c>
      <c r="FI42" s="6">
        <f>IF(Readings!FE39&gt;0.1,333.5*((Readings!FE39)^-0.07168)+(2.5*(LOG(Readings!FE39/16.325))^2-273+$E42))</f>
        <v>0.45074702323631755</v>
      </c>
      <c r="FJ42" s="6">
        <f>IF(Readings!FF39&gt;0.1,333.5*((Readings!FF39)^-0.07168)+(2.5*(LOG(Readings!FF39/16.325))^2-273+$E42))</f>
        <v>0.35148851165297401</v>
      </c>
      <c r="FK42" s="6">
        <f>IF(Readings!FG39&gt;0.1,333.5*((Readings!FG39)^-0.07168)+(2.5*(LOG(Readings!FG39/16.325))^2-273+$E42))</f>
        <v>0.27741155497142245</v>
      </c>
    </row>
    <row r="43" spans="1:167" x14ac:dyDescent="0.2">
      <c r="A43" t="s">
        <v>29</v>
      </c>
      <c r="B43" s="13">
        <v>4</v>
      </c>
      <c r="C43" s="13">
        <v>1077.1999999999998</v>
      </c>
      <c r="D43" s="17">
        <f t="shared" si="43"/>
        <v>-10.800000000000182</v>
      </c>
      <c r="E43" s="17">
        <v>-0.08</v>
      </c>
      <c r="F43" s="13" t="s">
        <v>94</v>
      </c>
      <c r="G43" s="6">
        <f>IF(Readings!C40&gt;0.1,333.5*((Readings!C40)^-0.07168)+(2.5*(LOG(Readings!C40/16.325))^2-273+$E43))</f>
        <v>-0.13645077926690874</v>
      </c>
      <c r="H43" s="6">
        <f>IF(Readings!D40&gt;0.1,333.5*((Readings!D40)^-0.07168)+(2.5*(LOG(Readings!D40/16.325))^2-273+$E43))</f>
        <v>-0.1483966002294892</v>
      </c>
      <c r="I43" s="6">
        <f>IF(Readings!E40&gt;0.1,333.5*((Readings!E40)^-0.07168)+(2.5*(LOG(Readings!E40/16.325))^2-273+$E43))</f>
        <v>-0.16033425660117473</v>
      </c>
      <c r="J43" s="6">
        <f>IF(Readings!F40&gt;0.1,333.5*((Readings!F40)^-0.07168)+(2.5*(LOG(Readings!F40/16.325))^2-273+$E43))</f>
        <v>-0.16033425660117473</v>
      </c>
      <c r="K43" s="6">
        <f>IF(Readings!G40&gt;0.1,333.5*((Readings!G40)^-0.07168)+(2.5*(LOG(Readings!G40/16.325))^2-273+$E43))</f>
        <v>-0.17226375889754308</v>
      </c>
      <c r="L43" s="6">
        <f>IF(Readings!H40&gt;0.1,333.5*((Readings!H40)^-0.07168)+(2.5*(LOG(Readings!H40/16.325))^2-273+$E43))</f>
        <v>-0.18418511761410628</v>
      </c>
      <c r="M43" s="6">
        <f>IF(Readings!I40&gt;0.1,333.5*((Readings!I40)^-0.07168)+(2.5*(LOG(Readings!I40/16.325))^2-273+$E43))</f>
        <v>-0.18418511761410628</v>
      </c>
      <c r="N43" s="6">
        <f>IF(Readings!J40&gt;0.1,333.5*((Readings!J40)^-0.07168)+(2.5*(LOG(Readings!J40/16.325))^2-273+$E43))</f>
        <v>-0.19609834322665165</v>
      </c>
      <c r="O43" s="6">
        <f>IF(Readings!K40&gt;0.1,333.5*((Readings!K40)^-0.07168)+(2.5*(LOG(Readings!K40/16.325))^2-273+$E43))</f>
        <v>-0.23178932590076329</v>
      </c>
      <c r="P43" s="6"/>
      <c r="Q43" s="6">
        <f>IF(Readings!M40&gt;0.1,333.5*((Readings!M40)^-0.07168)+(2.5*(LOG(Readings!M40/16.325))^2-273+$E43))</f>
        <v>-0.20800344619112821</v>
      </c>
      <c r="R43" s="6">
        <f>IF(Readings!N40&gt;0.1,333.5*((Readings!N40)^-0.07168)+(2.5*(LOG(Readings!N40/16.325))^2-273+$E43))</f>
        <v>-0.20800344619112821</v>
      </c>
      <c r="S43" s="6">
        <f>IF(Readings!O40&gt;0.1,333.5*((Readings!O40)^-0.07168)+(2.5*(LOG(Readings!O40/16.325))^2-273+$E43))</f>
        <v>-0.20800344619112821</v>
      </c>
      <c r="T43" s="6">
        <f>IF(Readings!P40&gt;0.1,333.5*((Readings!P40)^-0.07168)+(2.5*(LOG(Readings!P40/16.325))^2-273+$E43))</f>
        <v>-0.25554283999571226</v>
      </c>
      <c r="U43" s="6">
        <f>IF(Readings!Q40&gt;0.1,333.5*((Readings!Q40)^-0.07168)+(2.5*(LOG(Readings!Q40/16.325))^2-273+$E43))</f>
        <v>-0.29111260695401597</v>
      </c>
      <c r="V43" s="6">
        <f>IF(Readings!R40&gt;0.1,333.5*((Readings!R40)^-0.07168)+(2.5*(LOG(Readings!R40/16.325))^2-273+$E43))</f>
        <v>-0.32661001642048859</v>
      </c>
      <c r="W43" s="6">
        <f>IF(Readings!S40&gt;0.1,333.5*((Readings!S40)^-0.07168)+(2.5*(LOG(Readings!S40/16.325))^2-273+$E43))</f>
        <v>-0.20800344619112821</v>
      </c>
      <c r="X43" s="6">
        <f>IF(Readings!T40&gt;0.1,333.5*((Readings!T40)^-0.07168)+(2.5*(LOG(Readings!T40/16.325))^2-273+$E43))</f>
        <v>-0.20800344619112821</v>
      </c>
      <c r="Y43" s="6">
        <f>IF(Readings!U40&gt;0.1,333.5*((Readings!U40)^-0.07168)+(2.5*(LOG(Readings!U40/16.325))^2-273+$E43))</f>
        <v>-0.20800344619112821</v>
      </c>
      <c r="Z43" s="6">
        <f>IF(Readings!V40&gt;0.1,333.5*((Readings!V40)^-0.07168)+(2.5*(LOG(Readings!V40/16.325))^2-273+$E43))</f>
        <v>-0.29111260695401597</v>
      </c>
      <c r="AA43" s="6">
        <f>IF(Readings!W40&gt;0.1,333.5*((Readings!W40)^-0.07168)+(2.5*(LOG(Readings!W40/16.325))^2-273+$E43))</f>
        <v>-0.23178932590076329</v>
      </c>
      <c r="AB43" s="6">
        <f>IF(Readings!X40&gt;0.1,333.5*((Readings!X40)^-0.07168)+(2.5*(LOG(Readings!X40/16.325))^2-273+$E43))</f>
        <v>-0.20800344619112821</v>
      </c>
      <c r="AC43" s="6">
        <f>IF(Readings!Y40&gt;0.1,333.5*((Readings!Y40)^-0.07168)+(2.5*(LOG(Readings!Y40/16.325))^2-273+$E43))</f>
        <v>-0.20800344619112821</v>
      </c>
      <c r="AD43" s="6">
        <f>IF(Readings!Z40&gt;0.1,333.5*((Readings!Z40)^-0.07168)+(2.5*(LOG(Readings!Z40/16.325))^2-273+$E43))</f>
        <v>-0.20800344619112821</v>
      </c>
      <c r="AE43" s="6">
        <f>IF(Readings!AA40&gt;0.1,333.5*((Readings!AA40)^-0.07168)+(2.5*(LOG(Readings!AA40/16.325))^2-273+$E43))</f>
        <v>-0.23178932590076329</v>
      </c>
      <c r="AF43" s="6">
        <f>IF(Readings!AB40&gt;0.1,333.5*((Readings!AB40)^-0.07168)+(2.5*(LOG(Readings!AB40/16.325))^2-273+$E43))</f>
        <v>-0.23178932590076329</v>
      </c>
      <c r="AG43" s="6">
        <f>IF(Readings!AC40&gt;0.1,333.5*((Readings!AC40)^-0.07168)+(2.5*(LOG(Readings!AC40/16.325))^2-273+$E43))</f>
        <v>-0.20800344619112821</v>
      </c>
      <c r="AH43" s="6">
        <f>IF(Readings!AD40&gt;0.1,333.5*((Readings!AD40)^-0.07168)+(2.5*(LOG(Readings!AD40/16.325))^2-273+$E43))</f>
        <v>-0.19609834322665165</v>
      </c>
      <c r="AI43" s="6">
        <f>IF(Readings!AE40&gt;0.1,333.5*((Readings!AE40)^-0.07168)+(2.5*(LOG(Readings!AE40/16.325))^2-273+$E43))</f>
        <v>-0.19609834322665165</v>
      </c>
      <c r="AJ43" s="6">
        <f>IF(Readings!AF40&gt;0.1,333.5*((Readings!AF40)^-0.07168)+(2.5*(LOG(Readings!AF40/16.325))^2-273+$E43))</f>
        <v>-0.19609834322665165</v>
      </c>
      <c r="AK43" s="6">
        <f>IF(Readings!AG40&gt;0.1,333.5*((Readings!AG40)^-0.07168)+(2.5*(LOG(Readings!AG40/16.325))^2-273+$E43))</f>
        <v>-0.20800344619112821</v>
      </c>
      <c r="AL43" s="6">
        <f>IF(Readings!AH40&gt;0.1,333.5*((Readings!AH40)^-0.07168)+(2.5*(LOG(Readings!AH40/16.325))^2-273+$E43))</f>
        <v>-0.20800344619112821</v>
      </c>
      <c r="AM43" s="6">
        <f>IF(Readings!AI40&gt;0.1,333.5*((Readings!AI40)^-0.07168)+(2.5*(LOG(Readings!AI40/16.325))^2-273+$E43))</f>
        <v>-0.19609834322665165</v>
      </c>
      <c r="AN43" s="6">
        <f>IF(Readings!AJ40&gt;0.1,333.5*((Readings!AJ40)^-0.07168)+(2.5*(LOG(Readings!AJ40/16.325))^2-273+$E43))</f>
        <v>-0.20800344619112821</v>
      </c>
      <c r="AO43" s="6">
        <f>IF(Readings!AK40&gt;0.1,333.5*((Readings!AK40)^-0.07168)+(2.5*(LOG(Readings!AK40/16.325))^2-273+$E43))</f>
        <v>-0.20800344619112821</v>
      </c>
      <c r="AP43" s="6">
        <f>IF(Readings!AL40&gt;0.1,333.5*((Readings!AL40)^-0.07168)+(2.5*(LOG(Readings!AL40/16.325))^2-273+$E43))</f>
        <v>-0.20800344619112821</v>
      </c>
      <c r="AQ43" s="6">
        <f>IF(Readings!AM40&gt;0.1,333.5*((Readings!AM40)^-0.07168)+(2.5*(LOG(Readings!AM40/16.325))^2-273+$E43))</f>
        <v>-0.23178932590076329</v>
      </c>
      <c r="AR43" s="6">
        <f>IF(Readings!AN40&gt;0.1,333.5*((Readings!AN40)^-0.07168)+(2.5*(LOG(Readings!AN40/16.325))^2-273+$E43))</f>
        <v>-0.19609834322665165</v>
      </c>
      <c r="AS43" s="6">
        <f>IF(Readings!AO40&gt;0.1,333.5*((Readings!AO40)^-0.07168)+(2.5*(LOG(Readings!AO40/16.325))^2-273+$E43))</f>
        <v>-0.19609834322665165</v>
      </c>
      <c r="AT43" s="6">
        <f>IF(Readings!AP40&gt;0.1,333.5*((Readings!AP40)^-0.07168)+(2.5*(LOG(Readings!AP40/16.325))^2-273+$E43))</f>
        <v>-0.19609834322665165</v>
      </c>
      <c r="AU43" s="6"/>
      <c r="AV43" s="6">
        <f>IF(Readings!AR40&gt;0.1,333.5*((Readings!AR40)^-0.07168)+(2.5*(LOG(Readings!AR40/16.325))^2-273+$E43))</f>
        <v>-0.20800344619112821</v>
      </c>
      <c r="AW43" s="6">
        <f>IF(Readings!AS40&gt;0.1,333.5*((Readings!AS40)^-0.07168)+(2.5*(LOG(Readings!AS40/16.325))^2-273+$E43))</f>
        <v>-0.20800344619112821</v>
      </c>
      <c r="AX43" s="6">
        <f>IF(Readings!AT40&gt;0.1,333.5*((Readings!AT40)^-0.07168)+(2.5*(LOG(Readings!AT40/16.325))^2-273+$E43))</f>
        <v>-0.19609834322665165</v>
      </c>
      <c r="AY43" s="6">
        <f>IF(Readings!AU40&gt;0.1,333.5*((Readings!AU40)^-0.07168)+(2.5*(LOG(Readings!AU40/16.325))^2-273+$E43))</f>
        <v>-0.19609834322665165</v>
      </c>
      <c r="AZ43" s="6">
        <f>IF(Readings!AV40&gt;0.1,333.5*((Readings!AV40)^-0.07168)+(2.5*(LOG(Readings!AV40/16.325))^2-273+$E43))</f>
        <v>-0.20800344619112821</v>
      </c>
      <c r="BA43" s="6">
        <f>IF(Readings!AW40&gt;0.1,333.5*((Readings!AW40)^-0.07168)+(2.5*(LOG(Readings!AW40/16.325))^2-273+$E43))</f>
        <v>-0.20800344619112821</v>
      </c>
      <c r="BB43" s="6">
        <f>IF(Readings!AX40&gt;0.1,333.5*((Readings!AX40)^-0.07168)+(2.5*(LOG(Readings!AX40/16.325))^2-273+$E43))</f>
        <v>-0.20800344619112821</v>
      </c>
      <c r="BC43" s="6">
        <f>IF(Readings!AY40&gt;0.1,333.5*((Readings!AY40)^-0.07168)+(2.5*(LOG(Readings!AY40/16.325))^2-273+$E43))</f>
        <v>-0.20800344619112821</v>
      </c>
      <c r="BD43" s="6">
        <f>IF(Readings!AZ40&gt;0.1,333.5*((Readings!AZ40)^-0.07168)+(2.5*(LOG(Readings!AZ40/16.325))^2-273+$E43))</f>
        <v>-0.19609834322665165</v>
      </c>
      <c r="BE43" s="6">
        <f>IF(Readings!BA40&gt;0.1,333.5*((Readings!BA40)^-0.07168)+(2.5*(LOG(Readings!BA40/16.325))^2-273+$E43))</f>
        <v>-0.19609834322665165</v>
      </c>
      <c r="BF43" s="6">
        <f>IF(Readings!BB40&gt;0.1,333.5*((Readings!BB40)^-0.07168)+(2.5*(LOG(Readings!BB40/16.325))^2-273+$E43))</f>
        <v>-0.19609834322665165</v>
      </c>
      <c r="BG43" s="6">
        <f>IF(Readings!BC40&gt;0.1,333.5*((Readings!BC40)^-0.07168)+(2.5*(LOG(Readings!BC40/16.325))^2-273+$E43))</f>
        <v>-0.19609834322665165</v>
      </c>
      <c r="BH43" s="6"/>
      <c r="BI43" s="6">
        <f>IF(Readings!BE40&gt;0.1,333.5*((Readings!BE40)^-0.07168)+(2.5*(LOG(Readings!BE40/16.325))^2-273+$E43))</f>
        <v>-0.19609834322665165</v>
      </c>
      <c r="BJ43" s="6">
        <f>IF(Readings!BF40&gt;0.1,333.5*((Readings!BF40)^-0.07168)+(2.5*(LOG(Readings!BF40/16.325))^2-273+$E43))</f>
        <v>-0.19609834322665165</v>
      </c>
      <c r="BK43" s="6">
        <f>IF(Readings!BG40&gt;0.1,333.5*((Readings!BG40)^-0.07168)+(2.5*(LOG(Readings!BG40/16.325))^2-273+$E43))</f>
        <v>-0.19609834322665165</v>
      </c>
      <c r="BL43" s="6">
        <f>IF(Readings!BH40&gt;0.1,333.5*((Readings!BH40)^-0.07168)+(2.5*(LOG(Readings!BH40/16.325))^2-273+$E43))</f>
        <v>-0.20800344619112821</v>
      </c>
      <c r="BM43" s="6">
        <f>IF(Readings!BI40&gt;0.1,333.5*((Readings!BI40)^-0.07168)+(2.5*(LOG(Readings!BI40/16.325))^2-273+$E43))</f>
        <v>-0.19609834322665165</v>
      </c>
      <c r="BN43" s="6">
        <f>IF(Readings!BJ40&gt;0.1,333.5*((Readings!BJ40)^-0.07168)+(2.5*(LOG(Readings!BJ40/16.325))^2-273+$E43))</f>
        <v>-0.24367012345908279</v>
      </c>
      <c r="BO43" s="6">
        <f>IF(Readings!BK40&gt;0.1,333.5*((Readings!BK40)^-0.07168)+(2.5*(LOG(Readings!BK40/16.325))^2-273+$E43))</f>
        <v>-0.19609834322665165</v>
      </c>
      <c r="BP43" s="6">
        <f>IF(Readings!BL40&gt;0.1,333.5*((Readings!BL40)^-0.07168)+(2.5*(LOG(Readings!BL40/16.325))^2-273+$E43))</f>
        <v>-0.19609834322665165</v>
      </c>
      <c r="BQ43" s="6">
        <f>IF(Readings!BM40&gt;0.1,333.5*((Readings!BM40)^-0.07168)+(2.5*(LOG(Readings!BM40/16.325))^2-273+$E43))</f>
        <v>-0.19609834322665165</v>
      </c>
      <c r="BR43" s="6">
        <f>IF(Readings!BN40&gt;0.1,333.5*((Readings!BN40)^-0.07168)+(2.5*(LOG(Readings!BN40/16.325))^2-273+$E43))</f>
        <v>-0.29111260695401597</v>
      </c>
      <c r="BS43" s="6">
        <f>IF(Readings!BO40&gt;0.1,333.5*((Readings!BO40)^-0.07168)+(2.5*(LOG(Readings!BO40/16.325))^2-273+$E43))</f>
        <v>-0.21990043694376027</v>
      </c>
      <c r="BT43" s="6">
        <f>IF(Readings!BP40&gt;0.1,333.5*((Readings!BP40)^-0.07168)+(2.5*(LOG(Readings!BP40/16.325))^2-273+$E43))</f>
        <v>-0.19609834322665165</v>
      </c>
      <c r="BU43" s="6">
        <f>IF(Readings!BQ40&gt;0.1,333.5*((Readings!BQ40)^-0.07168)+(2.5*(LOG(Readings!BQ40/16.325))^2-273+$E43))</f>
        <v>-0.19609834322665165</v>
      </c>
      <c r="BV43" s="6">
        <f>IF(Readings!BR40&gt;0.1,333.5*((Readings!BR40)^-0.07168)+(2.5*(LOG(Readings!BR40/16.325))^2-273+$E43))</f>
        <v>-0.19609834322665165</v>
      </c>
      <c r="BW43" s="6">
        <f>IF(Readings!BS40&gt;0.1,333.5*((Readings!BS40)^-0.07168)+(2.5*(LOG(Readings!BS40/16.325))^2-273+$E43))</f>
        <v>-0.19609834322665165</v>
      </c>
      <c r="BX43" s="6">
        <f>IF(Readings!BT40&gt;0.1,333.5*((Readings!BT40)^-0.07168)+(2.5*(LOG(Readings!BT40/16.325))^2-273+$E43))</f>
        <v>-0.19609834322665165</v>
      </c>
      <c r="BY43" s="6">
        <f>IF(Readings!BU40&gt;0.1,333.5*((Readings!BU40)^-0.07168)+(2.5*(LOG(Readings!BU40/16.325))^2-273+$E43))</f>
        <v>-0.19609834322665165</v>
      </c>
      <c r="BZ43" s="6">
        <f>IF(Readings!BV40&gt;0.1,333.5*((Readings!BV40)^-0.07168)+(2.5*(LOG(Readings!BV40/16.325))^2-273+$E43))</f>
        <v>-0.19609834322665165</v>
      </c>
      <c r="CA43" s="6">
        <f>IF(Readings!BW40&gt;0.1,333.5*((Readings!BW40)^-0.07168)+(2.5*(LOG(Readings!BW40/16.325))^2-273+$E43))</f>
        <v>-0.19609834322665165</v>
      </c>
      <c r="CB43" s="6">
        <f>IF(Readings!BX40&gt;0.1,333.5*((Readings!BX40)^-0.07168)+(2.5*(LOG(Readings!BX40/16.325))^2-273+$E43))</f>
        <v>-0.19609834322665165</v>
      </c>
      <c r="CC43" s="6">
        <f>IF(Readings!BY40&gt;0.1,333.5*((Readings!BY40)^-0.07168)+(2.5*(LOG(Readings!BY40/16.325))^2-273+$E43))</f>
        <v>-0.23178932590076329</v>
      </c>
      <c r="CD43" s="6">
        <f>IF(Readings!BZ40&gt;0.1,333.5*((Readings!BZ40)^-0.07168)+(2.5*(LOG(Readings!BZ40/16.325))^2-273+$E43))</f>
        <v>-0.19609834322665165</v>
      </c>
      <c r="CE43" s="6">
        <f>IF(Readings!CA40&gt;0.1,333.5*((Readings!CA40)^-0.07168)+(2.5*(LOG(Readings!CA40/16.325))^2-273+$E43))</f>
        <v>-0.19609834322665165</v>
      </c>
      <c r="CF43" s="6"/>
      <c r="CG43" s="6">
        <f>IF(Readings!CC40&gt;0.1,333.5*((Readings!CC40)^-0.07168)+(2.5*(LOG(Readings!CC40/16.325))^2-273+$E43))</f>
        <v>-0.20800344619112821</v>
      </c>
      <c r="CH43" s="6">
        <f>IF(Readings!CD40&gt;0.1,333.5*((Readings!CD40)^-0.07168)+(2.5*(LOG(Readings!CD40/16.325))^2-273+$E43))</f>
        <v>-0.19609834322665165</v>
      </c>
      <c r="CI43" s="6">
        <f>IF(Readings!CE40&gt;0.1,333.5*((Readings!CE40)^-0.07168)+(2.5*(LOG(Readings!CE40/16.325))^2-273+$E43))</f>
        <v>-0.19609834322665165</v>
      </c>
      <c r="CJ43" s="6">
        <f>IF(Readings!CF40&gt;0.1,333.5*((Readings!CF40)^-0.07168)+(2.5*(LOG(Readings!CF40/16.325))^2-273+$E43))</f>
        <v>-0.19609834322665165</v>
      </c>
      <c r="CK43" s="6">
        <f>IF(Readings!CG40&gt;0.1,333.5*((Readings!CG40)^-0.07168)+(2.5*(LOG(Readings!CG40/16.325))^2-273+$E43))</f>
        <v>-0.25554283999571226</v>
      </c>
      <c r="CL43" s="6"/>
      <c r="CM43" s="6">
        <f>IF(Readings!CI40&gt;0.1,333.5*((Readings!CI40)^-0.07168)+(2.5*(LOG(Readings!CI40/16.325))^2-273+$E43))</f>
        <v>-0.20800344619112821</v>
      </c>
      <c r="CN43" s="6">
        <f>IF(Readings!CJ40&gt;0.1,333.5*((Readings!CJ40)^-0.07168)+(2.5*(LOG(Readings!CJ40/16.325))^2-273+$E43))</f>
        <v>-0.21990043694376027</v>
      </c>
      <c r="CO43" s="6">
        <f>IF(Readings!CK40&gt;0.1,333.5*((Readings!CK40)^-0.07168)+(2.5*(LOG(Readings!CK40/16.325))^2-273+$E43))</f>
        <v>-0.20800344619112821</v>
      </c>
      <c r="CP43" s="6">
        <f>IF(Readings!CL40&gt;0.1,333.5*((Readings!CL40)^-0.07168)+(2.5*(LOG(Readings!CL40/16.325))^2-273+$E43))</f>
        <v>-0.19609834322665165</v>
      </c>
      <c r="CQ43" s="6">
        <f>IF(Readings!CM40&gt;0.1,333.5*((Readings!CM40)^-0.07168)+(2.5*(LOG(Readings!CM40/16.325))^2-273+$E43))</f>
        <v>-0.21990043694376027</v>
      </c>
      <c r="CR43" s="6">
        <f>IF(Readings!CN40&gt;0.1,333.5*((Readings!CN40)^-0.07168)+(2.5*(LOG(Readings!CN40/16.325))^2-273+$E43))</f>
        <v>-0.19609834322665165</v>
      </c>
      <c r="CS43" s="6">
        <f>IF(Readings!CO40&gt;0.1,333.5*((Readings!CO40)^-0.07168)+(2.5*(LOG(Readings!CO40/16.325))^2-273+$E43))</f>
        <v>-0.21990043694376027</v>
      </c>
      <c r="CT43" s="6">
        <f>IF(Readings!CP40&gt;0.1,333.5*((Readings!CP40)^-0.07168)+(2.5*(LOG(Readings!CP40/16.325))^2-273+$E43))</f>
        <v>-0.19609834322665165</v>
      </c>
      <c r="CU43" s="6">
        <f>IF(Readings!CQ40&gt;0.1,333.5*((Readings!CQ40)^-0.07168)+(2.5*(LOG(Readings!CQ40/16.325))^2-273+$E43))</f>
        <v>-0.19609834322665165</v>
      </c>
      <c r="CV43" s="6">
        <f>IF(Readings!CR40&gt;0.1,333.5*((Readings!CR40)^-0.07168)+(2.5*(LOG(Readings!CR40/16.325))^2-273+$E43))</f>
        <v>-0.19609834322665165</v>
      </c>
      <c r="CW43" s="6">
        <f>IF(Readings!CS40&gt;0.1,333.5*((Readings!CS40)^-0.07168)+(2.5*(LOG(Readings!CS40/16.325))^2-273+$E43))</f>
        <v>-0.19609834322665165</v>
      </c>
      <c r="CX43" s="6">
        <f>IF(Readings!CT40&gt;0.1,333.5*((Readings!CT40)^-0.07168)+(2.5*(LOG(Readings!CT40/16.325))^2-273+$E43))</f>
        <v>-0.24367012345908279</v>
      </c>
      <c r="CY43" s="6">
        <f>IF(Readings!CU40&gt;0.1,333.5*((Readings!CU40)^-0.07168)+(2.5*(LOG(Readings!CU40/16.325))^2-273+$E43))</f>
        <v>-0.21990043694376027</v>
      </c>
      <c r="CZ43" s="6">
        <f>IF(Readings!CV40&gt;0.1,333.5*((Readings!CV40)^-0.07168)+(2.5*(LOG(Readings!CV40/16.325))^2-273+$E43))</f>
        <v>-0.20800344619112821</v>
      </c>
      <c r="DA43" s="6">
        <f>IF(Readings!CW40&gt;0.1,333.5*((Readings!CW40)^-0.07168)+(2.5*(LOG(Readings!CW40/16.325))^2-273+$E43))</f>
        <v>-0.24367012345908279</v>
      </c>
      <c r="DB43" s="6">
        <f>IF(Readings!CX40&gt;0.1,333.5*((Readings!CX40)^-0.07168)+(2.5*(LOG(Readings!CX40/16.325))^2-273+$E43))</f>
        <v>-0.18418511761410628</v>
      </c>
      <c r="DC43" s="6">
        <f>IF(Readings!CY40&gt;0.1,333.5*((Readings!CY40)^-0.07168)+(2.5*(LOG(Readings!CY40/16.325))^2-273+$E43))</f>
        <v>-0.19609834322665165</v>
      </c>
      <c r="DD43" s="6">
        <f>IF(Readings!CZ40&gt;0.1,333.5*((Readings!CZ40)^-0.07168)+(2.5*(LOG(Readings!CZ40/16.325))^2-273+$E43))</f>
        <v>-0.18418511761410628</v>
      </c>
      <c r="DE43" s="6">
        <f>IF(Readings!DA40&gt;0.1,333.5*((Readings!DA40)^-0.07168)+(2.5*(LOG(Readings!DA40/16.325))^2-273+$E43))</f>
        <v>-0.19609834322665165</v>
      </c>
      <c r="DF43" s="6">
        <f>IF(Readings!DB40&gt;0.1,333.5*((Readings!DB40)^-0.07168)+(2.5*(LOG(Readings!DB40/16.325))^2-273+$E43))</f>
        <v>-0.18418511761410628</v>
      </c>
      <c r="DG43" s="6">
        <f>IF(Readings!DC40&gt;0.1,333.5*((Readings!DC40)^-0.07168)+(2.5*(LOG(Readings!DC40/16.325))^2-273+$E43))</f>
        <v>-0.18418511761410628</v>
      </c>
      <c r="DH43" s="6">
        <f>IF(Readings!DD40&gt;0.1,333.5*((Readings!DD40)^-0.07168)+(2.5*(LOG(Readings!DD40/16.325))^2-273+$E43))</f>
        <v>-0.18418511761410628</v>
      </c>
      <c r="DI43" s="6">
        <f>IF(Readings!DE40&gt;0.1,333.5*((Readings!DE40)^-0.07168)+(2.5*(LOG(Readings!DE40/16.325))^2-273+$E43))</f>
        <v>-0.18418511761410628</v>
      </c>
      <c r="DJ43" s="6">
        <f>IF(Readings!DF40&gt;0.1,333.5*((Readings!DF40)^-0.07168)+(2.5*(LOG(Readings!DF40/16.325))^2-273+$E43))</f>
        <v>-0.19609834322665165</v>
      </c>
      <c r="DK43" s="6">
        <f>IF(Readings!DG40&gt;0.1,333.5*((Readings!DG40)^-0.07168)+(2.5*(LOG(Readings!DG40/16.325))^2-273+$E43))</f>
        <v>-0.20800344619112821</v>
      </c>
      <c r="DL43" s="6">
        <f>IF(Readings!DH40&gt;0.1,333.5*((Readings!DH40)^-0.07168)+(2.5*(LOG(Readings!DH40/16.325))^2-273+$E43))</f>
        <v>-0.17226375889754308</v>
      </c>
      <c r="DM43" s="6">
        <f>IF(Readings!DI40&gt;0.1,333.5*((Readings!DI40)^-0.07168)+(2.5*(LOG(Readings!DI40/16.325))^2-273+$E43))</f>
        <v>-0.23178932590076329</v>
      </c>
      <c r="DN43" s="6">
        <f>IF(Readings!DJ40&gt;0.1,333.5*((Readings!DJ40)^-0.07168)+(2.5*(LOG(Readings!DJ40/16.325))^2-273+$E43))</f>
        <v>-0.23178932590076329</v>
      </c>
      <c r="DO43" s="6">
        <f>IF(Readings!DK40&gt;0.1,333.5*((Readings!DK40)^-0.07168)+(2.5*(LOG(Readings!DK40/16.325))^2-273+$E43))</f>
        <v>-0.21990043694376027</v>
      </c>
      <c r="DP43" s="6">
        <f>IF(Readings!DL40&gt;0.1,333.5*((Readings!DL40)^-0.07168)+(2.5*(LOG(Readings!DL40/16.325))^2-273+$E43))</f>
        <v>-0.23178932590076329</v>
      </c>
      <c r="DQ43" s="6">
        <f>IF(Readings!DM40&gt;0.1,333.5*((Readings!DM40)^-0.07168)+(2.5*(LOG(Readings!DM40/16.325))^2-273+$E43))</f>
        <v>-0.21990043694376027</v>
      </c>
      <c r="DR43" s="6">
        <f>IF(Readings!DN40&gt;0.1,333.5*((Readings!DN40)^-0.07168)+(2.5*(LOG(Readings!DN40/16.325))^2-273+$E43))</f>
        <v>-0.21990043694376027</v>
      </c>
      <c r="DS43" s="6">
        <f>IF(Readings!DO40&gt;0.1,333.5*((Readings!DO40)^-0.07168)+(2.5*(LOG(Readings!DO40/16.325))^2-273+$E43))</f>
        <v>-0.21990043694376027</v>
      </c>
      <c r="DT43" s="6">
        <f>IF(Readings!DP40&gt;0.1,333.5*((Readings!DP40)^-0.07168)+(2.5*(LOG(Readings!DP40/16.325))^2-273+$E43))</f>
        <v>-0.23178932590076329</v>
      </c>
      <c r="DU43" s="6">
        <f>IF(Readings!DQ40&gt;0.1,333.5*((Readings!DQ40)^-0.07168)+(2.5*(LOG(Readings!DQ40/16.325))^2-273+$E43))</f>
        <v>-0.20800344619112821</v>
      </c>
      <c r="DV43" s="6">
        <f>IF(Readings!DR40&gt;0.1,333.5*((Readings!DR40)^-0.07168)+(2.5*(LOG(Readings!DR40/16.325))^2-273+$E43))</f>
        <v>-0.20800344619112821</v>
      </c>
      <c r="DW43" s="6">
        <f>IF(Readings!DS40&gt;0.1,333.5*((Readings!DS40)^-0.07168)+(2.5*(LOG(Readings!DS40/16.325))^2-273+$E43))</f>
        <v>-0.20800344619112821</v>
      </c>
      <c r="DX43" s="6">
        <f>IF(Readings!DT40&gt;0.1,333.5*((Readings!DT40)^-0.07168)+(2.5*(LOG(Readings!DT40/16.325))^2-273+$E43))</f>
        <v>-0.20800344619112821</v>
      </c>
      <c r="DY43" s="6">
        <f>IF(Readings!DU40&gt;0.1,333.5*((Readings!DU40)^-0.07168)+(2.5*(LOG(Readings!DU40/16.325))^2-273+$E43))</f>
        <v>-0.19609834322665165</v>
      </c>
      <c r="DZ43" s="6">
        <f>IF(Readings!DV40&gt;0.1,333.5*((Readings!DV40)^-0.07168)+(2.5*(LOG(Readings!DV40/16.325))^2-273+$E43))</f>
        <v>-0.18418511761410628</v>
      </c>
      <c r="EA43" s="6">
        <f>IF(Readings!DW40&gt;0.1,333.5*((Readings!DW40)^-0.07168)+(2.5*(LOG(Readings!DW40/16.325))^2-273+$E43))</f>
        <v>-0.19609834322665165</v>
      </c>
      <c r="EB43" s="6">
        <f>IF(Readings!DX40&gt;0.1,333.5*((Readings!DX40)^-0.07168)+(2.5*(LOG(Readings!DX40/16.325))^2-273+$E43))</f>
        <v>-0.19609834322665165</v>
      </c>
      <c r="EC43" s="6">
        <f>IF(Readings!DY40&gt;0.1,333.5*((Readings!DY40)^-0.07168)+(2.5*(LOG(Readings!DY40/16.325))^2-273+$E43))</f>
        <v>-0.18418511761410628</v>
      </c>
      <c r="ED43" s="6">
        <f>IF(Readings!DZ40&gt;0.1,333.5*((Readings!DZ40)^-0.07168)+(2.5*(LOG(Readings!DZ40/16.325))^2-273+$E43))</f>
        <v>-0.17226375889754308</v>
      </c>
      <c r="EE43" s="6">
        <f>IF(Readings!EA40&gt;0.1,333.5*((Readings!EA40)^-0.07168)+(2.5*(LOG(Readings!EA40/16.325))^2-273+$E43))</f>
        <v>-0.19609834322665165</v>
      </c>
      <c r="EF43" s="6">
        <f>IF(Readings!EB40&gt;0.1,333.5*((Readings!EB40)^-0.07168)+(2.5*(LOG(Readings!EB40/16.325))^2-273+$E43))</f>
        <v>-0.19609834322665165</v>
      </c>
      <c r="EG43" s="6">
        <f>IF(Readings!EC40&gt;0.1,333.5*((Readings!EC40)^-0.07168)+(2.5*(LOG(Readings!EC40/16.325))^2-273+$E43))</f>
        <v>-0.20800344619112821</v>
      </c>
      <c r="EH43" s="6">
        <f>IF(Readings!ED40&gt;0.1,333.5*((Readings!ED40)^-0.07168)+(2.5*(LOG(Readings!ED40/16.325))^2-273+$E43))</f>
        <v>-0.19609834322665165</v>
      </c>
      <c r="EI43" s="6">
        <f>IF(Readings!EE40&gt;0.1,333.5*((Readings!EE40)^-0.07168)+(2.5*(LOG(Readings!EE40/16.325))^2-273+$E43))</f>
        <v>-0.19609834322665165</v>
      </c>
      <c r="EJ43" s="6">
        <f>IF(Readings!EF40&gt;0.1,333.5*((Readings!EF40)^-0.07168)+(2.5*(LOG(Readings!EF40/16.325))^2-273+$E43))</f>
        <v>-0.19609834322665165</v>
      </c>
      <c r="EK43" s="6">
        <f>IF(Readings!EG40&gt;0.1,333.5*((Readings!EG40)^-0.07168)+(2.5*(LOG(Readings!EG40/16.325))^2-273+$E43))</f>
        <v>-0.18418511761410628</v>
      </c>
      <c r="EL43" s="6">
        <f>IF(Readings!EH40&gt;0.1,333.5*((Readings!EH40)^-0.07168)+(2.5*(LOG(Readings!EH40/16.325))^2-273+$E43))</f>
        <v>-0.19609834322665165</v>
      </c>
      <c r="EM43" s="6">
        <f>IF(Readings!EI40&gt;0.1,333.5*((Readings!EI40)^-0.07168)+(2.5*(LOG(Readings!EI40/16.325))^2-273+$E43))</f>
        <v>-0.23178932590076329</v>
      </c>
      <c r="EN43" s="6">
        <f>IF(Readings!EJ40&gt;0.1,333.5*((Readings!EJ40)^-0.07168)+(2.5*(LOG(Readings!EJ40/16.325))^2-273+$E43))</f>
        <v>-0.21990043694376027</v>
      </c>
      <c r="EO43" s="6">
        <f>IF(Readings!EK40&gt;0.1,333.5*((Readings!EK40)^-0.07168)+(2.5*(LOG(Readings!EK40/16.325))^2-273+$E43))</f>
        <v>-0.23178932590076329</v>
      </c>
      <c r="EP43" s="6">
        <f>IF(Readings!EL40&gt;0.1,333.5*((Readings!EL40)^-0.07168)+(2.5*(LOG(Readings!EL40/16.325))^2-273+$E43))</f>
        <v>-0.18418511761410628</v>
      </c>
      <c r="EQ43" s="6">
        <f>IF(Readings!EM40&gt;0.1,333.5*((Readings!EM40)^-0.07168)+(2.5*(LOG(Readings!EM40/16.325))^2-273+$E43))</f>
        <v>-0.18418511761410628</v>
      </c>
      <c r="ER43" s="6">
        <f>IF(Readings!EN40&gt;0.1,333.5*((Readings!EN40)^-0.07168)+(2.5*(LOG(Readings!EN40/16.325))^2-273+$E43))</f>
        <v>-0.18418511761410628</v>
      </c>
      <c r="ES43" s="6">
        <f>IF(Readings!EO40&gt;0.1,333.5*((Readings!EO40)^-0.07168)+(2.5*(LOG(Readings!EO40/16.325))^2-273+$E43))</f>
        <v>-0.37382781820707578</v>
      </c>
      <c r="ET43" s="6">
        <f>IF(Readings!EP40&gt;0.1,333.5*((Readings!EP40)^-0.07168)+(2.5*(LOG(Readings!EP40/16.325))^2-273+$E43))</f>
        <v>-0.3502348943284801</v>
      </c>
      <c r="EU43" s="6">
        <f>IF(Readings!EQ40&gt;0.1,333.5*((Readings!EQ40)^-0.07168)+(2.5*(LOG(Readings!EQ40/16.325))^2-273+$E43))</f>
        <v>-0.16033425660117473</v>
      </c>
      <c r="EV43" s="6">
        <f>IF(Readings!ER40&gt;0.1,333.5*((Readings!ER40)^-0.07168)+(2.5*(LOG(Readings!ER40/16.325))^2-273+$E43))</f>
        <v>-0.16033425660117473</v>
      </c>
      <c r="EW43" s="6">
        <f>(333.5*((16.39)^-0.07168)+(2.5*(LOG(16.39/16.325))^2-273+$E43))</f>
        <v>-0.16033425660117473</v>
      </c>
      <c r="EX43" s="6">
        <f>(333.5*((16.38)^-0.07168)+(2.5*(LOG(16.38/16.325))^2-273+$E43))</f>
        <v>-0.1483966002294892</v>
      </c>
      <c r="EY43" s="6">
        <f>(333.5*((16.39)^-0.07168)+(2.5*(LOG(16.39/16.325))^2-273+$E43))</f>
        <v>-0.16033425660117473</v>
      </c>
      <c r="FA43" s="6">
        <f>IF(Readings!EW40&gt;0.1,333.5*((Readings!EW40)^-0.07168)+(2.5*(LOG(Readings!EW40/16.325))^2-273+$E43))</f>
        <v>-0.12449678317784674</v>
      </c>
      <c r="FB43" s="6"/>
      <c r="FC43" s="6">
        <f>IF(Readings!EY40&gt;0.1,333.5*((Readings!EY40)^-0.07168)+(2.5*(LOG(Readings!EY40/16.325))^2-273+$E43))</f>
        <v>-0.1483966002294892</v>
      </c>
      <c r="FD43" s="6">
        <f>IF(Readings!EZ40&gt;0.1,333.5*((Readings!EZ40)^-0.07168)+(2.5*(LOG(Readings!EZ40/16.325))^2-273+$E43))</f>
        <v>-0.1483966002294892</v>
      </c>
      <c r="FE43" s="6">
        <f>IF(Readings!FA40&gt;0.1,333.5*((Readings!FA40)^-0.07168)+(2.5*(LOG(Readings!FA40/16.325))^2-273+$E43))</f>
        <v>-0.1483966002294892</v>
      </c>
      <c r="FF43" s="6">
        <f>IF(Readings!FB40&gt;0.1,333.5*((Readings!FB40)^-0.07168)+(2.5*(LOG(Readings!FB40/16.325))^2-273+$E43))</f>
        <v>-0.23178932590076329</v>
      </c>
      <c r="FG43" s="6">
        <f>IF(Readings!FC40&gt;0.1,333.5*((Readings!FC40)^-0.07168)+(2.5*(LOG(Readings!FC40/16.325))^2-273+$E43))</f>
        <v>-0.12449678317784674</v>
      </c>
      <c r="FH43" s="6">
        <f>IF(Readings!FD40&gt;0.1,333.5*((Readings!FD40)^-0.07168)+(2.5*(LOG(Readings!FD40/16.325))^2-273+$E43))</f>
        <v>-0.10056422337817139</v>
      </c>
      <c r="FI43" s="6">
        <f>IF(Readings!FE40&gt;0.1,333.5*((Readings!FE40)^-0.07168)+(2.5*(LOG(Readings!FE40/16.325))^2-273+$E43))</f>
        <v>-0.10056422337817139</v>
      </c>
      <c r="FJ43" s="6">
        <f>IF(Readings!FF40&gt;0.1,333.5*((Readings!FF40)^-0.07168)+(2.5*(LOG(Readings!FF40/16.325))^2-273+$E43))</f>
        <v>-0.10056422337817139</v>
      </c>
      <c r="FK43" s="6">
        <f>IF(Readings!FG40&gt;0.1,333.5*((Readings!FG40)^-0.07168)+(2.5*(LOG(Readings!FG40/16.325))^2-273+$E43))</f>
        <v>-0.12449678317784674</v>
      </c>
    </row>
    <row r="44" spans="1:167" x14ac:dyDescent="0.2">
      <c r="A44" t="s">
        <v>30</v>
      </c>
      <c r="B44" s="13">
        <v>5</v>
      </c>
      <c r="C44" s="13">
        <v>1076.1999999999998</v>
      </c>
      <c r="D44" s="17">
        <f t="shared" si="43"/>
        <v>-11.800000000000182</v>
      </c>
      <c r="E44" s="17">
        <v>-0.11</v>
      </c>
      <c r="F44" s="13" t="s">
        <v>95</v>
      </c>
      <c r="G44" s="6">
        <f>IF(Readings!C41&gt;0.1,333.5*((Readings!C41)^-0.07168)+(2.5*(LOG(Readings!C41/16.325))^2-273+$E44))</f>
        <v>-0.30926407141492973</v>
      </c>
      <c r="H44" s="6">
        <f>IF(Readings!D41&gt;0.1,333.5*((Readings!D41)^-0.07168)+(2.5*(LOG(Readings!D41/16.325))^2-273+$E44))</f>
        <v>-0.30926407141492973</v>
      </c>
      <c r="I44" s="6">
        <f>IF(Readings!E41&gt;0.1,333.5*((Readings!E41)^-0.07168)+(2.5*(LOG(Readings!E41/16.325))^2-273+$E44))</f>
        <v>-0.30926407141492973</v>
      </c>
      <c r="J44" s="6">
        <f>IF(Readings!F41&gt;0.1,333.5*((Readings!F41)^-0.07168)+(2.5*(LOG(Readings!F41/16.325))^2-273+$E44))</f>
        <v>-0.30926407141492973</v>
      </c>
      <c r="K44" s="6">
        <f>IF(Readings!G41&gt;0.1,333.5*((Readings!G41)^-0.07168)+(2.5*(LOG(Readings!G41/16.325))^2-273+$E44))</f>
        <v>-0.29740748586834798</v>
      </c>
      <c r="L44" s="6">
        <f>IF(Readings!H41&gt;0.1,333.5*((Readings!H41)^-0.07168)+(2.5*(LOG(Readings!H41/16.325))^2-273+$E44))</f>
        <v>-0.30926407141492973</v>
      </c>
      <c r="M44" s="6">
        <f>IF(Readings!I41&gt;0.1,333.5*((Readings!I41)^-0.07168)+(2.5*(LOG(Readings!I41/16.325))^2-273+$E44))</f>
        <v>-0.30926407141492973</v>
      </c>
      <c r="N44" s="6">
        <f>IF(Readings!J41&gt;0.1,333.5*((Readings!J41)^-0.07168)+(2.5*(LOG(Readings!J41/16.325))^2-273+$E44))</f>
        <v>-0.30926407141492973</v>
      </c>
      <c r="O44" s="6">
        <f>IF(Readings!K41&gt;0.1,333.5*((Readings!K41)^-0.07168)+(2.5*(LOG(Readings!K41/16.325))^2-273+$E44))</f>
        <v>-0.30926407141492973</v>
      </c>
      <c r="P44" s="6"/>
      <c r="Q44" s="6">
        <f>IF(Readings!M41&gt;0.1,333.5*((Readings!M41)^-0.07168)+(2.5*(LOG(Readings!M41/16.325))^2-273+$E44))</f>
        <v>-0.30926407141492973</v>
      </c>
      <c r="R44" s="6">
        <f>IF(Readings!N41&gt;0.1,333.5*((Readings!N41)^-0.07168)+(2.5*(LOG(Readings!N41/16.325))^2-273+$E44))</f>
        <v>-0.29740748586834798</v>
      </c>
      <c r="S44" s="6">
        <f>IF(Readings!O41&gt;0.1,333.5*((Readings!O41)^-0.07168)+(2.5*(LOG(Readings!O41/16.325))^2-273+$E44))</f>
        <v>-0.32111260695404553</v>
      </c>
      <c r="T44" s="6">
        <f>IF(Readings!P41&gt;0.1,333.5*((Readings!P41)^-0.07168)+(2.5*(LOG(Readings!P41/16.325))^2-273+$E44))</f>
        <v>-0.35661001642051815</v>
      </c>
      <c r="U44" s="6">
        <f>IF(Readings!Q41&gt;0.1,333.5*((Readings!Q41)^-0.07168)+(2.5*(LOG(Readings!Q41/16.325))^2-273+$E44))</f>
        <v>-0.38023489432850965</v>
      </c>
      <c r="V44" s="6">
        <f>IF(Readings!R41&gt;0.1,333.5*((Readings!R41)^-0.07168)+(2.5*(LOG(Readings!R41/16.325))^2-273+$E44))</f>
        <v>-0.40382781820710534</v>
      </c>
      <c r="W44" s="6">
        <f>IF(Readings!S41&gt;0.1,333.5*((Readings!S41)^-0.07168)+(2.5*(LOG(Readings!S41/16.325))^2-273+$E44))</f>
        <v>-0.29740748586834798</v>
      </c>
      <c r="X44" s="6">
        <f>IF(Readings!T41&gt;0.1,333.5*((Readings!T41)^-0.07168)+(2.5*(LOG(Readings!T41/16.325))^2-273+$E44))</f>
        <v>-0.30926407141492973</v>
      </c>
      <c r="Y44" s="6">
        <f>IF(Readings!U41&gt;0.1,333.5*((Readings!U41)^-0.07168)+(2.5*(LOG(Readings!U41/16.325))^2-273+$E44))</f>
        <v>-0.29740748586834798</v>
      </c>
      <c r="Z44" s="6">
        <f>IF(Readings!V41&gt;0.1,333.5*((Readings!V41)^-0.07168)+(2.5*(LOG(Readings!V41/16.325))^2-273+$E44))</f>
        <v>-0.38023489432850965</v>
      </c>
      <c r="AA44" s="6">
        <f>IF(Readings!W41&gt;0.1,333.5*((Readings!W41)^-0.07168)+(2.5*(LOG(Readings!W41/16.325))^2-273+$E44))</f>
        <v>-0.33295310278469969</v>
      </c>
      <c r="AB44" s="6">
        <f>IF(Readings!X41&gt;0.1,333.5*((Readings!X41)^-0.07168)+(2.5*(LOG(Readings!X41/16.325))^2-273+$E44))</f>
        <v>-0.28554283999574182</v>
      </c>
      <c r="AC44" s="6">
        <f>IF(Readings!Y41&gt;0.1,333.5*((Readings!Y41)^-0.07168)+(2.5*(LOG(Readings!Y41/16.325))^2-273+$E44))</f>
        <v>-0.29740748586834798</v>
      </c>
      <c r="AD44" s="6">
        <f>IF(Readings!Z41&gt;0.1,333.5*((Readings!Z41)^-0.07168)+(2.5*(LOG(Readings!Z41/16.325))^2-273+$E44))</f>
        <v>-0.29740748586834798</v>
      </c>
      <c r="AE44" s="6">
        <f>IF(Readings!AA41&gt;0.1,333.5*((Readings!AA41)^-0.07168)+(2.5*(LOG(Readings!AA41/16.325))^2-273+$E44))</f>
        <v>-0.29740748586834798</v>
      </c>
      <c r="AF44" s="6">
        <f>IF(Readings!AB41&gt;0.1,333.5*((Readings!AB41)^-0.07168)+(2.5*(LOG(Readings!AB41/16.325))^2-273+$E44))</f>
        <v>-0.30926407141492973</v>
      </c>
      <c r="AG44" s="6">
        <f>IF(Readings!AC41&gt;0.1,333.5*((Readings!AC41)^-0.07168)+(2.5*(LOG(Readings!AC41/16.325))^2-273+$E44))</f>
        <v>-0.32111260695404553</v>
      </c>
      <c r="AH44" s="6">
        <f>IF(Readings!AD41&gt;0.1,333.5*((Readings!AD41)^-0.07168)+(2.5*(LOG(Readings!AD41/16.325))^2-273+$E44))</f>
        <v>-0.28554283999574182</v>
      </c>
      <c r="AI44" s="6">
        <f>IF(Readings!AE41&gt;0.1,333.5*((Readings!AE41)^-0.07168)+(2.5*(LOG(Readings!AE41/16.325))^2-273+$E44))</f>
        <v>-0.28554283999574182</v>
      </c>
      <c r="AJ44" s="6">
        <f>IF(Readings!AF41&gt;0.1,333.5*((Readings!AF41)^-0.07168)+(2.5*(LOG(Readings!AF41/16.325))^2-273+$E44))</f>
        <v>-0.28554283999574182</v>
      </c>
      <c r="AK44" s="6">
        <f>IF(Readings!AG41&gt;0.1,333.5*((Readings!AG41)^-0.07168)+(2.5*(LOG(Readings!AG41/16.325))^2-273+$E44))</f>
        <v>-0.29740748586834798</v>
      </c>
      <c r="AL44" s="6">
        <f>IF(Readings!AH41&gt;0.1,333.5*((Readings!AH41)^-0.07168)+(2.5*(LOG(Readings!AH41/16.325))^2-273+$E44))</f>
        <v>-0.32111260695404553</v>
      </c>
      <c r="AM44" s="6">
        <f>IF(Readings!AI41&gt;0.1,333.5*((Readings!AI41)^-0.07168)+(2.5*(LOG(Readings!AI41/16.325))^2-273+$E44))</f>
        <v>-0.28554283999574182</v>
      </c>
      <c r="AN44" s="6">
        <f>IF(Readings!AJ41&gt;0.1,333.5*((Readings!AJ41)^-0.07168)+(2.5*(LOG(Readings!AJ41/16.325))^2-273+$E44))</f>
        <v>-0.28554283999574182</v>
      </c>
      <c r="AO44" s="6">
        <f>IF(Readings!AK41&gt;0.1,333.5*((Readings!AK41)^-0.07168)+(2.5*(LOG(Readings!AK41/16.325))^2-273+$E44))</f>
        <v>-0.28554283999574182</v>
      </c>
      <c r="AP44" s="6">
        <f>IF(Readings!AL41&gt;0.1,333.5*((Readings!AL41)^-0.07168)+(2.5*(LOG(Readings!AL41/16.325))^2-273+$E44))</f>
        <v>-0.28554283999574182</v>
      </c>
      <c r="AQ44" s="6">
        <f>IF(Readings!AM41&gt;0.1,333.5*((Readings!AM41)^-0.07168)+(2.5*(LOG(Readings!AM41/16.325))^2-273+$E44))</f>
        <v>-0.32111260695404553</v>
      </c>
      <c r="AR44" s="6">
        <f>IF(Readings!AN41&gt;0.1,333.5*((Readings!AN41)^-0.07168)+(2.5*(LOG(Readings!AN41/16.325))^2-273+$E44))</f>
        <v>-0.28554283999574182</v>
      </c>
      <c r="AS44" s="6">
        <f>IF(Readings!AO41&gt;0.1,333.5*((Readings!AO41)^-0.07168)+(2.5*(LOG(Readings!AO41/16.325))^2-273+$E44))</f>
        <v>-0.27367012345911235</v>
      </c>
      <c r="AT44" s="6">
        <f>IF(Readings!AP41&gt;0.1,333.5*((Readings!AP41)^-0.07168)+(2.5*(LOG(Readings!AP41/16.325))^2-273+$E44))</f>
        <v>-0.27367012345911235</v>
      </c>
      <c r="AU44" s="6"/>
      <c r="AV44" s="6">
        <f>IF(Readings!AR41&gt;0.1,333.5*((Readings!AR41)^-0.07168)+(2.5*(LOG(Readings!AR41/16.325))^2-273+$E44))</f>
        <v>-0.28554283999574182</v>
      </c>
      <c r="AW44" s="6">
        <f>IF(Readings!AS41&gt;0.1,333.5*((Readings!AS41)^-0.07168)+(2.5*(LOG(Readings!AS41/16.325))^2-273+$E44))</f>
        <v>-0.28554283999574182</v>
      </c>
      <c r="AX44" s="6">
        <f>IF(Readings!AT41&gt;0.1,333.5*((Readings!AT41)^-0.07168)+(2.5*(LOG(Readings!AT41/16.325))^2-273+$E44))</f>
        <v>-0.28554283999574182</v>
      </c>
      <c r="AY44" s="6">
        <f>IF(Readings!AU41&gt;0.1,333.5*((Readings!AU41)^-0.07168)+(2.5*(LOG(Readings!AU41/16.325))^2-273+$E44))</f>
        <v>-0.27367012345911235</v>
      </c>
      <c r="AZ44" s="6">
        <f>IF(Readings!AV41&gt;0.1,333.5*((Readings!AV41)^-0.07168)+(2.5*(LOG(Readings!AV41/16.325))^2-273+$E44))</f>
        <v>-0.28554283999574182</v>
      </c>
      <c r="BA44" s="6">
        <f>IF(Readings!AW41&gt;0.1,333.5*((Readings!AW41)^-0.07168)+(2.5*(LOG(Readings!AW41/16.325))^2-273+$E44))</f>
        <v>-0.28554283999574182</v>
      </c>
      <c r="BB44" s="6">
        <f>IF(Readings!AX41&gt;0.1,333.5*((Readings!AX41)^-0.07168)+(2.5*(LOG(Readings!AX41/16.325))^2-273+$E44))</f>
        <v>-0.28554283999574182</v>
      </c>
      <c r="BC44" s="6">
        <f>IF(Readings!AY41&gt;0.1,333.5*((Readings!AY41)^-0.07168)+(2.5*(LOG(Readings!AY41/16.325))^2-273+$E44))</f>
        <v>-0.27367012345911235</v>
      </c>
      <c r="BD44" s="6">
        <f>IF(Readings!AZ41&gt;0.1,333.5*((Readings!AZ41)^-0.07168)+(2.5*(LOG(Readings!AZ41/16.325))^2-273+$E44))</f>
        <v>-0.28554283999574182</v>
      </c>
      <c r="BE44" s="6">
        <f>IF(Readings!BA41&gt;0.1,333.5*((Readings!BA41)^-0.07168)+(2.5*(LOG(Readings!BA41/16.325))^2-273+$E44))</f>
        <v>-0.27367012345911235</v>
      </c>
      <c r="BF44" s="6">
        <f>IF(Readings!BB41&gt;0.1,333.5*((Readings!BB41)^-0.07168)+(2.5*(LOG(Readings!BB41/16.325))^2-273+$E44))</f>
        <v>-0.27367012345911235</v>
      </c>
      <c r="BG44" s="6">
        <f>IF(Readings!BC41&gt;0.1,333.5*((Readings!BC41)^-0.07168)+(2.5*(LOG(Readings!BC41/16.325))^2-273+$E44))</f>
        <v>-0.27367012345911235</v>
      </c>
      <c r="BH44" s="6">
        <f>IF(Readings!BD41&gt;0.1,333.5*((Readings!BD41)^-0.07168)+(2.5*(LOG(Readings!BD41/16.325))^2-273+$E44))</f>
        <v>-0.22609834322668121</v>
      </c>
      <c r="BI44" s="6">
        <f>IF(Readings!BE41&gt;0.1,333.5*((Readings!BE41)^-0.07168)+(2.5*(LOG(Readings!BE41/16.325))^2-273+$E44))</f>
        <v>-0.27367012345911235</v>
      </c>
      <c r="BJ44" s="6">
        <f>IF(Readings!BF41&gt;0.1,333.5*((Readings!BF41)^-0.07168)+(2.5*(LOG(Readings!BF41/16.325))^2-273+$E44))</f>
        <v>-0.27367012345911235</v>
      </c>
      <c r="BK44" s="6">
        <f>IF(Readings!BG41&gt;0.1,333.5*((Readings!BG41)^-0.07168)+(2.5*(LOG(Readings!BG41/16.325))^2-273+$E44))</f>
        <v>-0.27367012345911235</v>
      </c>
      <c r="BL44" s="6">
        <f>IF(Readings!BH41&gt;0.1,333.5*((Readings!BH41)^-0.07168)+(2.5*(LOG(Readings!BH41/16.325))^2-273+$E44))</f>
        <v>-0.28554283999574182</v>
      </c>
      <c r="BM44" s="6">
        <f>IF(Readings!BI41&gt;0.1,333.5*((Readings!BI41)^-0.07168)+(2.5*(LOG(Readings!BI41/16.325))^2-273+$E44))</f>
        <v>-0.27367012345911235</v>
      </c>
      <c r="BN44" s="6">
        <f>IF(Readings!BJ41&gt;0.1,333.5*((Readings!BJ41)^-0.07168)+(2.5*(LOG(Readings!BJ41/16.325))^2-273+$E44))</f>
        <v>-0.29740748586834798</v>
      </c>
      <c r="BO44" s="6">
        <f>IF(Readings!BK41&gt;0.1,333.5*((Readings!BK41)^-0.07168)+(2.5*(LOG(Readings!BK41/16.325))^2-273+$E44))</f>
        <v>-0.27367012345911235</v>
      </c>
      <c r="BP44" s="6">
        <f>IF(Readings!BL41&gt;0.1,333.5*((Readings!BL41)^-0.07168)+(2.5*(LOG(Readings!BL41/16.325))^2-273+$E44))</f>
        <v>-0.27367012345911235</v>
      </c>
      <c r="BQ44" s="6">
        <f>IF(Readings!BM41&gt;0.1,333.5*((Readings!BM41)^-0.07168)+(2.5*(LOG(Readings!BM41/16.325))^2-273+$E44))</f>
        <v>-0.27367012345911235</v>
      </c>
      <c r="BR44" s="6">
        <f>IF(Readings!BN41&gt;0.1,333.5*((Readings!BN41)^-0.07168)+(2.5*(LOG(Readings!BN41/16.325))^2-273+$E44))</f>
        <v>-0.33295310278469969</v>
      </c>
      <c r="BS44" s="6">
        <f>IF(Readings!BO41&gt;0.1,333.5*((Readings!BO41)^-0.07168)+(2.5*(LOG(Readings!BO41/16.325))^2-273+$E44))</f>
        <v>-0.28554283999574182</v>
      </c>
      <c r="BT44" s="6">
        <f>IF(Readings!BP41&gt;0.1,333.5*((Readings!BP41)^-0.07168)+(2.5*(LOG(Readings!BP41/16.325))^2-273+$E44))</f>
        <v>-0.27367012345911235</v>
      </c>
      <c r="BU44" s="6">
        <f>IF(Readings!BQ41&gt;0.1,333.5*((Readings!BQ41)^-0.07168)+(2.5*(LOG(Readings!BQ41/16.325))^2-273+$E44))</f>
        <v>-0.27367012345911235</v>
      </c>
      <c r="BV44" s="6">
        <f>IF(Readings!BR41&gt;0.1,333.5*((Readings!BR41)^-0.07168)+(2.5*(LOG(Readings!BR41/16.325))^2-273+$E44))</f>
        <v>-0.27367012345911235</v>
      </c>
      <c r="BW44" s="6">
        <f>IF(Readings!BS41&gt;0.1,333.5*((Readings!BS41)^-0.07168)+(2.5*(LOG(Readings!BS41/16.325))^2-273+$E44))</f>
        <v>-0.26178932590079285</v>
      </c>
      <c r="BX44" s="6">
        <f>IF(Readings!BT41&gt;0.1,333.5*((Readings!BT41)^-0.07168)+(2.5*(LOG(Readings!BT41/16.325))^2-273+$E44))</f>
        <v>-0.27367012345911235</v>
      </c>
      <c r="BY44" s="6">
        <f>IF(Readings!BU41&gt;0.1,333.5*((Readings!BU41)^-0.07168)+(2.5*(LOG(Readings!BU41/16.325))^2-273+$E44))</f>
        <v>-0.26178932590079285</v>
      </c>
      <c r="BZ44" s="6">
        <f>IF(Readings!BV41&gt;0.1,333.5*((Readings!BV41)^-0.07168)+(2.5*(LOG(Readings!BV41/16.325))^2-273+$E44))</f>
        <v>-0.26178932590079285</v>
      </c>
      <c r="CA44" s="6">
        <f>IF(Readings!BW41&gt;0.1,333.5*((Readings!BW41)^-0.07168)+(2.5*(LOG(Readings!BW41/16.325))^2-273+$E44))</f>
        <v>-0.27367012345911235</v>
      </c>
      <c r="CB44" s="6">
        <f>IF(Readings!BX41&gt;0.1,333.5*((Readings!BX41)^-0.07168)+(2.5*(LOG(Readings!BX41/16.325))^2-273+$E44))</f>
        <v>-0.26178932590079285</v>
      </c>
      <c r="CC44" s="6">
        <f>IF(Readings!BY41&gt;0.1,333.5*((Readings!BY41)^-0.07168)+(2.5*(LOG(Readings!BY41/16.325))^2-273+$E44))</f>
        <v>-0.27367012345911235</v>
      </c>
      <c r="CD44" s="6">
        <f>IF(Readings!BZ41&gt;0.1,333.5*((Readings!BZ41)^-0.07168)+(2.5*(LOG(Readings!BZ41/16.325))^2-273+$E44))</f>
        <v>-0.26178932590079285</v>
      </c>
      <c r="CE44" s="6">
        <f>IF(Readings!CA41&gt;0.1,333.5*((Readings!CA41)^-0.07168)+(2.5*(LOG(Readings!CA41/16.325))^2-273+$E44))</f>
        <v>-0.26178932590079285</v>
      </c>
      <c r="CF44" s="6"/>
      <c r="CG44" s="6">
        <f>IF(Readings!CC41&gt;0.1,333.5*((Readings!CC41)^-0.07168)+(2.5*(LOG(Readings!CC41/16.325))^2-273+$E44))</f>
        <v>-0.27367012345911235</v>
      </c>
      <c r="CH44" s="6">
        <f>IF(Readings!CD41&gt;0.1,333.5*((Readings!CD41)^-0.07168)+(2.5*(LOG(Readings!CD41/16.325))^2-273+$E44))</f>
        <v>-0.26178932590079285</v>
      </c>
      <c r="CI44" s="6">
        <f>IF(Readings!CE41&gt;0.1,333.5*((Readings!CE41)^-0.07168)+(2.5*(LOG(Readings!CE41/16.325))^2-273+$E44))</f>
        <v>-0.27367012345911235</v>
      </c>
      <c r="CJ44" s="6">
        <f>IF(Readings!CF41&gt;0.1,333.5*((Readings!CF41)^-0.07168)+(2.5*(LOG(Readings!CF41/16.325))^2-273+$E44))</f>
        <v>-0.26178932590079285</v>
      </c>
      <c r="CK44" s="6">
        <f>IF(Readings!CG41&gt;0.1,333.5*((Readings!CG41)^-0.07168)+(2.5*(LOG(Readings!CG41/16.325))^2-273+$E44))</f>
        <v>-0.29740748586834798</v>
      </c>
      <c r="CL44" s="6"/>
      <c r="CM44" s="6">
        <f>IF(Readings!CI41&gt;0.1,333.5*((Readings!CI41)^-0.07168)+(2.5*(LOG(Readings!CI41/16.325))^2-273+$E44))</f>
        <v>-0.27367012345911235</v>
      </c>
      <c r="CN44" s="6">
        <f>IF(Readings!CJ41&gt;0.1,333.5*((Readings!CJ41)^-0.07168)+(2.5*(LOG(Readings!CJ41/16.325))^2-273+$E44))</f>
        <v>-0.28554283999574182</v>
      </c>
      <c r="CO44" s="6">
        <f>IF(Readings!CK41&gt;0.1,333.5*((Readings!CK41)^-0.07168)+(2.5*(LOG(Readings!CK41/16.325))^2-273+$E44))</f>
        <v>-0.26178932590079285</v>
      </c>
      <c r="CP44" s="6">
        <f>IF(Readings!CL41&gt;0.1,333.5*((Readings!CL41)^-0.07168)+(2.5*(LOG(Readings!CL41/16.325))^2-273+$E44))</f>
        <v>-0.26178932590079285</v>
      </c>
      <c r="CQ44" s="6">
        <f>IF(Readings!CM41&gt;0.1,333.5*((Readings!CM41)^-0.07168)+(2.5*(LOG(Readings!CM41/16.325))^2-273+$E44))</f>
        <v>-0.27367012345911235</v>
      </c>
      <c r="CR44" s="6">
        <f>IF(Readings!CN41&gt;0.1,333.5*((Readings!CN41)^-0.07168)+(2.5*(LOG(Readings!CN41/16.325))^2-273+$E44))</f>
        <v>-0.26178932590079285</v>
      </c>
      <c r="CS44" s="6">
        <f>IF(Readings!CO41&gt;0.1,333.5*((Readings!CO41)^-0.07168)+(2.5*(LOG(Readings!CO41/16.325))^2-273+$E44))</f>
        <v>-0.28554283999574182</v>
      </c>
      <c r="CT44" s="6">
        <f>IF(Readings!CP41&gt;0.1,333.5*((Readings!CP41)^-0.07168)+(2.5*(LOG(Readings!CP41/16.325))^2-273+$E44))</f>
        <v>-0.26178932590079285</v>
      </c>
      <c r="CU44" s="6">
        <f>IF(Readings!CQ41&gt;0.1,333.5*((Readings!CQ41)^-0.07168)+(2.5*(LOG(Readings!CQ41/16.325))^2-273+$E44))</f>
        <v>-0.24990043694378983</v>
      </c>
      <c r="CV44" s="6">
        <f>IF(Readings!CR41&gt;0.1,333.5*((Readings!CR41)^-0.07168)+(2.5*(LOG(Readings!CR41/16.325))^2-273+$E44))</f>
        <v>-0.26178932590079285</v>
      </c>
      <c r="CW44" s="6">
        <f>IF(Readings!CS41&gt;0.1,333.5*((Readings!CS41)^-0.07168)+(2.5*(LOG(Readings!CS41/16.325))^2-273+$E44))</f>
        <v>-0.26178932590079285</v>
      </c>
      <c r="CX44" s="6">
        <f>IF(Readings!CT41&gt;0.1,333.5*((Readings!CT41)^-0.07168)+(2.5*(LOG(Readings!CT41/16.325))^2-273+$E44))</f>
        <v>-0.24990043694378983</v>
      </c>
      <c r="CY44" s="6">
        <f>IF(Readings!CU41&gt;0.1,333.5*((Readings!CU41)^-0.07168)+(2.5*(LOG(Readings!CU41/16.325))^2-273+$E44))</f>
        <v>-0.28554283999574182</v>
      </c>
      <c r="CZ44" s="6">
        <f>IF(Readings!CV41&gt;0.1,333.5*((Readings!CV41)^-0.07168)+(2.5*(LOG(Readings!CV41/16.325))^2-273+$E44))</f>
        <v>-0.26178932590079285</v>
      </c>
      <c r="DA44" s="6">
        <f>IF(Readings!CW41&gt;0.1,333.5*((Readings!CW41)^-0.07168)+(2.5*(LOG(Readings!CW41/16.325))^2-273+$E44))</f>
        <v>-0.29740748586834798</v>
      </c>
      <c r="DB44" s="6">
        <f>IF(Readings!CX41&gt;0.1,333.5*((Readings!CX41)^-0.07168)+(2.5*(LOG(Readings!CX41/16.325))^2-273+$E44))</f>
        <v>-0.23800344619115776</v>
      </c>
      <c r="DC44" s="6">
        <f>IF(Readings!CY41&gt;0.1,333.5*((Readings!CY41)^-0.07168)+(2.5*(LOG(Readings!CY41/16.325))^2-273+$E44))</f>
        <v>-0.24990043694378983</v>
      </c>
      <c r="DD44" s="6">
        <f>IF(Readings!CZ41&gt;0.1,333.5*((Readings!CZ41)^-0.07168)+(2.5*(LOG(Readings!CZ41/16.325))^2-273+$E44))</f>
        <v>-0.24990043694378983</v>
      </c>
      <c r="DE44" s="6">
        <f>IF(Readings!DA41&gt;0.1,333.5*((Readings!DA41)^-0.07168)+(2.5*(LOG(Readings!DA41/16.325))^2-273+$E44))</f>
        <v>-0.24990043694378983</v>
      </c>
      <c r="DF44" s="6">
        <f>IF(Readings!DB41&gt;0.1,333.5*((Readings!DB41)^-0.07168)+(2.5*(LOG(Readings!DB41/16.325))^2-273+$E44))</f>
        <v>-0.24990043694378983</v>
      </c>
      <c r="DG44" s="6">
        <f>IF(Readings!DC41&gt;0.1,333.5*((Readings!DC41)^-0.07168)+(2.5*(LOG(Readings!DC41/16.325))^2-273+$E44))</f>
        <v>-0.24990043694378983</v>
      </c>
      <c r="DH44" s="6">
        <f>IF(Readings!DD41&gt;0.1,333.5*((Readings!DD41)^-0.07168)+(2.5*(LOG(Readings!DD41/16.325))^2-273+$E44))</f>
        <v>-0.24990043694378983</v>
      </c>
      <c r="DI44" s="6">
        <f>IF(Readings!DE41&gt;0.1,333.5*((Readings!DE41)^-0.07168)+(2.5*(LOG(Readings!DE41/16.325))^2-273+$E44))</f>
        <v>-0.24990043694378983</v>
      </c>
      <c r="DJ44" s="6">
        <f>IF(Readings!DF41&gt;0.1,333.5*((Readings!DF41)^-0.07168)+(2.5*(LOG(Readings!DF41/16.325))^2-273+$E44))</f>
        <v>-0.24990043694378983</v>
      </c>
      <c r="DK44" s="6">
        <f>IF(Readings!DG41&gt;0.1,333.5*((Readings!DG41)^-0.07168)+(2.5*(LOG(Readings!DG41/16.325))^2-273+$E44))</f>
        <v>-0.26178932590079285</v>
      </c>
      <c r="DL44" s="6">
        <f>IF(Readings!DH41&gt;0.1,333.5*((Readings!DH41)^-0.07168)+(2.5*(LOG(Readings!DH41/16.325))^2-273+$E44))</f>
        <v>-0.22609834322668121</v>
      </c>
      <c r="DM44" s="6">
        <f>IF(Readings!DI41&gt;0.1,333.5*((Readings!DI41)^-0.07168)+(2.5*(LOG(Readings!DI41/16.325))^2-273+$E44))</f>
        <v>-0.22609834322668121</v>
      </c>
      <c r="DN44" s="6">
        <f>IF(Readings!DJ41&gt;0.1,333.5*((Readings!DJ41)^-0.07168)+(2.5*(LOG(Readings!DJ41/16.325))^2-273+$E44))</f>
        <v>-0.24990043694378983</v>
      </c>
      <c r="DO44" s="6">
        <f>IF(Readings!DK41&gt;0.1,333.5*((Readings!DK41)^-0.07168)+(2.5*(LOG(Readings!DK41/16.325))^2-273+$E44))</f>
        <v>-0.22609834322668121</v>
      </c>
      <c r="DP44" s="6">
        <f>IF(Readings!DL41&gt;0.1,333.5*((Readings!DL41)^-0.07168)+(2.5*(LOG(Readings!DL41/16.325))^2-273+$E44))</f>
        <v>-0.24990043694378983</v>
      </c>
      <c r="DQ44" s="6">
        <f>IF(Readings!DM41&gt;0.1,333.5*((Readings!DM41)^-0.07168)+(2.5*(LOG(Readings!DM41/16.325))^2-273+$E44))</f>
        <v>-0.26178932590079285</v>
      </c>
      <c r="DR44" s="6">
        <f>IF(Readings!DN41&gt;0.1,333.5*((Readings!DN41)^-0.07168)+(2.5*(LOG(Readings!DN41/16.325))^2-273+$E44))</f>
        <v>-0.26178932590079285</v>
      </c>
      <c r="DS44" s="6">
        <f>IF(Readings!DO41&gt;0.1,333.5*((Readings!DO41)^-0.07168)+(2.5*(LOG(Readings!DO41/16.325))^2-273+$E44))</f>
        <v>-0.26178932590079285</v>
      </c>
      <c r="DT44" s="6">
        <f>IF(Readings!DP41&gt;0.1,333.5*((Readings!DP41)^-0.07168)+(2.5*(LOG(Readings!DP41/16.325))^2-273+$E44))</f>
        <v>-0.28554283999574182</v>
      </c>
      <c r="DU44" s="6">
        <f>IF(Readings!DQ41&gt;0.1,333.5*((Readings!DQ41)^-0.07168)+(2.5*(LOG(Readings!DQ41/16.325))^2-273+$E44))</f>
        <v>-0.26178932590079285</v>
      </c>
      <c r="DV44" s="6">
        <f>IF(Readings!DR41&gt;0.1,333.5*((Readings!DR41)^-0.07168)+(2.5*(LOG(Readings!DR41/16.325))^2-273+$E44))</f>
        <v>-0.26178932590079285</v>
      </c>
      <c r="DW44" s="6">
        <f>IF(Readings!DS41&gt;0.1,333.5*((Readings!DS41)^-0.07168)+(2.5*(LOG(Readings!DS41/16.325))^2-273+$E44))</f>
        <v>-0.24990043694378983</v>
      </c>
      <c r="DX44" s="6">
        <f>IF(Readings!DT41&gt;0.1,333.5*((Readings!DT41)^-0.07168)+(2.5*(LOG(Readings!DT41/16.325))^2-273+$E44))</f>
        <v>-0.24990043694378983</v>
      </c>
      <c r="DY44" s="6">
        <f>IF(Readings!DU41&gt;0.1,333.5*((Readings!DU41)^-0.07168)+(2.5*(LOG(Readings!DU41/16.325))^2-273+$E44))</f>
        <v>-0.24990043694378983</v>
      </c>
      <c r="DZ44" s="6">
        <f>IF(Readings!DV41&gt;0.1,333.5*((Readings!DV41)^-0.07168)+(2.5*(LOG(Readings!DV41/16.325))^2-273+$E44))</f>
        <v>-0.23800344619115776</v>
      </c>
      <c r="EA44" s="6">
        <f>IF(Readings!DW41&gt;0.1,333.5*((Readings!DW41)^-0.07168)+(2.5*(LOG(Readings!DW41/16.325))^2-273+$E44))</f>
        <v>-0.24990043694378983</v>
      </c>
      <c r="EB44" s="6">
        <f>IF(Readings!DX41&gt;0.1,333.5*((Readings!DX41)^-0.07168)+(2.5*(LOG(Readings!DX41/16.325))^2-273+$E44))</f>
        <v>-0.24990043694378983</v>
      </c>
      <c r="EC44" s="6">
        <f>IF(Readings!DY41&gt;0.1,333.5*((Readings!DY41)^-0.07168)+(2.5*(LOG(Readings!DY41/16.325))^2-273+$E44))</f>
        <v>-0.23800344619115776</v>
      </c>
      <c r="ED44" s="6">
        <f>IF(Readings!DZ41&gt;0.1,333.5*((Readings!DZ41)^-0.07168)+(2.5*(LOG(Readings!DZ41/16.325))^2-273+$E44))</f>
        <v>-0.23800344619115776</v>
      </c>
      <c r="EE44" s="6">
        <f>IF(Readings!EA41&gt;0.1,333.5*((Readings!EA41)^-0.07168)+(2.5*(LOG(Readings!EA41/16.325))^2-273+$E44))</f>
        <v>-0.24990043694378983</v>
      </c>
      <c r="EF44" s="6">
        <f>IF(Readings!EB41&gt;0.1,333.5*((Readings!EB41)^-0.07168)+(2.5*(LOG(Readings!EB41/16.325))^2-273+$E44))</f>
        <v>-0.26178932590079285</v>
      </c>
      <c r="EG44" s="6">
        <f>IF(Readings!EC41&gt;0.1,333.5*((Readings!EC41)^-0.07168)+(2.5*(LOG(Readings!EC41/16.325))^2-273+$E44))</f>
        <v>-0.26178932590079285</v>
      </c>
      <c r="EH44" s="6">
        <f>IF(Readings!ED41&gt;0.1,333.5*((Readings!ED41)^-0.07168)+(2.5*(LOG(Readings!ED41/16.325))^2-273+$E44))</f>
        <v>-0.24990043694378983</v>
      </c>
      <c r="EI44" s="6">
        <f>IF(Readings!EE41&gt;0.1,333.5*((Readings!EE41)^-0.07168)+(2.5*(LOG(Readings!EE41/16.325))^2-273+$E44))</f>
        <v>-0.24990043694378983</v>
      </c>
      <c r="EJ44" s="6">
        <f>IF(Readings!EF41&gt;0.1,333.5*((Readings!EF41)^-0.07168)+(2.5*(LOG(Readings!EF41/16.325))^2-273+$E44))</f>
        <v>-0.24990043694378983</v>
      </c>
      <c r="EK44" s="6">
        <f>IF(Readings!EG41&gt;0.1,333.5*((Readings!EG41)^-0.07168)+(2.5*(LOG(Readings!EG41/16.325))^2-273+$E44))</f>
        <v>-0.23800344619115776</v>
      </c>
      <c r="EL44" s="6">
        <f>IF(Readings!EH41&gt;0.1,333.5*((Readings!EH41)^-0.07168)+(2.5*(LOG(Readings!EH41/16.325))^2-273+$E44))</f>
        <v>-0.24990043694378983</v>
      </c>
      <c r="EM44" s="6">
        <f>IF(Readings!EI41&gt;0.1,333.5*((Readings!EI41)^-0.07168)+(2.5*(LOG(Readings!EI41/16.325))^2-273+$E44))</f>
        <v>-0.28554283999574182</v>
      </c>
      <c r="EN44" s="6">
        <f>IF(Readings!EJ41&gt;0.1,333.5*((Readings!EJ41)^-0.07168)+(2.5*(LOG(Readings!EJ41/16.325))^2-273+$E44))</f>
        <v>-0.27367012345911235</v>
      </c>
      <c r="EO44" s="6">
        <f>IF(Readings!EK41&gt;0.1,333.5*((Readings!EK41)^-0.07168)+(2.5*(LOG(Readings!EK41/16.325))^2-273+$E44))</f>
        <v>-0.28554283999574182</v>
      </c>
      <c r="EP44" s="6">
        <f>IF(Readings!EL41&gt;0.1,333.5*((Readings!EL41)^-0.07168)+(2.5*(LOG(Readings!EL41/16.325))^2-273+$E44))</f>
        <v>-0.23800344619115776</v>
      </c>
      <c r="EQ44" s="6">
        <f>IF(Readings!EM41&gt;0.1,333.5*((Readings!EM41)^-0.07168)+(2.5*(LOG(Readings!EM41/16.325))^2-273+$E44))</f>
        <v>-0.23800344619115776</v>
      </c>
      <c r="ER44" s="6">
        <f>IF(Readings!EN41&gt;0.1,333.5*((Readings!EN41)^-0.07168)+(2.5*(LOG(Readings!EN41/16.325))^2-273+$E44))</f>
        <v>-0.23800344619115776</v>
      </c>
      <c r="ES44" s="6">
        <f>IF(Readings!EO41&gt;0.1,333.5*((Readings!EO41)^-0.07168)+(2.5*(LOG(Readings!EO41/16.325))^2-273+$E44))</f>
        <v>-0.42738886944823662</v>
      </c>
      <c r="ET44" s="6">
        <f>IF(Readings!EP41&gt;0.1,333.5*((Readings!EP41)^-0.07168)+(2.5*(LOG(Readings!EP41/16.325))^2-273+$E44))</f>
        <v>-0.41561232283225991</v>
      </c>
      <c r="EU44" s="6">
        <f>IF(Readings!EQ41&gt;0.1,333.5*((Readings!EQ41)^-0.07168)+(2.5*(LOG(Readings!EQ41/16.325))^2-273+$E44))</f>
        <v>-0.22609834322668121</v>
      </c>
      <c r="EV44" s="6">
        <f>IF(Readings!ER41&gt;0.1,333.5*((Readings!ER41)^-0.07168)+(2.5*(LOG(Readings!ER41/16.325))^2-273+$E44))</f>
        <v>-0.21418511761413583</v>
      </c>
      <c r="EW44" s="6">
        <f>(333.5*((16.41)^-0.07168)+(2.5*(LOG(16.41/16.325))^2-273+$E44))</f>
        <v>-0.21418511761413583</v>
      </c>
      <c r="EX44" s="6">
        <f>(333.5*((16.41)^-0.07168)+(2.5*(LOG(16.41/16.325))^2-273+$E44))</f>
        <v>-0.21418511761413583</v>
      </c>
      <c r="EY44" s="6">
        <f>(333.5*((16.42)^-0.07168)+(2.5*(LOG(16.42/16.325))^2-273+$E44))</f>
        <v>-0.22609834322668121</v>
      </c>
      <c r="FA44" s="6">
        <f>IF(Readings!EW41&gt;0.1,333.5*((Readings!EW41)^-0.07168)+(2.5*(LOG(Readings!EW41/16.325))^2-273+$E44))</f>
        <v>-0.21418511761413583</v>
      </c>
      <c r="FB44" s="6"/>
      <c r="FC44" s="6">
        <f>IF(Readings!EY41&gt;0.1,333.5*((Readings!EY41)^-0.07168)+(2.5*(LOG(Readings!EY41/16.325))^2-273+$E44))</f>
        <v>-0.22609834322668121</v>
      </c>
      <c r="FD44" s="6">
        <f>IF(Readings!EZ41&gt;0.1,333.5*((Readings!EZ41)^-0.07168)+(2.5*(LOG(Readings!EZ41/16.325))^2-273+$E44))</f>
        <v>-0.22609834322668121</v>
      </c>
      <c r="FE44" s="6">
        <f>IF(Readings!FA41&gt;0.1,333.5*((Readings!FA41)^-0.07168)+(2.5*(LOG(Readings!FA41/16.325))^2-273+$E44))</f>
        <v>-0.22609834322668121</v>
      </c>
      <c r="FF44" s="6">
        <f>IF(Readings!FB41&gt;0.1,333.5*((Readings!FB41)^-0.07168)+(2.5*(LOG(Readings!FB41/16.325))^2-273+$E44))</f>
        <v>-0.32111260695404553</v>
      </c>
      <c r="FG44" s="6">
        <f>IF(Readings!FC41&gt;0.1,333.5*((Readings!FC41)^-0.07168)+(2.5*(LOG(Readings!FC41/16.325))^2-273+$E44))</f>
        <v>-0.21418511761413583</v>
      </c>
      <c r="FH44" s="6">
        <f>IF(Readings!FD41&gt;0.1,333.5*((Readings!FD41)^-0.07168)+(2.5*(LOG(Readings!FD41/16.325))^2-273+$E44))</f>
        <v>-0.20226375889757264</v>
      </c>
      <c r="FI44" s="6">
        <f>IF(Readings!FE41&gt;0.1,333.5*((Readings!FE41)^-0.07168)+(2.5*(LOG(Readings!FE41/16.325))^2-273+$E44))</f>
        <v>-0.21418511761413583</v>
      </c>
      <c r="FJ44" s="6">
        <f>IF(Readings!FF41&gt;0.1,333.5*((Readings!FF41)^-0.07168)+(2.5*(LOG(Readings!FF41/16.325))^2-273+$E44))</f>
        <v>-0.28554283999574182</v>
      </c>
      <c r="FK44" s="6">
        <f>IF(Readings!FG41&gt;0.1,333.5*((Readings!FG41)^-0.07168)+(2.5*(LOG(Readings!FG41/16.325))^2-273+$E44))</f>
        <v>-0.22609834322668121</v>
      </c>
    </row>
    <row r="45" spans="1:167" x14ac:dyDescent="0.2">
      <c r="A45" t="s">
        <v>31</v>
      </c>
      <c r="B45" s="13">
        <v>6</v>
      </c>
      <c r="C45" s="13">
        <v>1075.1999999999998</v>
      </c>
      <c r="D45" s="17">
        <f t="shared" si="43"/>
        <v>-12.800000000000182</v>
      </c>
      <c r="E45" s="17">
        <v>-0.16</v>
      </c>
      <c r="F45" s="13" t="s">
        <v>96</v>
      </c>
      <c r="G45" s="6">
        <f>IF(Readings!C42&gt;0.1,333.5*((Readings!C42)^-0.07168)+(2.5*(LOG(Readings!C42/16.325))^2-273+$E45))</f>
        <v>-0.3592640714149411</v>
      </c>
      <c r="H45" s="6">
        <f>IF(Readings!D42&gt;0.1,333.5*((Readings!D42)^-0.07168)+(2.5*(LOG(Readings!D42/16.325))^2-273+$E45))</f>
        <v>-0.3592640714149411</v>
      </c>
      <c r="I45" s="6">
        <f>IF(Readings!E42&gt;0.1,333.5*((Readings!E42)^-0.07168)+(2.5*(LOG(Readings!E42/16.325))^2-273+$E45))</f>
        <v>-0.34740748586835934</v>
      </c>
      <c r="J45" s="6">
        <f>IF(Readings!F42&gt;0.1,333.5*((Readings!F42)^-0.07168)+(2.5*(LOG(Readings!F42/16.325))^2-273+$E45))</f>
        <v>-0.34740748586835934</v>
      </c>
      <c r="K45" s="6">
        <f>IF(Readings!G42&gt;0.1,333.5*((Readings!G42)^-0.07168)+(2.5*(LOG(Readings!G42/16.325))^2-273+$E45))</f>
        <v>-0.34740748586835934</v>
      </c>
      <c r="L45" s="6">
        <f>IF(Readings!H42&gt;0.1,333.5*((Readings!H42)^-0.07168)+(2.5*(LOG(Readings!H42/16.325))^2-273+$E45))</f>
        <v>-0.34740748586835934</v>
      </c>
      <c r="M45" s="6">
        <f>IF(Readings!I42&gt;0.1,333.5*((Readings!I42)^-0.07168)+(2.5*(LOG(Readings!I42/16.325))^2-273+$E45))</f>
        <v>-0.34740748586835934</v>
      </c>
      <c r="N45" s="6">
        <f>IF(Readings!J42&gt;0.1,333.5*((Readings!J42)^-0.07168)+(2.5*(LOG(Readings!J42/16.325))^2-273+$E45))</f>
        <v>-0.34740748586835934</v>
      </c>
      <c r="O45" s="6"/>
      <c r="P45" s="6"/>
      <c r="Q45" s="6">
        <f>IF(Readings!M42&gt;0.1,333.5*((Readings!M42)^-0.07168)+(2.5*(LOG(Readings!M42/16.325))^2-273+$E45))</f>
        <v>-0.34740748586835934</v>
      </c>
      <c r="R45" s="6">
        <f>IF(Readings!N42&gt;0.1,333.5*((Readings!N42)^-0.07168)+(2.5*(LOG(Readings!N42/16.325))^2-273+$E45))</f>
        <v>-0.34740748586835934</v>
      </c>
      <c r="S45" s="6">
        <f>IF(Readings!O42&gt;0.1,333.5*((Readings!O42)^-0.07168)+(2.5*(LOG(Readings!O42/16.325))^2-273+$E45))</f>
        <v>-0.3592640714149411</v>
      </c>
      <c r="T45" s="6"/>
      <c r="U45" s="6"/>
      <c r="V45" s="6"/>
      <c r="W45" s="6">
        <f>IF(Readings!S42&gt;0.1,333.5*((Readings!S42)^-0.07168)+(2.5*(LOG(Readings!S42/16.325))^2-273+$E45))</f>
        <v>-0.34740748586835934</v>
      </c>
      <c r="X45" s="6">
        <f>IF(Readings!T42&gt;0.1,333.5*((Readings!T42)^-0.07168)+(2.5*(LOG(Readings!T42/16.325))^2-273+$E45))</f>
        <v>-0.3592640714149411</v>
      </c>
      <c r="Y45" s="6">
        <f>IF(Readings!U42&gt;0.1,333.5*((Readings!U42)^-0.07168)+(2.5*(LOG(Readings!U42/16.325))^2-273+$E45))</f>
        <v>-0.34740748586835934</v>
      </c>
      <c r="Z45" s="6">
        <f>IF(Readings!V42&gt;0.1,333.5*((Readings!V42)^-0.07168)+(2.5*(LOG(Readings!V42/16.325))^2-273+$E45))</f>
        <v>-0.43023489432852102</v>
      </c>
      <c r="AA45" s="6">
        <f>IF(Readings!W42&gt;0.1,333.5*((Readings!W42)^-0.07168)+(2.5*(LOG(Readings!W42/16.325))^2-273+$E45))</f>
        <v>-0.38295310278471106</v>
      </c>
      <c r="AB45" s="6">
        <f>IF(Readings!X42&gt;0.1,333.5*((Readings!X42)^-0.07168)+(2.5*(LOG(Readings!X42/16.325))^2-273+$E45))</f>
        <v>-0.33554283999575318</v>
      </c>
      <c r="AC45" s="6">
        <f>IF(Readings!Y42&gt;0.1,333.5*((Readings!Y42)^-0.07168)+(2.5*(LOG(Readings!Y42/16.325))^2-273+$E45))</f>
        <v>-0.34740748586835934</v>
      </c>
      <c r="AD45" s="6">
        <f>IF(Readings!Z42&gt;0.1,333.5*((Readings!Z42)^-0.07168)+(2.5*(LOG(Readings!Z42/16.325))^2-273+$E45))</f>
        <v>-0.34740748586835934</v>
      </c>
      <c r="AE45" s="6">
        <f>IF(Readings!AA42&gt;0.1,333.5*((Readings!AA42)^-0.07168)+(2.5*(LOG(Readings!AA42/16.325))^2-273+$E45))</f>
        <v>-0.34740748586835934</v>
      </c>
      <c r="AF45" s="6">
        <f>IF(Readings!AB42&gt;0.1,333.5*((Readings!AB42)^-0.07168)+(2.5*(LOG(Readings!AB42/16.325))^2-273+$E45))</f>
        <v>-0.3592640714149411</v>
      </c>
      <c r="AG45" s="6">
        <f>IF(Readings!AC42&gt;0.1,333.5*((Readings!AC42)^-0.07168)+(2.5*(LOG(Readings!AC42/16.325))^2-273+$E45))</f>
        <v>-0.3711126069540569</v>
      </c>
      <c r="AH45" s="6">
        <f>IF(Readings!AD42&gt;0.1,333.5*((Readings!AD42)^-0.07168)+(2.5*(LOG(Readings!AD42/16.325))^2-273+$E45))</f>
        <v>-0.33554283999575318</v>
      </c>
      <c r="AI45" s="6">
        <f>IF(Readings!AE42&gt;0.1,333.5*((Readings!AE42)^-0.07168)+(2.5*(LOG(Readings!AE42/16.325))^2-273+$E45))</f>
        <v>-0.32367012345912372</v>
      </c>
      <c r="AJ45" s="6">
        <f>IF(Readings!AF42&gt;0.1,333.5*((Readings!AF42)^-0.07168)+(2.5*(LOG(Readings!AF42/16.325))^2-273+$E45))</f>
        <v>-0.33554283999575318</v>
      </c>
      <c r="AK45" s="6">
        <f>IF(Readings!AG42&gt;0.1,333.5*((Readings!AG42)^-0.07168)+(2.5*(LOG(Readings!AG42/16.325))^2-273+$E45))</f>
        <v>-0.34740748586835934</v>
      </c>
      <c r="AL45" s="6">
        <f>IF(Readings!AH42&gt;0.1,333.5*((Readings!AH42)^-0.07168)+(2.5*(LOG(Readings!AH42/16.325))^2-273+$E45))</f>
        <v>-0.32367012345912372</v>
      </c>
      <c r="AM45" s="6">
        <f>IF(Readings!AI42&gt;0.1,333.5*((Readings!AI42)^-0.07168)+(2.5*(LOG(Readings!AI42/16.325))^2-273+$E45))</f>
        <v>-0.33554283999575318</v>
      </c>
      <c r="AN45" s="6">
        <f>IF(Readings!AJ42&gt;0.1,333.5*((Readings!AJ42)^-0.07168)+(2.5*(LOG(Readings!AJ42/16.325))^2-273+$E45))</f>
        <v>-0.32367012345912372</v>
      </c>
      <c r="AO45" s="6">
        <f>IF(Readings!AK42&gt;0.1,333.5*((Readings!AK42)^-0.07168)+(2.5*(LOG(Readings!AK42/16.325))^2-273+$E45))</f>
        <v>-0.32367012345912372</v>
      </c>
      <c r="AP45" s="6">
        <f>IF(Readings!AL42&gt;0.1,333.5*((Readings!AL42)^-0.07168)+(2.5*(LOG(Readings!AL42/16.325))^2-273+$E45))</f>
        <v>-0.32367012345912372</v>
      </c>
      <c r="AQ45" s="6">
        <f>IF(Readings!AM42&gt;0.1,333.5*((Readings!AM42)^-0.07168)+(2.5*(LOG(Readings!AM42/16.325))^2-273+$E45))</f>
        <v>-0.34740748586835934</v>
      </c>
      <c r="AR45" s="6">
        <f>IF(Readings!AN42&gt;0.1,333.5*((Readings!AN42)^-0.07168)+(2.5*(LOG(Readings!AN42/16.325))^2-273+$E45))</f>
        <v>-0.31178932590080422</v>
      </c>
      <c r="AS45" s="6">
        <f>IF(Readings!AO42&gt;0.1,333.5*((Readings!AO42)^-0.07168)+(2.5*(LOG(Readings!AO42/16.325))^2-273+$E45))</f>
        <v>-0.31178932590080422</v>
      </c>
      <c r="AT45" s="6">
        <f>IF(Readings!AP42&gt;0.1,333.5*((Readings!AP42)^-0.07168)+(2.5*(LOG(Readings!AP42/16.325))^2-273+$E45))</f>
        <v>-0.32367012345912372</v>
      </c>
      <c r="AU45" s="6"/>
      <c r="AV45" s="6">
        <f>IF(Readings!AR42&gt;0.1,333.5*((Readings!AR42)^-0.07168)+(2.5*(LOG(Readings!AR42/16.325))^2-273+$E45))</f>
        <v>-0.32367012345912372</v>
      </c>
      <c r="AW45" s="6">
        <f>IF(Readings!AS42&gt;0.1,333.5*((Readings!AS42)^-0.07168)+(2.5*(LOG(Readings!AS42/16.325))^2-273+$E45))</f>
        <v>-0.32367012345912372</v>
      </c>
      <c r="AX45" s="6">
        <f>IF(Readings!AT42&gt;0.1,333.5*((Readings!AT42)^-0.07168)+(2.5*(LOG(Readings!AT42/16.325))^2-273+$E45))</f>
        <v>-0.33554283999575318</v>
      </c>
      <c r="AY45" s="6">
        <f>IF(Readings!AU42&gt;0.1,333.5*((Readings!AU42)^-0.07168)+(2.5*(LOG(Readings!AU42/16.325))^2-273+$E45))</f>
        <v>-0.31178932590080422</v>
      </c>
      <c r="AZ45" s="6">
        <f>IF(Readings!AV42&gt;0.1,333.5*((Readings!AV42)^-0.07168)+(2.5*(LOG(Readings!AV42/16.325))^2-273+$E45))</f>
        <v>-0.33554283999575318</v>
      </c>
      <c r="BA45" s="6">
        <f>IF(Readings!AW42&gt;0.1,333.5*((Readings!AW42)^-0.07168)+(2.5*(LOG(Readings!AW42/16.325))^2-273+$E45))</f>
        <v>-0.32367012345912372</v>
      </c>
      <c r="BB45" s="6">
        <f>IF(Readings!AX42&gt;0.1,333.5*((Readings!AX42)^-0.07168)+(2.5*(LOG(Readings!AX42/16.325))^2-273+$E45))</f>
        <v>-0.33554283999575318</v>
      </c>
      <c r="BC45" s="6">
        <f>IF(Readings!AY42&gt;0.1,333.5*((Readings!AY42)^-0.07168)+(2.5*(LOG(Readings!AY42/16.325))^2-273+$E45))</f>
        <v>-0.32367012345912372</v>
      </c>
      <c r="BD45" s="6">
        <f>IF(Readings!AZ42&gt;0.1,333.5*((Readings!AZ42)^-0.07168)+(2.5*(LOG(Readings!AZ42/16.325))^2-273+$E45))</f>
        <v>-0.31178932590080422</v>
      </c>
      <c r="BE45" s="6">
        <f>IF(Readings!BA42&gt;0.1,333.5*((Readings!BA42)^-0.07168)+(2.5*(LOG(Readings!BA42/16.325))^2-273+$E45))</f>
        <v>-0.31178932590080422</v>
      </c>
      <c r="BF45" s="6">
        <f>IF(Readings!BB42&gt;0.1,333.5*((Readings!BB42)^-0.07168)+(2.5*(LOG(Readings!BB42/16.325))^2-273+$E45))</f>
        <v>-0.31178932590080422</v>
      </c>
      <c r="BG45" s="6">
        <f>IF(Readings!BC42&gt;0.1,333.5*((Readings!BC42)^-0.07168)+(2.5*(LOG(Readings!BC42/16.325))^2-273+$E45))</f>
        <v>-0.31178932590080422</v>
      </c>
      <c r="BH45" s="6"/>
      <c r="BI45" s="6">
        <f>IF(Readings!BE42&gt;0.1,333.5*((Readings!BE42)^-0.07168)+(2.5*(LOG(Readings!BE42/16.325))^2-273+$E45))</f>
        <v>-0.31178932590080422</v>
      </c>
      <c r="BJ45" s="6">
        <f>IF(Readings!BF42&gt;0.1,333.5*((Readings!BF42)^-0.07168)+(2.5*(LOG(Readings!BF42/16.325))^2-273+$E45))</f>
        <v>-0.31178932590080422</v>
      </c>
      <c r="BK45" s="6">
        <f>IF(Readings!BG42&gt;0.1,333.5*((Readings!BG42)^-0.07168)+(2.5*(LOG(Readings!BG42/16.325))^2-273+$E45))</f>
        <v>-0.31178932590080422</v>
      </c>
      <c r="BL45" s="6">
        <f>IF(Readings!BH42&gt;0.1,333.5*((Readings!BH42)^-0.07168)+(2.5*(LOG(Readings!BH42/16.325))^2-273+$E45))</f>
        <v>-0.31178932590080422</v>
      </c>
      <c r="BM45" s="6">
        <f>IF(Readings!BI42&gt;0.1,333.5*((Readings!BI42)^-0.07168)+(2.5*(LOG(Readings!BI42/16.325))^2-273+$E45))</f>
        <v>-0.31178932590080422</v>
      </c>
      <c r="BN45" s="6">
        <f>IF(Readings!BJ42&gt;0.1,333.5*((Readings!BJ42)^-0.07168)+(2.5*(LOG(Readings!BJ42/16.325))^2-273+$E45))</f>
        <v>-0.31178932590080422</v>
      </c>
      <c r="BO45" s="6">
        <f>IF(Readings!BK42&gt;0.1,333.5*((Readings!BK42)^-0.07168)+(2.5*(LOG(Readings!BK42/16.325))^2-273+$E45))</f>
        <v>-0.31178932590080422</v>
      </c>
      <c r="BP45" s="6">
        <f>IF(Readings!BL42&gt;0.1,333.5*((Readings!BL42)^-0.07168)+(2.5*(LOG(Readings!BL42/16.325))^2-273+$E45))</f>
        <v>-0.31178932590080422</v>
      </c>
      <c r="BQ45" s="6">
        <f>IF(Readings!BM42&gt;0.1,333.5*((Readings!BM42)^-0.07168)+(2.5*(LOG(Readings!BM42/16.325))^2-273+$E45))</f>
        <v>-0.31178932590080422</v>
      </c>
      <c r="BR45" s="6">
        <f>IF(Readings!BN42&gt;0.1,333.5*((Readings!BN42)^-0.07168)+(2.5*(LOG(Readings!BN42/16.325))^2-273+$E45))</f>
        <v>-0.38295310278471106</v>
      </c>
      <c r="BS45" s="6">
        <f>IF(Readings!BO42&gt;0.1,333.5*((Readings!BO42)^-0.07168)+(2.5*(LOG(Readings!BO42/16.325))^2-273+$E45))</f>
        <v>-0.32367012345912372</v>
      </c>
      <c r="BT45" s="6">
        <f>IF(Readings!BP42&gt;0.1,333.5*((Readings!BP42)^-0.07168)+(2.5*(LOG(Readings!BP42/16.325))^2-273+$E45))</f>
        <v>-0.31178932590080422</v>
      </c>
      <c r="BU45" s="6">
        <f>IF(Readings!BQ42&gt;0.1,333.5*((Readings!BQ42)^-0.07168)+(2.5*(LOG(Readings!BQ42/16.325))^2-273+$E45))</f>
        <v>-0.31178932590080422</v>
      </c>
      <c r="BV45" s="6">
        <f>IF(Readings!BR42&gt;0.1,333.5*((Readings!BR42)^-0.07168)+(2.5*(LOG(Readings!BR42/16.325))^2-273+$E45))</f>
        <v>-0.31178932590080422</v>
      </c>
      <c r="BW45" s="6">
        <f>IF(Readings!BS42&gt;0.1,333.5*((Readings!BS42)^-0.07168)+(2.5*(LOG(Readings!BS42/16.325))^2-273+$E45))</f>
        <v>-0.2999004369438012</v>
      </c>
      <c r="BX45" s="6">
        <f>IF(Readings!BT42&gt;0.1,333.5*((Readings!BT42)^-0.07168)+(2.5*(LOG(Readings!BT42/16.325))^2-273+$E45))</f>
        <v>-0.2999004369438012</v>
      </c>
      <c r="BY45" s="6">
        <f>IF(Readings!BU42&gt;0.1,333.5*((Readings!BU42)^-0.07168)+(2.5*(LOG(Readings!BU42/16.325))^2-273+$E45))</f>
        <v>-0.2999004369438012</v>
      </c>
      <c r="BZ45" s="6">
        <f>IF(Readings!BV42&gt;0.1,333.5*((Readings!BV42)^-0.07168)+(2.5*(LOG(Readings!BV42/16.325))^2-273+$E45))</f>
        <v>-0.2999004369438012</v>
      </c>
      <c r="CA45" s="6">
        <f>IF(Readings!BW42&gt;0.1,333.5*((Readings!BW42)^-0.07168)+(2.5*(LOG(Readings!BW42/16.325))^2-273+$E45))</f>
        <v>-0.2999004369438012</v>
      </c>
      <c r="CB45" s="6">
        <f>IF(Readings!BX42&gt;0.1,333.5*((Readings!BX42)^-0.07168)+(2.5*(LOG(Readings!BX42/16.325))^2-273+$E45))</f>
        <v>-0.2999004369438012</v>
      </c>
      <c r="CC45" s="6">
        <f>IF(Readings!BY42&gt;0.1,333.5*((Readings!BY42)^-0.07168)+(2.5*(LOG(Readings!BY42/16.325))^2-273+$E45))</f>
        <v>-0.32367012345912372</v>
      </c>
      <c r="CD45" s="6">
        <f>IF(Readings!BZ42&gt;0.1,333.5*((Readings!BZ42)^-0.07168)+(2.5*(LOG(Readings!BZ42/16.325))^2-273+$E45))</f>
        <v>-0.28800344619116913</v>
      </c>
      <c r="CE45" s="6">
        <f>IF(Readings!CA42&gt;0.1,333.5*((Readings!CA42)^-0.07168)+(2.5*(LOG(Readings!CA42/16.325))^2-273+$E45))</f>
        <v>-0.2999004369438012</v>
      </c>
      <c r="CF45" s="6"/>
      <c r="CG45" s="6">
        <f>IF(Readings!CC42&gt;0.1,333.5*((Readings!CC42)^-0.07168)+(2.5*(LOG(Readings!CC42/16.325))^2-273+$E45))</f>
        <v>-0.2999004369438012</v>
      </c>
      <c r="CH45" s="6">
        <f>IF(Readings!CD42&gt;0.1,333.5*((Readings!CD42)^-0.07168)+(2.5*(LOG(Readings!CD42/16.325))^2-273+$E45))</f>
        <v>-0.2999004369438012</v>
      </c>
      <c r="CI45" s="6">
        <f>IF(Readings!CE42&gt;0.1,333.5*((Readings!CE42)^-0.07168)+(2.5*(LOG(Readings!CE42/16.325))^2-273+$E45))</f>
        <v>-0.2999004369438012</v>
      </c>
      <c r="CJ45" s="6">
        <f>IF(Readings!CF42&gt;0.1,333.5*((Readings!CF42)^-0.07168)+(2.5*(LOG(Readings!CF42/16.325))^2-273+$E45))</f>
        <v>-0.31178932590080422</v>
      </c>
      <c r="CK45" s="6">
        <f>IF(Readings!CG42&gt;0.1,333.5*((Readings!CG42)^-0.07168)+(2.5*(LOG(Readings!CG42/16.325))^2-273+$E45))</f>
        <v>-0.32367012345912372</v>
      </c>
      <c r="CL45" s="6"/>
      <c r="CM45" s="6">
        <f>IF(Readings!CI42&gt;0.1,333.5*((Readings!CI42)^-0.07168)+(2.5*(LOG(Readings!CI42/16.325))^2-273+$E45))</f>
        <v>-0.2999004369438012</v>
      </c>
      <c r="CN45" s="6">
        <f>IF(Readings!CJ42&gt;0.1,333.5*((Readings!CJ42)^-0.07168)+(2.5*(LOG(Readings!CJ42/16.325))^2-273+$E45))</f>
        <v>-0.2999004369438012</v>
      </c>
      <c r="CO45" s="6">
        <f>IF(Readings!CK42&gt;0.1,333.5*((Readings!CK42)^-0.07168)+(2.5*(LOG(Readings!CK42/16.325))^2-273+$E45))</f>
        <v>-0.2999004369438012</v>
      </c>
      <c r="CP45" s="6">
        <f>IF(Readings!CL42&gt;0.1,333.5*((Readings!CL42)^-0.07168)+(2.5*(LOG(Readings!CL42/16.325))^2-273+$E45))</f>
        <v>-0.28800344619116913</v>
      </c>
      <c r="CQ45" s="6">
        <f>IF(Readings!CM42&gt;0.1,333.5*((Readings!CM42)^-0.07168)+(2.5*(LOG(Readings!CM42/16.325))^2-273+$E45))</f>
        <v>-0.31178932590080422</v>
      </c>
      <c r="CR45" s="6">
        <f>IF(Readings!CN42&gt;0.1,333.5*((Readings!CN42)^-0.07168)+(2.5*(LOG(Readings!CN42/16.325))^2-273+$E45))</f>
        <v>-0.2999004369438012</v>
      </c>
      <c r="CS45" s="6">
        <f>IF(Readings!CO42&gt;0.1,333.5*((Readings!CO42)^-0.07168)+(2.5*(LOG(Readings!CO42/16.325))^2-273+$E45))</f>
        <v>-0.32367012345912372</v>
      </c>
      <c r="CT45" s="6">
        <f>IF(Readings!CP42&gt;0.1,333.5*((Readings!CP42)^-0.07168)+(2.5*(LOG(Readings!CP42/16.325))^2-273+$E45))</f>
        <v>-0.2999004369438012</v>
      </c>
      <c r="CU45" s="6">
        <f>IF(Readings!CQ42&gt;0.1,333.5*((Readings!CQ42)^-0.07168)+(2.5*(LOG(Readings!CQ42/16.325))^2-273+$E45))</f>
        <v>-0.2999004369438012</v>
      </c>
      <c r="CV45" s="6">
        <f>IF(Readings!CR42&gt;0.1,333.5*((Readings!CR42)^-0.07168)+(2.5*(LOG(Readings!CR42/16.325))^2-273+$E45))</f>
        <v>-0.28800344619116913</v>
      </c>
      <c r="CW45" s="6">
        <f>IF(Readings!CS42&gt;0.1,333.5*((Readings!CS42)^-0.07168)+(2.5*(LOG(Readings!CS42/16.325))^2-273+$E45))</f>
        <v>-0.2999004369438012</v>
      </c>
      <c r="CX45" s="6">
        <f>IF(Readings!CT42&gt;0.1,333.5*((Readings!CT42)^-0.07168)+(2.5*(LOG(Readings!CT42/16.325))^2-273+$E45))</f>
        <v>-0.38295310278471106</v>
      </c>
      <c r="CY45" s="6">
        <f>IF(Readings!CU42&gt;0.1,333.5*((Readings!CU42)^-0.07168)+(2.5*(LOG(Readings!CU42/16.325))^2-273+$E45))</f>
        <v>-0.3711126069540569</v>
      </c>
      <c r="CZ45" s="6">
        <f>IF(Readings!CV42&gt;0.1,333.5*((Readings!CV42)^-0.07168)+(2.5*(LOG(Readings!CV42/16.325))^2-273+$E45))</f>
        <v>-0.2999004369438012</v>
      </c>
      <c r="DA45" s="6">
        <f>IF(Readings!CW42&gt;0.1,333.5*((Readings!CW42)^-0.07168)+(2.5*(LOG(Readings!CW42/16.325))^2-273+$E45))</f>
        <v>-0.33554283999575318</v>
      </c>
      <c r="DB45" s="6">
        <f>IF(Readings!CX42&gt;0.1,333.5*((Readings!CX42)^-0.07168)+(2.5*(LOG(Readings!CX42/16.325))^2-273+$E45))</f>
        <v>-0.28800344619116913</v>
      </c>
      <c r="DC45" s="6">
        <f>IF(Readings!CY42&gt;0.1,333.5*((Readings!CY42)^-0.07168)+(2.5*(LOG(Readings!CY42/16.325))^2-273+$E45))</f>
        <v>-0.28800344619116913</v>
      </c>
      <c r="DD45" s="6">
        <f>IF(Readings!CZ42&gt;0.1,333.5*((Readings!CZ42)^-0.07168)+(2.5*(LOG(Readings!CZ42/16.325))^2-273+$E45))</f>
        <v>-0.27609834322669258</v>
      </c>
      <c r="DE45" s="6">
        <f>IF(Readings!DA42&gt;0.1,333.5*((Readings!DA42)^-0.07168)+(2.5*(LOG(Readings!DA42/16.325))^2-273+$E45))</f>
        <v>-0.28800344619116913</v>
      </c>
      <c r="DF45" s="6">
        <f>IF(Readings!DB42&gt;0.1,333.5*((Readings!DB42)^-0.07168)+(2.5*(LOG(Readings!DB42/16.325))^2-273+$E45))</f>
        <v>-0.27609834322669258</v>
      </c>
      <c r="DG45" s="6">
        <f>IF(Readings!DC42&gt;0.1,333.5*((Readings!DC42)^-0.07168)+(2.5*(LOG(Readings!DC42/16.325))^2-273+$E45))</f>
        <v>-0.27609834322669258</v>
      </c>
      <c r="DH45" s="6">
        <f>IF(Readings!DD42&gt;0.1,333.5*((Readings!DD42)^-0.07168)+(2.5*(LOG(Readings!DD42/16.325))^2-273+$E45))</f>
        <v>-0.27609834322669258</v>
      </c>
      <c r="DI45" s="6">
        <f>IF(Readings!DE42&gt;0.1,333.5*((Readings!DE42)^-0.07168)+(2.5*(LOG(Readings!DE42/16.325))^2-273+$E45))</f>
        <v>-0.28800344619116913</v>
      </c>
      <c r="DJ45" s="6">
        <f>IF(Readings!DF42&gt;0.1,333.5*((Readings!DF42)^-0.07168)+(2.5*(LOG(Readings!DF42/16.325))^2-273+$E45))</f>
        <v>-0.27609834322669258</v>
      </c>
      <c r="DK45" s="6">
        <f>IF(Readings!DG42&gt;0.1,333.5*((Readings!DG42)^-0.07168)+(2.5*(LOG(Readings!DG42/16.325))^2-273+$E45))</f>
        <v>-0.2999004369438012</v>
      </c>
      <c r="DL45" s="6">
        <f>IF(Readings!DH42&gt;0.1,333.5*((Readings!DH42)^-0.07168)+(2.5*(LOG(Readings!DH42/16.325))^2-273+$E45))</f>
        <v>-0.2641851176141472</v>
      </c>
      <c r="DM45" s="6">
        <f>IF(Readings!DI42&gt;0.1,333.5*((Readings!DI42)^-0.07168)+(2.5*(LOG(Readings!DI42/16.325))^2-273+$E45))</f>
        <v>-0.2641851176141472</v>
      </c>
      <c r="DN45" s="6">
        <f>IF(Readings!DJ42&gt;0.1,333.5*((Readings!DJ42)^-0.07168)+(2.5*(LOG(Readings!DJ42/16.325))^2-273+$E45))</f>
        <v>-0.27609834322669258</v>
      </c>
      <c r="DO45" s="6">
        <f>IF(Readings!DK42&gt;0.1,333.5*((Readings!DK42)^-0.07168)+(2.5*(LOG(Readings!DK42/16.325))^2-273+$E45))</f>
        <v>-0.2641851176141472</v>
      </c>
      <c r="DP45" s="6">
        <f>IF(Readings!DL42&gt;0.1,333.5*((Readings!DL42)^-0.07168)+(2.5*(LOG(Readings!DL42/16.325))^2-273+$E45))</f>
        <v>-0.28800344619116913</v>
      </c>
      <c r="DQ45" s="6">
        <f>IF(Readings!DM42&gt;0.1,333.5*((Readings!DM42)^-0.07168)+(2.5*(LOG(Readings!DM42/16.325))^2-273+$E45))</f>
        <v>-0.28800344619116913</v>
      </c>
      <c r="DR45" s="6"/>
      <c r="DS45" s="6">
        <f>IF(Readings!DO42&gt;0.1,333.5*((Readings!DO42)^-0.07168)+(2.5*(LOG(Readings!DO42/16.325))^2-273+$E45))</f>
        <v>-0.28800344619116913</v>
      </c>
      <c r="DT45" s="6">
        <f>IF(Readings!DP42&gt;0.1,333.5*((Readings!DP42)^-0.07168)+(2.5*(LOG(Readings!DP42/16.325))^2-273+$E45))</f>
        <v>-0.31178932590080422</v>
      </c>
      <c r="DU45" s="6">
        <f>IF(Readings!DQ42&gt;0.1,333.5*((Readings!DQ42)^-0.07168)+(2.5*(LOG(Readings!DQ42/16.325))^2-273+$E45))</f>
        <v>-0.28800344619116913</v>
      </c>
      <c r="DV45" s="6">
        <f>IF(Readings!DR42&gt;0.1,333.5*((Readings!DR42)^-0.07168)+(2.5*(LOG(Readings!DR42/16.325))^2-273+$E45))</f>
        <v>-0.28800344619116913</v>
      </c>
      <c r="DW45" s="6">
        <f>IF(Readings!DS42&gt;0.1,333.5*((Readings!DS42)^-0.07168)+(2.5*(LOG(Readings!DS42/16.325))^2-273+$E45))</f>
        <v>-0.28800344619116913</v>
      </c>
      <c r="DX45" s="6">
        <f>IF(Readings!DT42&gt;0.1,333.5*((Readings!DT42)^-0.07168)+(2.5*(LOG(Readings!DT42/16.325))^2-273+$E45))</f>
        <v>-0.28800344619116913</v>
      </c>
      <c r="DY45" s="6">
        <f>IF(Readings!DU42&gt;0.1,333.5*((Readings!DU42)^-0.07168)+(2.5*(LOG(Readings!DU42/16.325))^2-273+$E45))</f>
        <v>-0.28800344619116913</v>
      </c>
      <c r="DZ45" s="6">
        <f>IF(Readings!DV42&gt;0.1,333.5*((Readings!DV42)^-0.07168)+(2.5*(LOG(Readings!DV42/16.325))^2-273+$E45))</f>
        <v>-0.27609834322669258</v>
      </c>
      <c r="EA45" s="6">
        <f>IF(Readings!DW42&gt;0.1,333.5*((Readings!DW42)^-0.07168)+(2.5*(LOG(Readings!DW42/16.325))^2-273+$E45))</f>
        <v>-0.27609834322669258</v>
      </c>
      <c r="EB45" s="6">
        <f>IF(Readings!DX42&gt;0.1,333.5*((Readings!DX42)^-0.07168)+(2.5*(LOG(Readings!DX42/16.325))^2-273+$E45))</f>
        <v>-0.27609834322669258</v>
      </c>
      <c r="EC45" s="6">
        <f>IF(Readings!DY42&gt;0.1,333.5*((Readings!DY42)^-0.07168)+(2.5*(LOG(Readings!DY42/16.325))^2-273+$E45))</f>
        <v>-0.27609834322669258</v>
      </c>
      <c r="ED45" s="6">
        <f>IF(Readings!DZ42&gt;0.1,333.5*((Readings!DZ42)^-0.07168)+(2.5*(LOG(Readings!DZ42/16.325))^2-273+$E45))</f>
        <v>-0.2641851176141472</v>
      </c>
      <c r="EE45" s="6">
        <f>IF(Readings!EA42&gt;0.1,333.5*((Readings!EA42)^-0.07168)+(2.5*(LOG(Readings!EA42/16.325))^2-273+$E45))</f>
        <v>-0.28800344619116913</v>
      </c>
      <c r="EF45" s="6">
        <f>IF(Readings!EB42&gt;0.1,333.5*((Readings!EB42)^-0.07168)+(2.5*(LOG(Readings!EB42/16.325))^2-273+$E45))</f>
        <v>-0.28800344619116913</v>
      </c>
      <c r="EG45" s="6">
        <f>IF(Readings!EC42&gt;0.1,333.5*((Readings!EC42)^-0.07168)+(2.5*(LOG(Readings!EC42/16.325))^2-273+$E45))</f>
        <v>-0.2999004369438012</v>
      </c>
      <c r="EH45" s="6">
        <f>IF(Readings!ED42&gt;0.1,333.5*((Readings!ED42)^-0.07168)+(2.5*(LOG(Readings!ED42/16.325))^2-273+$E45))</f>
        <v>-0.28800344619116913</v>
      </c>
      <c r="EI45" s="6">
        <f>IF(Readings!EE42&gt;0.1,333.5*((Readings!EE42)^-0.07168)+(2.5*(LOG(Readings!EE42/16.325))^2-273+$E45))</f>
        <v>-0.28800344619116913</v>
      </c>
      <c r="EJ45" s="6">
        <f>IF(Readings!EF42&gt;0.1,333.5*((Readings!EF42)^-0.07168)+(2.5*(LOG(Readings!EF42/16.325))^2-273+$E45))</f>
        <v>-0.28800344619116913</v>
      </c>
      <c r="EK45" s="6">
        <f>IF(Readings!EG42&gt;0.1,333.5*((Readings!EG42)^-0.07168)+(2.5*(LOG(Readings!EG42/16.325))^2-273+$E45))</f>
        <v>-0.27609834322669258</v>
      </c>
      <c r="EL45" s="6">
        <f>IF(Readings!EH42&gt;0.1,333.5*((Readings!EH42)^-0.07168)+(2.5*(LOG(Readings!EH42/16.325))^2-273+$E45))</f>
        <v>-0.28800344619116913</v>
      </c>
      <c r="EM45" s="6">
        <f>IF(Readings!EI42&gt;0.1,333.5*((Readings!EI42)^-0.07168)+(2.5*(LOG(Readings!EI42/16.325))^2-273+$E45))</f>
        <v>-0.32367012345912372</v>
      </c>
      <c r="EN45" s="6">
        <f>IF(Readings!EJ42&gt;0.1,333.5*((Readings!EJ42)^-0.07168)+(2.5*(LOG(Readings!EJ42/16.325))^2-273+$E45))</f>
        <v>-0.32367012345912372</v>
      </c>
      <c r="EO45" s="6">
        <f>IF(Readings!EK42&gt;0.1,333.5*((Readings!EK42)^-0.07168)+(2.5*(LOG(Readings!EK42/16.325))^2-273+$E45))</f>
        <v>-0.32367012345912372</v>
      </c>
      <c r="EP45" s="6">
        <f>IF(Readings!EL42&gt;0.1,333.5*((Readings!EL42)^-0.07168)+(2.5*(LOG(Readings!EL42/16.325))^2-273+$E45))</f>
        <v>-0.28800344619116913</v>
      </c>
      <c r="EQ45" s="6">
        <f>IF(Readings!EM42&gt;0.1,333.5*((Readings!EM42)^-0.07168)+(2.5*(LOG(Readings!EM42/16.325))^2-273+$E45))</f>
        <v>-0.27609834322669258</v>
      </c>
      <c r="ER45" s="6">
        <f>IF(Readings!EN42&gt;0.1,333.5*((Readings!EN42)^-0.07168)+(2.5*(LOG(Readings!EN42/16.325))^2-273+$E45))</f>
        <v>-0.28800344619116913</v>
      </c>
      <c r="ES45" s="6">
        <f>IF(Readings!EO42&gt;0.1,333.5*((Readings!EO42)^-0.07168)+(2.5*(LOG(Readings!EO42/16.325))^2-273+$E45))</f>
        <v>-0.46561232283227127</v>
      </c>
      <c r="ET45" s="6">
        <f>IF(Readings!EP42&gt;0.1,333.5*((Readings!EP42)^-0.07168)+(2.5*(LOG(Readings!EP42/16.325))^2-273+$E45))</f>
        <v>-0.45382781820711671</v>
      </c>
      <c r="EU45" s="6">
        <f>IF(Readings!EQ42&gt;0.1,333.5*((Readings!EQ42)^-0.07168)+(2.5*(LOG(Readings!EQ42/16.325))^2-273+$E45))</f>
        <v>-0.28800344619116913</v>
      </c>
      <c r="EV45" s="6">
        <f>IF(Readings!ER42&gt;0.1,333.5*((Readings!ER42)^-0.07168)+(2.5*(LOG(Readings!ER42/16.325))^2-273+$E45))</f>
        <v>-0.27609834322669258</v>
      </c>
      <c r="EW45" s="6">
        <f>(333.5*((16.43)^-0.07168)+(2.5*(LOG(16.43/16.325))^2-273+$E45))</f>
        <v>-0.28800344619116913</v>
      </c>
      <c r="EX45" s="6">
        <f>(333.5*((16.43)^-0.07168)+(2.5*(LOG(16.43/16.325))^2-273+$E45))</f>
        <v>-0.28800344619116913</v>
      </c>
      <c r="EY45" s="6">
        <f>(333.5*((16.48)^-0.07168)+(2.5*(LOG(16.48/16.325))^2-273+$E45))</f>
        <v>-0.34740748586835934</v>
      </c>
      <c r="FA45" s="6">
        <f>IF(Readings!EW42&gt;0.1,333.5*((Readings!EW42)^-0.07168)+(2.5*(LOG(Readings!EW42/16.325))^2-273+$E45))</f>
        <v>-0.28800344619116913</v>
      </c>
      <c r="FB45" s="6"/>
      <c r="FC45" s="6">
        <f>IF(Readings!EY42&gt;0.1,333.5*((Readings!EY42)^-0.07168)+(2.5*(LOG(Readings!EY42/16.325))^2-273+$E45))</f>
        <v>-0.2999004369438012</v>
      </c>
      <c r="FD45" s="6">
        <f>IF(Readings!EZ42&gt;0.1,333.5*((Readings!EZ42)^-0.07168)+(2.5*(LOG(Readings!EZ42/16.325))^2-273+$E45))</f>
        <v>-0.2999004369438012</v>
      </c>
      <c r="FE45" s="6">
        <f>IF(Readings!FA42&gt;0.1,333.5*((Readings!FA42)^-0.07168)+(2.5*(LOG(Readings!FA42/16.325))^2-273+$E45))</f>
        <v>-0.2999004369438012</v>
      </c>
      <c r="FF45" s="6">
        <f>IF(Readings!FB42&gt;0.1,333.5*((Readings!FB42)^-0.07168)+(2.5*(LOG(Readings!FB42/16.325))^2-273+$E45))</f>
        <v>-0.39478556918675167</v>
      </c>
      <c r="FG45" s="6">
        <f>IF(Readings!FC42&gt;0.1,333.5*((Readings!FC42)^-0.07168)+(2.5*(LOG(Readings!FC42/16.325))^2-273+$E45))</f>
        <v>-0.27609834322669258</v>
      </c>
      <c r="FH45" s="6">
        <f>IF(Readings!FD42&gt;0.1,333.5*((Readings!FD42)^-0.07168)+(2.5*(LOG(Readings!FD42/16.325))^2-273+$E45))</f>
        <v>-0.27609834322669258</v>
      </c>
      <c r="FI45" s="6">
        <f>IF(Readings!FE42&gt;0.1,333.5*((Readings!FE42)^-0.07168)+(2.5*(LOG(Readings!FE42/16.325))^2-273+$E45))</f>
        <v>-0.28800344619116913</v>
      </c>
      <c r="FJ45" s="6">
        <f>IF(Readings!FF42&gt;0.1,333.5*((Readings!FF42)^-0.07168)+(2.5*(LOG(Readings!FF42/16.325))^2-273+$E45))</f>
        <v>-0.28800344619116913</v>
      </c>
      <c r="FK45" s="6">
        <f>IF(Readings!FG42&gt;0.1,333.5*((Readings!FG42)^-0.07168)+(2.5*(LOG(Readings!FG42/16.325))^2-273+$E45))</f>
        <v>-0.2999004369438012</v>
      </c>
    </row>
    <row r="46" spans="1:167" x14ac:dyDescent="0.2">
      <c r="A46" t="s">
        <v>18</v>
      </c>
      <c r="B46" s="13">
        <v>7</v>
      </c>
      <c r="C46" s="13">
        <v>1074.1999999999998</v>
      </c>
      <c r="D46" s="17">
        <f t="shared" si="43"/>
        <v>-13.800000000000182</v>
      </c>
      <c r="E46" s="17">
        <v>-0.11</v>
      </c>
      <c r="F46" s="13" t="s">
        <v>84</v>
      </c>
      <c r="G46" s="6">
        <f>IF(Readings!C43&gt;0.1,333.5*((Readings!C43)^-0.07168)+(2.5*(LOG(Readings!C43/16.325))^2-273+$E46))</f>
        <v>-0.38023489432850965</v>
      </c>
      <c r="H46" s="6">
        <f>IF(Readings!D43&gt;0.1,333.5*((Readings!D43)^-0.07168)+(2.5*(LOG(Readings!D43/16.325))^2-273+$E46))</f>
        <v>-0.38023489432850965</v>
      </c>
      <c r="I46" s="6">
        <f>IF(Readings!E43&gt;0.1,333.5*((Readings!E43)^-0.07168)+(2.5*(LOG(Readings!E43/16.325))^2-273+$E46))</f>
        <v>-0.38023489432850965</v>
      </c>
      <c r="J46" s="6">
        <f>IF(Readings!F43&gt;0.1,333.5*((Readings!F43)^-0.07168)+(2.5*(LOG(Readings!F43/16.325))^2-273+$E46))</f>
        <v>-0.38023489432850965</v>
      </c>
      <c r="K46" s="6">
        <f>IF(Readings!G43&gt;0.1,333.5*((Readings!G43)^-0.07168)+(2.5*(LOG(Readings!G43/16.325))^2-273+$E46))</f>
        <v>-0.36842645472717095</v>
      </c>
      <c r="L46" s="6">
        <f>IF(Readings!H43&gt;0.1,333.5*((Readings!H43)^-0.07168)+(2.5*(LOG(Readings!H43/16.325))^2-273+$E46))</f>
        <v>-0.36842645472717095</v>
      </c>
      <c r="M46" s="6">
        <f>IF(Readings!I43&gt;0.1,333.5*((Readings!I43)^-0.07168)+(2.5*(LOG(Readings!I43/16.325))^2-273+$E46))</f>
        <v>-0.36842645472717095</v>
      </c>
      <c r="N46" s="6">
        <f>IF(Readings!J43&gt;0.1,333.5*((Readings!J43)^-0.07168)+(2.5*(LOG(Readings!J43/16.325))^2-273+$E46))</f>
        <v>-0.36842645472717095</v>
      </c>
      <c r="O46" s="6"/>
      <c r="P46" s="6"/>
      <c r="Q46" s="6">
        <f>IF(Readings!M43&gt;0.1,333.5*((Readings!M43)^-0.07168)+(2.5*(LOG(Readings!M43/16.325))^2-273+$E46))</f>
        <v>-0.48615258615143375</v>
      </c>
      <c r="R46" s="6">
        <f>IF(Readings!N43&gt;0.1,333.5*((Readings!N43)^-0.07168)+(2.5*(LOG(Readings!N43/16.325))^2-273+$E46))</f>
        <v>-0.38023489432850965</v>
      </c>
      <c r="S46" s="6">
        <f>IF(Readings!O43&gt;0.1,333.5*((Readings!O43)^-0.07168)+(2.5*(LOG(Readings!O43/16.325))^2-273+$E46))</f>
        <v>-0.39203534542741636</v>
      </c>
      <c r="T46" s="6"/>
      <c r="U46" s="6"/>
      <c r="V46" s="6"/>
      <c r="W46" s="6">
        <f>IF(Readings!S43&gt;0.1,333.5*((Readings!S43)^-0.07168)+(2.5*(LOG(Readings!S43/16.325))^2-273+$E46))</f>
        <v>-0.36842645472717095</v>
      </c>
      <c r="X46" s="6">
        <f>IF(Readings!T43&gt;0.1,333.5*((Readings!T43)^-0.07168)+(2.5*(LOG(Readings!T43/16.325))^2-273+$E46))</f>
        <v>-0.40382781820710534</v>
      </c>
      <c r="Y46" s="6">
        <f>IF(Readings!U43&gt;0.1,333.5*((Readings!U43)^-0.07168)+(2.5*(LOG(Readings!U43/16.325))^2-273+$E46))</f>
        <v>-0.36842645472717095</v>
      </c>
      <c r="Z46" s="6">
        <f>IF(Readings!V43&gt;0.1,333.5*((Readings!V43)^-0.07168)+(2.5*(LOG(Readings!V43/16.325))^2-273+$E46))</f>
        <v>-0.39203534542741636</v>
      </c>
      <c r="AA46" s="6">
        <f>IF(Readings!W43&gt;0.1,333.5*((Readings!W43)^-0.07168)+(2.5*(LOG(Readings!W43/16.325))^2-273+$E46))</f>
        <v>-0.40382781820710534</v>
      </c>
      <c r="AB46" s="6">
        <f>IF(Readings!X43&gt;0.1,333.5*((Readings!X43)^-0.07168)+(2.5*(LOG(Readings!X43/16.325))^2-273+$E46))</f>
        <v>-0.35661001642051815</v>
      </c>
      <c r="AC46" s="6">
        <f>IF(Readings!Y43&gt;0.1,333.5*((Readings!Y43)^-0.07168)+(2.5*(LOG(Readings!Y43/16.325))^2-273+$E46))</f>
        <v>-0.36842645472717095</v>
      </c>
      <c r="AD46" s="6">
        <f>IF(Readings!Z43&gt;0.1,333.5*((Readings!Z43)^-0.07168)+(2.5*(LOG(Readings!Z43/16.325))^2-273+$E46))</f>
        <v>-0.36842645472717095</v>
      </c>
      <c r="AE46" s="6">
        <f>IF(Readings!AA43&gt;0.1,333.5*((Readings!AA43)^-0.07168)+(2.5*(LOG(Readings!AA43/16.325))^2-273+$E46))</f>
        <v>-0.39203534542741636</v>
      </c>
      <c r="AF46" s="6">
        <f>IF(Readings!AB43&gt;0.1,333.5*((Readings!AB43)^-0.07168)+(2.5*(LOG(Readings!AB43/16.325))^2-273+$E46))</f>
        <v>-0.38023489432850965</v>
      </c>
      <c r="AG46" s="6">
        <f>IF(Readings!AC43&gt;0.1,333.5*((Readings!AC43)^-0.07168)+(2.5*(LOG(Readings!AC43/16.325))^2-273+$E46))</f>
        <v>-0.36842645472717095</v>
      </c>
      <c r="AH46" s="6">
        <f>IF(Readings!AD43&gt;0.1,333.5*((Readings!AD43)^-0.07168)+(2.5*(LOG(Readings!AD43/16.325))^2-273+$E46))</f>
        <v>-0.35661001642051815</v>
      </c>
      <c r="AI46" s="6">
        <f>IF(Readings!AE43&gt;0.1,333.5*((Readings!AE43)^-0.07168)+(2.5*(LOG(Readings!AE43/16.325))^2-273+$E46))</f>
        <v>-0.35661001642051815</v>
      </c>
      <c r="AJ46" s="6">
        <f>IF(Readings!AF43&gt;0.1,333.5*((Readings!AF43)^-0.07168)+(2.5*(LOG(Readings!AF43/16.325))^2-273+$E46))</f>
        <v>-0.35661001642051815</v>
      </c>
      <c r="AK46" s="6">
        <f>IF(Readings!AG43&gt;0.1,333.5*((Readings!AG43)^-0.07168)+(2.5*(LOG(Readings!AG43/16.325))^2-273+$E46))</f>
        <v>-0.39203534542741636</v>
      </c>
      <c r="AL46" s="6">
        <f>IF(Readings!AH43&gt;0.1,333.5*((Readings!AH43)^-0.07168)+(2.5*(LOG(Readings!AH43/16.325))^2-273+$E46))</f>
        <v>-0.35661001642051815</v>
      </c>
      <c r="AM46" s="6">
        <f>IF(Readings!AI43&gt;0.1,333.5*((Readings!AI43)^-0.07168)+(2.5*(LOG(Readings!AI43/16.325))^2-273+$E46))</f>
        <v>-0.35661001642051815</v>
      </c>
      <c r="AN46" s="6">
        <f>IF(Readings!AJ43&gt;0.1,333.5*((Readings!AJ43)^-0.07168)+(2.5*(LOG(Readings!AJ43/16.325))^2-273+$E46))</f>
        <v>-0.35661001642051815</v>
      </c>
      <c r="AO46" s="6">
        <f>IF(Readings!AK43&gt;0.1,333.5*((Readings!AK43)^-0.07168)+(2.5*(LOG(Readings!AK43/16.325))^2-273+$E46))</f>
        <v>-0.35661001642051815</v>
      </c>
      <c r="AP46" s="6">
        <f>IF(Readings!AL43&gt;0.1,333.5*((Readings!AL43)^-0.07168)+(2.5*(LOG(Readings!AL43/16.325))^2-273+$E46))</f>
        <v>-0.35661001642051815</v>
      </c>
      <c r="AQ46" s="6">
        <f>IF(Readings!AM43&gt;0.1,333.5*((Readings!AM43)^-0.07168)+(2.5*(LOG(Readings!AM43/16.325))^2-273+$E46))</f>
        <v>-0.39203534542741636</v>
      </c>
      <c r="AR46" s="6">
        <f>IF(Readings!AN43&gt;0.1,333.5*((Readings!AN43)^-0.07168)+(2.5*(LOG(Readings!AN43/16.325))^2-273+$E46))</f>
        <v>-0.35661001642051815</v>
      </c>
      <c r="AS46" s="6">
        <f>IF(Readings!AO43&gt;0.1,333.5*((Readings!AO43)^-0.07168)+(2.5*(LOG(Readings!AO43/16.325))^2-273+$E46))</f>
        <v>-0.3447855691867403</v>
      </c>
      <c r="AT46" s="6">
        <f>IF(Readings!AP43&gt;0.1,333.5*((Readings!AP43)^-0.07168)+(2.5*(LOG(Readings!AP43/16.325))^2-273+$E46))</f>
        <v>-0.3447855691867403</v>
      </c>
      <c r="AU46" s="6"/>
      <c r="AV46" s="6">
        <f>IF(Readings!AR43&gt;0.1,333.5*((Readings!AR43)^-0.07168)+(2.5*(LOG(Readings!AR43/16.325))^2-273+$E46))</f>
        <v>-0.35661001642051815</v>
      </c>
      <c r="AW46" s="6">
        <f>IF(Readings!AS43&gt;0.1,333.5*((Readings!AS43)^-0.07168)+(2.5*(LOG(Readings!AS43/16.325))^2-273+$E46))</f>
        <v>-0.35661001642051815</v>
      </c>
      <c r="AX46" s="6">
        <f>IF(Readings!AT43&gt;0.1,333.5*((Readings!AT43)^-0.07168)+(2.5*(LOG(Readings!AT43/16.325))^2-273+$E46))</f>
        <v>-0.3447855691867403</v>
      </c>
      <c r="AY46" s="6">
        <f>IF(Readings!AU43&gt;0.1,333.5*((Readings!AU43)^-0.07168)+(2.5*(LOG(Readings!AU43/16.325))^2-273+$E46))</f>
        <v>-0.3447855691867403</v>
      </c>
      <c r="AZ46" s="6">
        <f>IF(Readings!AV43&gt;0.1,333.5*((Readings!AV43)^-0.07168)+(2.5*(LOG(Readings!AV43/16.325))^2-273+$E46))</f>
        <v>-0.35661001642051815</v>
      </c>
      <c r="BA46" s="6">
        <f>IF(Readings!AW43&gt;0.1,333.5*((Readings!AW43)^-0.07168)+(2.5*(LOG(Readings!AW43/16.325))^2-273+$E46))</f>
        <v>-0.3447855691867403</v>
      </c>
      <c r="BB46" s="6">
        <f>IF(Readings!AX43&gt;0.1,333.5*((Readings!AX43)^-0.07168)+(2.5*(LOG(Readings!AX43/16.325))^2-273+$E46))</f>
        <v>-0.35661001642051815</v>
      </c>
      <c r="BC46" s="6">
        <f>IF(Readings!AY43&gt;0.1,333.5*((Readings!AY43)^-0.07168)+(2.5*(LOG(Readings!AY43/16.325))^2-273+$E46))</f>
        <v>-0.3447855691867403</v>
      </c>
      <c r="BD46" s="6">
        <f>IF(Readings!AZ43&gt;0.1,333.5*((Readings!AZ43)^-0.07168)+(2.5*(LOG(Readings!AZ43/16.325))^2-273+$E46))</f>
        <v>-0.35661001642051815</v>
      </c>
      <c r="BE46" s="6">
        <f>IF(Readings!BA43&gt;0.1,333.5*((Readings!BA43)^-0.07168)+(2.5*(LOG(Readings!BA43/16.325))^2-273+$E46))</f>
        <v>-0.3447855691867403</v>
      </c>
      <c r="BF46" s="6">
        <f>IF(Readings!BB43&gt;0.1,333.5*((Readings!BB43)^-0.07168)+(2.5*(LOG(Readings!BB43/16.325))^2-273+$E46))</f>
        <v>-0.33295310278469969</v>
      </c>
      <c r="BG46" s="6">
        <f>IF(Readings!BC43&gt;0.1,333.5*((Readings!BC43)^-0.07168)+(2.5*(LOG(Readings!BC43/16.325))^2-273+$E46))</f>
        <v>-0.33295310278469969</v>
      </c>
      <c r="BH46" s="6">
        <f>IF(Readings!BD43&gt;0.1,333.5*((Readings!BD43)^-0.07168)+(2.5*(LOG(Readings!BD43/16.325))^2-273+$E46))</f>
        <v>-0.38023489432850965</v>
      </c>
      <c r="BI46" s="6">
        <f>IF(Readings!BE43&gt;0.1,333.5*((Readings!BE43)^-0.07168)+(2.5*(LOG(Readings!BE43/16.325))^2-273+$E46))</f>
        <v>-0.33295310278469969</v>
      </c>
      <c r="BJ46" s="6">
        <f>IF(Readings!BF43&gt;0.1,333.5*((Readings!BF43)^-0.07168)+(2.5*(LOG(Readings!BF43/16.325))^2-273+$E46))</f>
        <v>-0.33295310278469969</v>
      </c>
      <c r="BK46" s="6">
        <f>IF(Readings!BG43&gt;0.1,333.5*((Readings!BG43)^-0.07168)+(2.5*(LOG(Readings!BG43/16.325))^2-273+$E46))</f>
        <v>-0.33295310278469969</v>
      </c>
      <c r="BL46" s="6">
        <f>IF(Readings!BH43&gt;0.1,333.5*((Readings!BH43)^-0.07168)+(2.5*(LOG(Readings!BH43/16.325))^2-273+$E46))</f>
        <v>-0.3447855691867403</v>
      </c>
      <c r="BM46" s="6">
        <f>IF(Readings!BI43&gt;0.1,333.5*((Readings!BI43)^-0.07168)+(2.5*(LOG(Readings!BI43/16.325))^2-273+$E46))</f>
        <v>-0.3447855691867403</v>
      </c>
      <c r="BN46" s="6">
        <f>IF(Readings!BJ43&gt;0.1,333.5*((Readings!BJ43)^-0.07168)+(2.5*(LOG(Readings!BJ43/16.325))^2-273+$E46))</f>
        <v>-0.3447855691867403</v>
      </c>
      <c r="BO46" s="6">
        <f>IF(Readings!BK43&gt;0.1,333.5*((Readings!BK43)^-0.07168)+(2.5*(LOG(Readings!BK43/16.325))^2-273+$E46))</f>
        <v>-0.33295310278469969</v>
      </c>
      <c r="BP46" s="6">
        <f>IF(Readings!BL43&gt;0.1,333.5*((Readings!BL43)^-0.07168)+(2.5*(LOG(Readings!BL43/16.325))^2-273+$E46))</f>
        <v>-0.33295310278469969</v>
      </c>
      <c r="BQ46" s="6">
        <f>IF(Readings!BM43&gt;0.1,333.5*((Readings!BM43)^-0.07168)+(2.5*(LOG(Readings!BM43/16.325))^2-273+$E46))</f>
        <v>-0.33295310278469969</v>
      </c>
      <c r="BR46" s="6"/>
      <c r="BS46" s="6">
        <f>IF(Readings!BO43&gt;0.1,333.5*((Readings!BO43)^-0.07168)+(2.5*(LOG(Readings!BO43/16.325))^2-273+$E46))</f>
        <v>-0.3447855691867403</v>
      </c>
      <c r="BT46" s="6">
        <f>IF(Readings!BP43&gt;0.1,333.5*((Readings!BP43)^-0.07168)+(2.5*(LOG(Readings!BP43/16.325))^2-273+$E46))</f>
        <v>-0.33295310278469969</v>
      </c>
      <c r="BU46" s="6">
        <f>IF(Readings!BQ43&gt;0.1,333.5*((Readings!BQ43)^-0.07168)+(2.5*(LOG(Readings!BQ43/16.325))^2-273+$E46))</f>
        <v>-0.33295310278469969</v>
      </c>
      <c r="BV46" s="6">
        <f>IF(Readings!BR43&gt;0.1,333.5*((Readings!BR43)^-0.07168)+(2.5*(LOG(Readings!BR43/16.325))^2-273+$E46))</f>
        <v>-0.3447855691867403</v>
      </c>
      <c r="BW46" s="6">
        <f>IF(Readings!BS43&gt;0.1,333.5*((Readings!BS43)^-0.07168)+(2.5*(LOG(Readings!BS43/16.325))^2-273+$E46))</f>
        <v>-0.33295310278469969</v>
      </c>
      <c r="BX46" s="6">
        <f>IF(Readings!BT43&gt;0.1,333.5*((Readings!BT43)^-0.07168)+(2.5*(LOG(Readings!BT43/16.325))^2-273+$E46))</f>
        <v>-0.33295310278469969</v>
      </c>
      <c r="BY46" s="6">
        <f>IF(Readings!BU43&gt;0.1,333.5*((Readings!BU43)^-0.07168)+(2.5*(LOG(Readings!BU43/16.325))^2-273+$E46))</f>
        <v>-0.33295310278469969</v>
      </c>
      <c r="BZ46" s="6">
        <f>IF(Readings!BV43&gt;0.1,333.5*((Readings!BV43)^-0.07168)+(2.5*(LOG(Readings!BV43/16.325))^2-273+$E46))</f>
        <v>-0.33295310278469969</v>
      </c>
      <c r="CA46" s="6">
        <f>IF(Readings!BW43&gt;0.1,333.5*((Readings!BW43)^-0.07168)+(2.5*(LOG(Readings!BW43/16.325))^2-273+$E46))</f>
        <v>-0.33295310278469969</v>
      </c>
      <c r="CB46" s="6">
        <f>IF(Readings!BX43&gt;0.1,333.5*((Readings!BX43)^-0.07168)+(2.5*(LOG(Readings!BX43/16.325))^2-273+$E46))</f>
        <v>-0.33295310278469969</v>
      </c>
      <c r="CC46" s="6">
        <f>IF(Readings!BY43&gt;0.1,333.5*((Readings!BY43)^-0.07168)+(2.5*(LOG(Readings!BY43/16.325))^2-273+$E46))</f>
        <v>-0.33295310278469969</v>
      </c>
      <c r="CD46" s="6">
        <f>IF(Readings!BZ43&gt;0.1,333.5*((Readings!BZ43)^-0.07168)+(2.5*(LOG(Readings!BZ43/16.325))^2-273+$E46))</f>
        <v>-0.32111260695404553</v>
      </c>
      <c r="CE46" s="6">
        <f>IF(Readings!CA43&gt;0.1,333.5*((Readings!CA43)^-0.07168)+(2.5*(LOG(Readings!CA43/16.325))^2-273+$E46))</f>
        <v>-0.32111260695404553</v>
      </c>
      <c r="CF46" s="6"/>
      <c r="CG46" s="6">
        <f>IF(Readings!CC43&gt;0.1,333.5*((Readings!CC43)^-0.07168)+(2.5*(LOG(Readings!CC43/16.325))^2-273+$E46))</f>
        <v>-0.33295310278469969</v>
      </c>
      <c r="CH46" s="6">
        <f>IF(Readings!CD43&gt;0.1,333.5*((Readings!CD43)^-0.07168)+(2.5*(LOG(Readings!CD43/16.325))^2-273+$E46))</f>
        <v>-0.32111260695404553</v>
      </c>
      <c r="CI46" s="6">
        <f>IF(Readings!CE43&gt;0.1,333.5*((Readings!CE43)^-0.07168)+(2.5*(LOG(Readings!CE43/16.325))^2-273+$E46))</f>
        <v>-0.32111260695404553</v>
      </c>
      <c r="CJ46" s="6">
        <f>IF(Readings!CF43&gt;0.1,333.5*((Readings!CF43)^-0.07168)+(2.5*(LOG(Readings!CF43/16.325))^2-273+$E46))</f>
        <v>-0.33295310278469969</v>
      </c>
      <c r="CK46" s="6">
        <f>IF(Readings!CG43&gt;0.1,333.5*((Readings!CG43)^-0.07168)+(2.5*(LOG(Readings!CG43/16.325))^2-273+$E46))</f>
        <v>-0.39203534542741636</v>
      </c>
      <c r="CL46" s="6"/>
      <c r="CM46" s="6">
        <f>IF(Readings!CI43&gt;0.1,333.5*((Readings!CI43)^-0.07168)+(2.5*(LOG(Readings!CI43/16.325))^2-273+$E46))</f>
        <v>-0.33295310278469969</v>
      </c>
      <c r="CN46" s="6">
        <f>IF(Readings!CJ43&gt;0.1,333.5*((Readings!CJ43)^-0.07168)+(2.5*(LOG(Readings!CJ43/16.325))^2-273+$E46))</f>
        <v>-0.32111260695404553</v>
      </c>
      <c r="CO46" s="6">
        <f>IF(Readings!CK43&gt;0.1,333.5*((Readings!CK43)^-0.07168)+(2.5*(LOG(Readings!CK43/16.325))^2-273+$E46))</f>
        <v>-0.32111260695404553</v>
      </c>
      <c r="CP46" s="6">
        <f>IF(Readings!CL43&gt;0.1,333.5*((Readings!CL43)^-0.07168)+(2.5*(LOG(Readings!CL43/16.325))^2-273+$E46))</f>
        <v>-0.32111260695404553</v>
      </c>
      <c r="CQ46" s="6">
        <f>IF(Readings!CM43&gt;0.1,333.5*((Readings!CM43)^-0.07168)+(2.5*(LOG(Readings!CM43/16.325))^2-273+$E46))</f>
        <v>-0.33295310278469969</v>
      </c>
      <c r="CR46" s="6">
        <f>IF(Readings!CN43&gt;0.1,333.5*((Readings!CN43)^-0.07168)+(2.5*(LOG(Readings!CN43/16.325))^2-273+$E46))</f>
        <v>-0.32111260695404553</v>
      </c>
      <c r="CS46" s="6">
        <f>IF(Readings!CO43&gt;0.1,333.5*((Readings!CO43)^-0.07168)+(2.5*(LOG(Readings!CO43/16.325))^2-273+$E46))</f>
        <v>-0.35661001642051815</v>
      </c>
      <c r="CT46" s="6">
        <f>IF(Readings!CP43&gt;0.1,333.5*((Readings!CP43)^-0.07168)+(2.5*(LOG(Readings!CP43/16.325))^2-273+$E46))</f>
        <v>-0.32111260695404553</v>
      </c>
      <c r="CU46" s="6">
        <f>IF(Readings!CQ43&gt;0.1,333.5*((Readings!CQ43)^-0.07168)+(2.5*(LOG(Readings!CQ43/16.325))^2-273+$E46))</f>
        <v>-0.32111260695404553</v>
      </c>
      <c r="CV46" s="6">
        <f>IF(Readings!CR43&gt;0.1,333.5*((Readings!CR43)^-0.07168)+(2.5*(LOG(Readings!CR43/16.325))^2-273+$E46))</f>
        <v>-0.32111260695404553</v>
      </c>
      <c r="CW46" s="6">
        <f>IF(Readings!CS43&gt;0.1,333.5*((Readings!CS43)^-0.07168)+(2.5*(LOG(Readings!CS43/16.325))^2-273+$E46))</f>
        <v>-0.32111260695404553</v>
      </c>
      <c r="CX46" s="6">
        <f>IF(Readings!CT43&gt;0.1,333.5*((Readings!CT43)^-0.07168)+(2.5*(LOG(Readings!CT43/16.325))^2-273+$E46))</f>
        <v>-0.3447855691867403</v>
      </c>
      <c r="CY46" s="6">
        <f>IF(Readings!CU43&gt;0.1,333.5*((Readings!CU43)^-0.07168)+(2.5*(LOG(Readings!CU43/16.325))^2-273+$E46))</f>
        <v>-0.3447855691867403</v>
      </c>
      <c r="CZ46" s="6">
        <f>IF(Readings!CV43&gt;0.1,333.5*((Readings!CV43)^-0.07168)+(2.5*(LOG(Readings!CV43/16.325))^2-273+$E46))</f>
        <v>-0.33295310278469969</v>
      </c>
      <c r="DA46" s="6">
        <f>IF(Readings!CW43&gt;0.1,333.5*((Readings!CW43)^-0.07168)+(2.5*(LOG(Readings!CW43/16.325))^2-273+$E46))</f>
        <v>-0.35661001642051815</v>
      </c>
      <c r="DB46" s="6">
        <f>IF(Readings!CX43&gt;0.1,333.5*((Readings!CX43)^-0.07168)+(2.5*(LOG(Readings!CX43/16.325))^2-273+$E46))</f>
        <v>-0.30926407141492973</v>
      </c>
      <c r="DC46" s="6">
        <f>IF(Readings!CY43&gt;0.1,333.5*((Readings!CY43)^-0.07168)+(2.5*(LOG(Readings!CY43/16.325))^2-273+$E46))</f>
        <v>-0.30926407141492973</v>
      </c>
      <c r="DD46" s="6">
        <f>IF(Readings!CZ43&gt;0.1,333.5*((Readings!CZ43)^-0.07168)+(2.5*(LOG(Readings!CZ43/16.325))^2-273+$E46))</f>
        <v>-0.30926407141492973</v>
      </c>
      <c r="DE46" s="6">
        <f>IF(Readings!DA43&gt;0.1,333.5*((Readings!DA43)^-0.07168)+(2.5*(LOG(Readings!DA43/16.325))^2-273+$E46))</f>
        <v>-0.30926407141492973</v>
      </c>
      <c r="DF46" s="6">
        <f>IF(Readings!DB43&gt;0.1,333.5*((Readings!DB43)^-0.07168)+(2.5*(LOG(Readings!DB43/16.325))^2-273+$E46))</f>
        <v>-0.30926407141492973</v>
      </c>
      <c r="DG46" s="6">
        <f>IF(Readings!DC43&gt;0.1,333.5*((Readings!DC43)^-0.07168)+(2.5*(LOG(Readings!DC43/16.325))^2-273+$E46))</f>
        <v>-0.30926407141492973</v>
      </c>
      <c r="DH46" s="6">
        <f>IF(Readings!DD43&gt;0.1,333.5*((Readings!DD43)^-0.07168)+(2.5*(LOG(Readings!DD43/16.325))^2-273+$E46))</f>
        <v>-0.30926407141492973</v>
      </c>
      <c r="DI46" s="6">
        <f>IF(Readings!DE43&gt;0.1,333.5*((Readings!DE43)^-0.07168)+(2.5*(LOG(Readings!DE43/16.325))^2-273+$E46))</f>
        <v>-0.30926407141492973</v>
      </c>
      <c r="DJ46" s="6">
        <f>IF(Readings!DF43&gt;0.1,333.5*((Readings!DF43)^-0.07168)+(2.5*(LOG(Readings!DF43/16.325))^2-273+$E46))</f>
        <v>-0.30926407141492973</v>
      </c>
      <c r="DK46" s="6">
        <f>IF(Readings!DG43&gt;0.1,333.5*((Readings!DG43)^-0.07168)+(2.5*(LOG(Readings!DG43/16.325))^2-273+$E46))</f>
        <v>-0.32111260695404553</v>
      </c>
      <c r="DL46" s="6">
        <f>IF(Readings!DH43&gt;0.1,333.5*((Readings!DH43)^-0.07168)+(2.5*(LOG(Readings!DH43/16.325))^2-273+$E46))</f>
        <v>-0.28554283999574182</v>
      </c>
      <c r="DM46" s="6">
        <f>IF(Readings!DI43&gt;0.1,333.5*((Readings!DI43)^-0.07168)+(2.5*(LOG(Readings!DI43/16.325))^2-273+$E46))</f>
        <v>-0.29740748586834798</v>
      </c>
      <c r="DN46" s="6">
        <f>IF(Readings!DJ43&gt;0.1,333.5*((Readings!DJ43)^-0.07168)+(2.5*(LOG(Readings!DJ43/16.325))^2-273+$E46))</f>
        <v>-0.29740748586834798</v>
      </c>
      <c r="DO46" s="6">
        <f>IF(Readings!DK43&gt;0.1,333.5*((Readings!DK43)^-0.07168)+(2.5*(LOG(Readings!DK43/16.325))^2-273+$E46))</f>
        <v>-0.28554283999574182</v>
      </c>
      <c r="DP46" s="6">
        <f>IF(Readings!DL43&gt;0.1,333.5*((Readings!DL43)^-0.07168)+(2.5*(LOG(Readings!DL43/16.325))^2-273+$E46))</f>
        <v>-0.30926407141492973</v>
      </c>
      <c r="DQ46" s="6">
        <f>IF(Readings!DM43&gt;0.1,333.5*((Readings!DM43)^-0.07168)+(2.5*(LOG(Readings!DM43/16.325))^2-273+$E46))</f>
        <v>-0.30926407141492973</v>
      </c>
      <c r="DR46" s="6">
        <f>IF(Readings!DN43&gt;0.1,333.5*((Readings!DN43)^-0.07168)+(2.5*(LOG(Readings!DN43/16.325))^2-273+$E46))</f>
        <v>-0.30926407141492973</v>
      </c>
      <c r="DS46" s="6">
        <f>IF(Readings!DO43&gt;0.1,333.5*((Readings!DO43)^-0.07168)+(2.5*(LOG(Readings!DO43/16.325))^2-273+$E46))</f>
        <v>-0.32111260695404553</v>
      </c>
      <c r="DT46" s="6">
        <f>IF(Readings!DP43&gt;0.1,333.5*((Readings!DP43)^-0.07168)+(2.5*(LOG(Readings!DP43/16.325))^2-273+$E46))</f>
        <v>-0.33295310278469969</v>
      </c>
      <c r="DU46" s="6">
        <f>IF(Readings!DQ43&gt;0.1,333.5*((Readings!DQ43)^-0.07168)+(2.5*(LOG(Readings!DQ43/16.325))^2-273+$E46))</f>
        <v>-0.30926407141492973</v>
      </c>
      <c r="DV46" s="6">
        <f>IF(Readings!DR43&gt;0.1,333.5*((Readings!DR43)^-0.07168)+(2.5*(LOG(Readings!DR43/16.325))^2-273+$E46))</f>
        <v>-0.30926407141492973</v>
      </c>
      <c r="DW46" s="6">
        <f>IF(Readings!DS43&gt;0.1,333.5*((Readings!DS43)^-0.07168)+(2.5*(LOG(Readings!DS43/16.325))^2-273+$E46))</f>
        <v>-0.30926407141492973</v>
      </c>
      <c r="DX46" s="6">
        <f>IF(Readings!DT43&gt;0.1,333.5*((Readings!DT43)^-0.07168)+(2.5*(LOG(Readings!DT43/16.325))^2-273+$E46))</f>
        <v>-0.29740748586834798</v>
      </c>
      <c r="DY46" s="6">
        <f>IF(Readings!DU43&gt;0.1,333.5*((Readings!DU43)^-0.07168)+(2.5*(LOG(Readings!DU43/16.325))^2-273+$E46))</f>
        <v>-0.30926407141492973</v>
      </c>
      <c r="DZ46" s="6">
        <f>IF(Readings!DV43&gt;0.1,333.5*((Readings!DV43)^-0.07168)+(2.5*(LOG(Readings!DV43/16.325))^2-273+$E46))</f>
        <v>-0.28554283999574182</v>
      </c>
      <c r="EA46" s="6">
        <f>IF(Readings!DW43&gt;0.1,333.5*((Readings!DW43)^-0.07168)+(2.5*(LOG(Readings!DW43/16.325))^2-273+$E46))</f>
        <v>-0.29740748586834798</v>
      </c>
      <c r="EB46" s="6">
        <f>IF(Readings!DX43&gt;0.1,333.5*((Readings!DX43)^-0.07168)+(2.5*(LOG(Readings!DX43/16.325))^2-273+$E46))</f>
        <v>-0.29740748586834798</v>
      </c>
      <c r="EC46" s="6">
        <f>IF(Readings!DY43&gt;0.1,333.5*((Readings!DY43)^-0.07168)+(2.5*(LOG(Readings!DY43/16.325))^2-273+$E46))</f>
        <v>-0.28554283999574182</v>
      </c>
      <c r="ED46" s="6">
        <f>IF(Readings!DZ43&gt;0.1,333.5*((Readings!DZ43)^-0.07168)+(2.5*(LOG(Readings!DZ43/16.325))^2-273+$E46))</f>
        <v>-0.28554283999574182</v>
      </c>
      <c r="EE46" s="6">
        <f>IF(Readings!EA43&gt;0.1,333.5*((Readings!EA43)^-0.07168)+(2.5*(LOG(Readings!EA43/16.325))^2-273+$E46))</f>
        <v>-0.29740748586834798</v>
      </c>
      <c r="EF46" s="6">
        <f>IF(Readings!EB43&gt;0.1,333.5*((Readings!EB43)^-0.07168)+(2.5*(LOG(Readings!EB43/16.325))^2-273+$E46))</f>
        <v>-0.30926407141492973</v>
      </c>
      <c r="EG46" s="6">
        <f>IF(Readings!EC43&gt;0.1,333.5*((Readings!EC43)^-0.07168)+(2.5*(LOG(Readings!EC43/16.325))^2-273+$E46))</f>
        <v>-0.30926407141492973</v>
      </c>
      <c r="EH46" s="6">
        <f>IF(Readings!ED43&gt;0.1,333.5*((Readings!ED43)^-0.07168)+(2.5*(LOG(Readings!ED43/16.325))^2-273+$E46))</f>
        <v>-0.29740748586834798</v>
      </c>
      <c r="EI46" s="6">
        <f>IF(Readings!EE43&gt;0.1,333.5*((Readings!EE43)^-0.07168)+(2.5*(LOG(Readings!EE43/16.325))^2-273+$E46))</f>
        <v>-0.28554283999574182</v>
      </c>
      <c r="EJ46" s="6">
        <f>IF(Readings!EF43&gt;0.1,333.5*((Readings!EF43)^-0.07168)+(2.5*(LOG(Readings!EF43/16.325))^2-273+$E46))</f>
        <v>-0.29740748586834798</v>
      </c>
      <c r="EK46" s="6">
        <f>IF(Readings!EG43&gt;0.1,333.5*((Readings!EG43)^-0.07168)+(2.5*(LOG(Readings!EG43/16.325))^2-273+$E46))</f>
        <v>-0.28554283999574182</v>
      </c>
      <c r="EL46" s="6">
        <f>IF(Readings!EH43&gt;0.1,333.5*((Readings!EH43)^-0.07168)+(2.5*(LOG(Readings!EH43/16.325))^2-273+$E46))</f>
        <v>-0.29740748586834798</v>
      </c>
      <c r="EM46" s="6">
        <f>IF(Readings!EI43&gt;0.1,333.5*((Readings!EI43)^-0.07168)+(2.5*(LOG(Readings!EI43/16.325))^2-273+$E46))</f>
        <v>-0.32111260695404553</v>
      </c>
      <c r="EN46" s="6">
        <f>IF(Readings!EJ43&gt;0.1,333.5*((Readings!EJ43)^-0.07168)+(2.5*(LOG(Readings!EJ43/16.325))^2-273+$E46))</f>
        <v>-0.32111260695404553</v>
      </c>
      <c r="EO46" s="6">
        <f>IF(Readings!EK43&gt;0.1,333.5*((Readings!EK43)^-0.07168)+(2.5*(LOG(Readings!EK43/16.325))^2-273+$E46))</f>
        <v>-0.33295310278469969</v>
      </c>
      <c r="EP46" s="6">
        <f>IF(Readings!EL43&gt;0.1,333.5*((Readings!EL43)^-0.07168)+(2.5*(LOG(Readings!EL43/16.325))^2-273+$E46))</f>
        <v>-0.28554283999574182</v>
      </c>
      <c r="EQ46" s="6">
        <f>IF(Readings!EM43&gt;0.1,333.5*((Readings!EM43)^-0.07168)+(2.5*(LOG(Readings!EM43/16.325))^2-273+$E46))</f>
        <v>-0.28554283999574182</v>
      </c>
      <c r="ER46" s="6">
        <f>IF(Readings!EN43&gt;0.1,333.5*((Readings!EN43)^-0.07168)+(2.5*(LOG(Readings!EN43/16.325))^2-273+$E46))</f>
        <v>-0.28554283999574182</v>
      </c>
      <c r="ES46" s="6">
        <f>IF(Readings!EO43&gt;0.1,333.5*((Readings!EO43)^-0.07168)+(2.5*(LOG(Readings!EO43/16.325))^2-273+$E46))</f>
        <v>-0.46267086241010702</v>
      </c>
      <c r="ET46" s="6">
        <f>IF(Readings!EP43&gt;0.1,333.5*((Readings!EP43)^-0.07168)+(2.5*(LOG(Readings!EP43/16.325))^2-273+$E46))</f>
        <v>-0.45091812913915419</v>
      </c>
      <c r="EU46" s="6">
        <f>IF(Readings!EQ43&gt;0.1,333.5*((Readings!EQ43)^-0.07168)+(2.5*(LOG(Readings!EQ43/16.325))^2-273+$E46))</f>
        <v>-0.27367012345911235</v>
      </c>
      <c r="EV46" s="6">
        <f>IF(Readings!ER43&gt;0.1,333.5*((Readings!ER43)^-0.07168)+(2.5*(LOG(Readings!ER43/16.325))^2-273+$E46))</f>
        <v>-0.26178932590079285</v>
      </c>
      <c r="EW46" s="6">
        <f>(333.5*((16.47)^-0.07168)+(2.5*(LOG(16.47/16.325))^2-273+$E46))</f>
        <v>-0.28554283999574182</v>
      </c>
      <c r="EX46" s="6">
        <f>(333.5*((16.47)^-0.07168)+(2.5*(LOG(16.47/16.325))^2-273+$E46))</f>
        <v>-0.28554283999574182</v>
      </c>
      <c r="EY46" s="6">
        <f>(333.5*((16.45)^-0.07168)+(2.5*(LOG(16.45/16.325))^2-273+$E46))</f>
        <v>-0.26178932590079285</v>
      </c>
      <c r="FA46" s="6">
        <f>IF(Readings!EW43&gt;0.1,333.5*((Readings!EW43)^-0.07168)+(2.5*(LOG(Readings!EW43/16.325))^2-273+$E46))</f>
        <v>-0.26178932590079285</v>
      </c>
      <c r="FB46" s="6"/>
      <c r="FC46" s="6">
        <f>IF(Readings!EY43&gt;0.1,333.5*((Readings!EY43)^-0.07168)+(2.5*(LOG(Readings!EY43/16.325))^2-273+$E46))</f>
        <v>-0.26178932590079285</v>
      </c>
      <c r="FD46" s="6">
        <f>IF(Readings!EZ43&gt;0.1,333.5*((Readings!EZ43)^-0.07168)+(2.5*(LOG(Readings!EZ43/16.325))^2-273+$E46))</f>
        <v>-0.26178932590079285</v>
      </c>
      <c r="FE46" s="6">
        <f>IF(Readings!FA43&gt;0.1,333.5*((Readings!FA43)^-0.07168)+(2.5*(LOG(Readings!FA43/16.325))^2-273+$E46))</f>
        <v>-0.26178932590079285</v>
      </c>
      <c r="FF46" s="6">
        <f>IF(Readings!FB43&gt;0.1,333.5*((Readings!FB43)^-0.07168)+(2.5*(LOG(Readings!FB43/16.325))^2-273+$E46))</f>
        <v>-0.35661001642051815</v>
      </c>
      <c r="FG46" s="6">
        <f>IF(Readings!FC43&gt;0.1,333.5*((Readings!FC43)^-0.07168)+(2.5*(LOG(Readings!FC43/16.325))^2-273+$E46))</f>
        <v>-0.24990043694378983</v>
      </c>
      <c r="FH46" s="6">
        <f>IF(Readings!FD43&gt;0.1,333.5*((Readings!FD43)^-0.07168)+(2.5*(LOG(Readings!FD43/16.325))^2-273+$E46))</f>
        <v>-0.23800344619115776</v>
      </c>
      <c r="FI46" s="6">
        <f>IF(Readings!FE43&gt;0.1,333.5*((Readings!FE43)^-0.07168)+(2.5*(LOG(Readings!FE43/16.325))^2-273+$E46))</f>
        <v>-0.24990043694378983</v>
      </c>
      <c r="FJ46" s="6">
        <f>IF(Readings!FF43&gt;0.1,333.5*((Readings!FF43)^-0.07168)+(2.5*(LOG(Readings!FF43/16.325))^2-273+$E46))</f>
        <v>-0.26178932590079285</v>
      </c>
      <c r="FK46" s="6">
        <f>IF(Readings!FG43&gt;0.1,333.5*((Readings!FG43)^-0.07168)+(2.5*(LOG(Readings!FG43/16.325))^2-273+$E46))</f>
        <v>-0.27367012345911235</v>
      </c>
    </row>
    <row r="47" spans="1:167" x14ac:dyDescent="0.2">
      <c r="A47" t="s">
        <v>32</v>
      </c>
      <c r="B47" s="13">
        <v>8</v>
      </c>
      <c r="C47" s="13">
        <v>1073.1999999999998</v>
      </c>
      <c r="D47" s="17">
        <f t="shared" si="43"/>
        <v>-14.800000000000182</v>
      </c>
      <c r="E47" s="17">
        <v>-0.11</v>
      </c>
      <c r="F47" s="13" t="s">
        <v>97</v>
      </c>
      <c r="G47" s="6">
        <f>IF(Readings!C44&gt;0.1,333.5*((Readings!C44)^-0.07168)+(2.5*(LOG(Readings!C44/16.325))^2-273+$E47))</f>
        <v>-0.40382781820710534</v>
      </c>
      <c r="H47" s="6">
        <f>IF(Readings!D44&gt;0.1,333.5*((Readings!D44)^-0.07168)+(2.5*(LOG(Readings!D44/16.325))^2-273+$E47))</f>
        <v>-0.40382781820710534</v>
      </c>
      <c r="I47" s="6">
        <f>IF(Readings!E44&gt;0.1,333.5*((Readings!E44)^-0.07168)+(2.5*(LOG(Readings!E44/16.325))^2-273+$E47))</f>
        <v>-0.39203534542741636</v>
      </c>
      <c r="J47" s="6">
        <f>IF(Readings!F44&gt;0.1,333.5*((Readings!F44)^-0.07168)+(2.5*(LOG(Readings!F44/16.325))^2-273+$E47))</f>
        <v>-0.39203534542741636</v>
      </c>
      <c r="K47" s="6">
        <f>IF(Readings!G44&gt;0.1,333.5*((Readings!G44)^-0.07168)+(2.5*(LOG(Readings!G44/16.325))^2-273+$E47))</f>
        <v>-0.39203534542741636</v>
      </c>
      <c r="L47" s="6">
        <f>IF(Readings!H44&gt;0.1,333.5*((Readings!H44)^-0.07168)+(2.5*(LOG(Readings!H44/16.325))^2-273+$E47))</f>
        <v>-0.39203534542741636</v>
      </c>
      <c r="M47" s="6">
        <f>IF(Readings!I44&gt;0.1,333.5*((Readings!I44)^-0.07168)+(2.5*(LOG(Readings!I44/16.325))^2-273+$E47))</f>
        <v>-0.39203534542741636</v>
      </c>
      <c r="N47" s="6">
        <f>IF(Readings!J44&gt;0.1,333.5*((Readings!J44)^-0.07168)+(2.5*(LOG(Readings!J44/16.325))^2-273+$E47))</f>
        <v>-0.39203534542741636</v>
      </c>
      <c r="O47" s="6"/>
      <c r="P47" s="6"/>
      <c r="Q47" s="6">
        <f>IF(Readings!M44&gt;0.1,333.5*((Readings!M44)^-0.07168)+(2.5*(LOG(Readings!M44/16.325))^2-273+$E47))</f>
        <v>-0.49788159670470122</v>
      </c>
      <c r="R47" s="6">
        <f>IF(Readings!N44&gt;0.1,333.5*((Readings!N44)^-0.07168)+(2.5*(LOG(Readings!N44/16.325))^2-273+$E47))</f>
        <v>-0.39203534542741636</v>
      </c>
      <c r="S47" s="6">
        <f>IF(Readings!O44&gt;0.1,333.5*((Readings!O44)^-0.07168)+(2.5*(LOG(Readings!O44/16.325))^2-273+$E47))</f>
        <v>-0.40382781820710534</v>
      </c>
      <c r="T47" s="6"/>
      <c r="U47" s="6"/>
      <c r="V47" s="6"/>
      <c r="W47" s="6">
        <f>IF(Readings!S44&gt;0.1,333.5*((Readings!S44)^-0.07168)+(2.5*(LOG(Readings!S44/16.325))^2-273+$E47))</f>
        <v>-0.39203534542741636</v>
      </c>
      <c r="X47" s="6">
        <f>IF(Readings!T44&gt;0.1,333.5*((Readings!T44)^-0.07168)+(2.5*(LOG(Readings!T44/16.325))^2-273+$E47))</f>
        <v>-0.41561232283225991</v>
      </c>
      <c r="Y47" s="6">
        <f>IF(Readings!U44&gt;0.1,333.5*((Readings!U44)^-0.07168)+(2.5*(LOG(Readings!U44/16.325))^2-273+$E47))</f>
        <v>-0.39203534542741636</v>
      </c>
      <c r="Z47" s="6">
        <f>IF(Readings!V44&gt;0.1,333.5*((Readings!V44)^-0.07168)+(2.5*(LOG(Readings!V44/16.325))^2-273+$E47))</f>
        <v>-0.39203534542741636</v>
      </c>
      <c r="AA47" s="6">
        <f>IF(Readings!W44&gt;0.1,333.5*((Readings!W44)^-0.07168)+(2.5*(LOG(Readings!W44/16.325))^2-273+$E47))</f>
        <v>-0.43915746818146317</v>
      </c>
      <c r="AB47" s="6">
        <f>IF(Readings!X44&gt;0.1,333.5*((Readings!X44)^-0.07168)+(2.5*(LOG(Readings!X44/16.325))^2-273+$E47))</f>
        <v>-0.38023489432850965</v>
      </c>
      <c r="AC47" s="6">
        <f>IF(Readings!Y44&gt;0.1,333.5*((Readings!Y44)^-0.07168)+(2.5*(LOG(Readings!Y44/16.325))^2-273+$E47))</f>
        <v>-0.39203534542741636</v>
      </c>
      <c r="AD47" s="6">
        <f>IF(Readings!Z44&gt;0.1,333.5*((Readings!Z44)^-0.07168)+(2.5*(LOG(Readings!Z44/16.325))^2-273+$E47))</f>
        <v>-0.39203534542741636</v>
      </c>
      <c r="AE47" s="6">
        <f>IF(Readings!AA44&gt;0.1,333.5*((Readings!AA44)^-0.07168)+(2.5*(LOG(Readings!AA44/16.325))^2-273+$E47))</f>
        <v>-0.39203534542741636</v>
      </c>
      <c r="AF47" s="6">
        <f>IF(Readings!AB44&gt;0.1,333.5*((Readings!AB44)^-0.07168)+(2.5*(LOG(Readings!AB44/16.325))^2-273+$E47))</f>
        <v>-0.40382781820710534</v>
      </c>
      <c r="AG47" s="6">
        <f>IF(Readings!AC44&gt;0.1,333.5*((Readings!AC44)^-0.07168)+(2.5*(LOG(Readings!AC44/16.325))^2-273+$E47))</f>
        <v>-0.42738886944823662</v>
      </c>
      <c r="AH47" s="6">
        <f>IF(Readings!AD44&gt;0.1,333.5*((Readings!AD44)^-0.07168)+(2.5*(LOG(Readings!AD44/16.325))^2-273+$E47))</f>
        <v>-0.38023489432850965</v>
      </c>
      <c r="AI47" s="6">
        <f>IF(Readings!AE44&gt;0.1,333.5*((Readings!AE44)^-0.07168)+(2.5*(LOG(Readings!AE44/16.325))^2-273+$E47))</f>
        <v>-0.36842645472717095</v>
      </c>
      <c r="AJ47" s="6">
        <f>IF(Readings!AF44&gt;0.1,333.5*((Readings!AF44)^-0.07168)+(2.5*(LOG(Readings!AF44/16.325))^2-273+$E47))</f>
        <v>-0.38023489432850965</v>
      </c>
      <c r="AK47" s="6">
        <f>IF(Readings!AG44&gt;0.1,333.5*((Readings!AG44)^-0.07168)+(2.5*(LOG(Readings!AG44/16.325))^2-273+$E47))</f>
        <v>-0.43915746818146317</v>
      </c>
      <c r="AL47" s="6">
        <f>IF(Readings!AH44&gt;0.1,333.5*((Readings!AH44)^-0.07168)+(2.5*(LOG(Readings!AH44/16.325))^2-273+$E47))</f>
        <v>-0.38023489432850965</v>
      </c>
      <c r="AM47" s="6">
        <f>IF(Readings!AI44&gt;0.1,333.5*((Readings!AI44)^-0.07168)+(2.5*(LOG(Readings!AI44/16.325))^2-273+$E47))</f>
        <v>-0.38023489432850965</v>
      </c>
      <c r="AN47" s="6">
        <f>IF(Readings!AJ44&gt;0.1,333.5*((Readings!AJ44)^-0.07168)+(2.5*(LOG(Readings!AJ44/16.325))^2-273+$E47))</f>
        <v>-0.36842645472717095</v>
      </c>
      <c r="AO47" s="6">
        <f>IF(Readings!AK44&gt;0.1,333.5*((Readings!AK44)^-0.07168)+(2.5*(LOG(Readings!AK44/16.325))^2-273+$E47))</f>
        <v>-0.36842645472717095</v>
      </c>
      <c r="AP47" s="6">
        <f>IF(Readings!AL44&gt;0.1,333.5*((Readings!AL44)^-0.07168)+(2.5*(LOG(Readings!AL44/16.325))^2-273+$E47))</f>
        <v>-0.36842645472717095</v>
      </c>
      <c r="AQ47" s="6">
        <f>IF(Readings!AM44&gt;0.1,333.5*((Readings!AM44)^-0.07168)+(2.5*(LOG(Readings!AM44/16.325))^2-273+$E47))</f>
        <v>-0.43915746818146317</v>
      </c>
      <c r="AR47" s="6">
        <f>IF(Readings!AN44&gt;0.1,333.5*((Readings!AN44)^-0.07168)+(2.5*(LOG(Readings!AN44/16.325))^2-273+$E47))</f>
        <v>-0.36842645472717095</v>
      </c>
      <c r="AS47" s="6">
        <f>IF(Readings!AO44&gt;0.1,333.5*((Readings!AO44)^-0.07168)+(2.5*(LOG(Readings!AO44/16.325))^2-273+$E47))</f>
        <v>-0.36842645472717095</v>
      </c>
      <c r="AT47" s="6">
        <f>IF(Readings!AP44&gt;0.1,333.5*((Readings!AP44)^-0.07168)+(2.5*(LOG(Readings!AP44/16.325))^2-273+$E47))</f>
        <v>-0.36842645472717095</v>
      </c>
      <c r="AU47" s="6"/>
      <c r="AV47" s="6">
        <f>IF(Readings!AR44&gt;0.1,333.5*((Readings!AR44)^-0.07168)+(2.5*(LOG(Readings!AR44/16.325))^2-273+$E47))</f>
        <v>-0.36842645472717095</v>
      </c>
      <c r="AW47" s="6">
        <f>IF(Readings!AS44&gt;0.1,333.5*((Readings!AS44)^-0.07168)+(2.5*(LOG(Readings!AS44/16.325))^2-273+$E47))</f>
        <v>-0.39203534542741636</v>
      </c>
      <c r="AX47" s="6">
        <f>IF(Readings!AT44&gt;0.1,333.5*((Readings!AT44)^-0.07168)+(2.5*(LOG(Readings!AT44/16.325))^2-273+$E47))</f>
        <v>-0.36842645472717095</v>
      </c>
      <c r="AY47" s="6">
        <f>IF(Readings!AU44&gt;0.1,333.5*((Readings!AU44)^-0.07168)+(2.5*(LOG(Readings!AU44/16.325))^2-273+$E47))</f>
        <v>-0.36842645472717095</v>
      </c>
      <c r="AZ47" s="6">
        <f>IF(Readings!AV44&gt;0.1,333.5*((Readings!AV44)^-0.07168)+(2.5*(LOG(Readings!AV44/16.325))^2-273+$E47))</f>
        <v>-0.36842645472717095</v>
      </c>
      <c r="BA47" s="6">
        <f>IF(Readings!AW44&gt;0.1,333.5*((Readings!AW44)^-0.07168)+(2.5*(LOG(Readings!AW44/16.325))^2-273+$E47))</f>
        <v>-0.38023489432850965</v>
      </c>
      <c r="BB47" s="6">
        <f>IF(Readings!AX44&gt;0.1,333.5*((Readings!AX44)^-0.07168)+(2.5*(LOG(Readings!AX44/16.325))^2-273+$E47))</f>
        <v>-0.36842645472717095</v>
      </c>
      <c r="BC47" s="6">
        <f>IF(Readings!AY44&gt;0.1,333.5*((Readings!AY44)^-0.07168)+(2.5*(LOG(Readings!AY44/16.325))^2-273+$E47))</f>
        <v>-0.36842645472717095</v>
      </c>
      <c r="BD47" s="6">
        <f>IF(Readings!AZ44&gt;0.1,333.5*((Readings!AZ44)^-0.07168)+(2.5*(LOG(Readings!AZ44/16.325))^2-273+$E47))</f>
        <v>-0.36842645472717095</v>
      </c>
      <c r="BE47" s="6">
        <f>IF(Readings!BA44&gt;0.1,333.5*((Readings!BA44)^-0.07168)+(2.5*(LOG(Readings!BA44/16.325))^2-273+$E47))</f>
        <v>-0.35661001642051815</v>
      </c>
      <c r="BF47" s="6">
        <f>IF(Readings!BB44&gt;0.1,333.5*((Readings!BB44)^-0.07168)+(2.5*(LOG(Readings!BB44/16.325))^2-273+$E47))</f>
        <v>-0.35661001642051815</v>
      </c>
      <c r="BG47" s="6">
        <f>IF(Readings!BC44&gt;0.1,333.5*((Readings!BC44)^-0.07168)+(2.5*(LOG(Readings!BC44/16.325))^2-273+$E47))</f>
        <v>-0.35661001642051815</v>
      </c>
      <c r="BH47" s="6">
        <f>IF(Readings!BD44&gt;0.1,333.5*((Readings!BD44)^-0.07168)+(2.5*(LOG(Readings!BD44/16.325))^2-273+$E47))</f>
        <v>-0.40382781820710534</v>
      </c>
      <c r="BI47" s="6">
        <f>IF(Readings!BE44&gt;0.1,333.5*((Readings!BE44)^-0.07168)+(2.5*(LOG(Readings!BE44/16.325))^2-273+$E47))</f>
        <v>-0.35661001642051815</v>
      </c>
      <c r="BJ47" s="6">
        <f>IF(Readings!BF44&gt;0.1,333.5*((Readings!BF44)^-0.07168)+(2.5*(LOG(Readings!BF44/16.325))^2-273+$E47))</f>
        <v>-0.35661001642051815</v>
      </c>
      <c r="BK47" s="6">
        <f>IF(Readings!BG44&gt;0.1,333.5*((Readings!BG44)^-0.07168)+(2.5*(LOG(Readings!BG44/16.325))^2-273+$E47))</f>
        <v>-0.35661001642051815</v>
      </c>
      <c r="BL47" s="6">
        <f>IF(Readings!BH44&gt;0.1,333.5*((Readings!BH44)^-0.07168)+(2.5*(LOG(Readings!BH44/16.325))^2-273+$E47))</f>
        <v>-0.36842645472717095</v>
      </c>
      <c r="BM47" s="6">
        <f>IF(Readings!BI44&gt;0.1,333.5*((Readings!BI44)^-0.07168)+(2.5*(LOG(Readings!BI44/16.325))^2-273+$E47))</f>
        <v>-0.35661001642051815</v>
      </c>
      <c r="BN47" s="6">
        <f>IF(Readings!BJ44&gt;0.1,333.5*((Readings!BJ44)^-0.07168)+(2.5*(LOG(Readings!BJ44/16.325))^2-273+$E47))</f>
        <v>-0.36842645472717095</v>
      </c>
      <c r="BO47" s="6">
        <f>IF(Readings!BK44&gt;0.1,333.5*((Readings!BK44)^-0.07168)+(2.5*(LOG(Readings!BK44/16.325))^2-273+$E47))</f>
        <v>-0.36842645472717095</v>
      </c>
      <c r="BP47" s="6">
        <f>IF(Readings!BL44&gt;0.1,333.5*((Readings!BL44)^-0.07168)+(2.5*(LOG(Readings!BL44/16.325))^2-273+$E47))</f>
        <v>-0.35661001642051815</v>
      </c>
      <c r="BQ47" s="6">
        <f>IF(Readings!BM44&gt;0.1,333.5*((Readings!BM44)^-0.07168)+(2.5*(LOG(Readings!BM44/16.325))^2-273+$E47))</f>
        <v>-0.35661001642051815</v>
      </c>
      <c r="BR47" s="6"/>
      <c r="BS47" s="6">
        <f>IF(Readings!BO44&gt;0.1,333.5*((Readings!BO44)^-0.07168)+(2.5*(LOG(Readings!BO44/16.325))^2-273+$E47))</f>
        <v>-0.36842645472717095</v>
      </c>
      <c r="BT47" s="6">
        <f>IF(Readings!BP44&gt;0.1,333.5*((Readings!BP44)^-0.07168)+(2.5*(LOG(Readings!BP44/16.325))^2-273+$E47))</f>
        <v>-0.36842645472717095</v>
      </c>
      <c r="BU47" s="6">
        <f>IF(Readings!BQ44&gt;0.1,333.5*((Readings!BQ44)^-0.07168)+(2.5*(LOG(Readings!BQ44/16.325))^2-273+$E47))</f>
        <v>-0.35661001642051815</v>
      </c>
      <c r="BV47" s="6">
        <f>IF(Readings!BR44&gt;0.1,333.5*((Readings!BR44)^-0.07168)+(2.5*(LOG(Readings!BR44/16.325))^2-273+$E47))</f>
        <v>-0.36842645472717095</v>
      </c>
      <c r="BW47" s="6">
        <f>IF(Readings!BS44&gt;0.1,333.5*((Readings!BS44)^-0.07168)+(2.5*(LOG(Readings!BS44/16.325))^2-273+$E47))</f>
        <v>-0.3447855691867403</v>
      </c>
      <c r="BX47" s="6">
        <f>IF(Readings!BT44&gt;0.1,333.5*((Readings!BT44)^-0.07168)+(2.5*(LOG(Readings!BT44/16.325))^2-273+$E47))</f>
        <v>-0.3447855691867403</v>
      </c>
      <c r="BY47" s="6">
        <f>IF(Readings!BU44&gt;0.1,333.5*((Readings!BU44)^-0.07168)+(2.5*(LOG(Readings!BU44/16.325))^2-273+$E47))</f>
        <v>-0.35661001642051815</v>
      </c>
      <c r="BZ47" s="6">
        <f>IF(Readings!BV44&gt;0.1,333.5*((Readings!BV44)^-0.07168)+(2.5*(LOG(Readings!BV44/16.325))^2-273+$E47))</f>
        <v>-0.3447855691867403</v>
      </c>
      <c r="CA47" s="6">
        <f>IF(Readings!BW44&gt;0.1,333.5*((Readings!BW44)^-0.07168)+(2.5*(LOG(Readings!BW44/16.325))^2-273+$E47))</f>
        <v>-0.3447855691867403</v>
      </c>
      <c r="CB47" s="6">
        <f>IF(Readings!BX44&gt;0.1,333.5*((Readings!BX44)^-0.07168)+(2.5*(LOG(Readings!BX44/16.325))^2-273+$E47))</f>
        <v>-0.3447855691867403</v>
      </c>
      <c r="CC47" s="6">
        <f>IF(Readings!BY44&gt;0.1,333.5*((Readings!BY44)^-0.07168)+(2.5*(LOG(Readings!BY44/16.325))^2-273+$E47))</f>
        <v>-0.36842645472717095</v>
      </c>
      <c r="CD47" s="6">
        <f>IF(Readings!BZ44&gt;0.1,333.5*((Readings!BZ44)^-0.07168)+(2.5*(LOG(Readings!BZ44/16.325))^2-273+$E47))</f>
        <v>-0.33295310278469969</v>
      </c>
      <c r="CE47" s="6">
        <f>IF(Readings!CA44&gt;0.1,333.5*((Readings!CA44)^-0.07168)+(2.5*(LOG(Readings!CA44/16.325))^2-273+$E47))</f>
        <v>-0.3447855691867403</v>
      </c>
      <c r="CF47" s="6"/>
      <c r="CG47" s="6">
        <f>IF(Readings!CC44&gt;0.1,333.5*((Readings!CC44)^-0.07168)+(2.5*(LOG(Readings!CC44/16.325))^2-273+$E47))</f>
        <v>-0.3447855691867403</v>
      </c>
      <c r="CH47" s="6">
        <f>IF(Readings!CD44&gt;0.1,333.5*((Readings!CD44)^-0.07168)+(2.5*(LOG(Readings!CD44/16.325))^2-273+$E47))</f>
        <v>-0.3447855691867403</v>
      </c>
      <c r="CI47" s="6">
        <f>IF(Readings!CE44&gt;0.1,333.5*((Readings!CE44)^-0.07168)+(2.5*(LOG(Readings!CE44/16.325))^2-273+$E47))</f>
        <v>-0.3447855691867403</v>
      </c>
      <c r="CJ47" s="6">
        <f>IF(Readings!CF44&gt;0.1,333.5*((Readings!CF44)^-0.07168)+(2.5*(LOG(Readings!CF44/16.325))^2-273+$E47))</f>
        <v>-0.43915746818146317</v>
      </c>
      <c r="CK47" s="6">
        <f>IF(Readings!CG44&gt;0.1,333.5*((Readings!CG44)^-0.07168)+(2.5*(LOG(Readings!CG44/16.325))^2-273+$E47))</f>
        <v>-0.35661001642051815</v>
      </c>
      <c r="CL47" s="6"/>
      <c r="CM47" s="6">
        <f>IF(Readings!CI44&gt;0.1,333.5*((Readings!CI44)^-0.07168)+(2.5*(LOG(Readings!CI44/16.325))^2-273+$E47))</f>
        <v>-0.3447855691867403</v>
      </c>
      <c r="CN47" s="6">
        <f>IF(Readings!CJ44&gt;0.1,333.5*((Readings!CJ44)^-0.07168)+(2.5*(LOG(Readings!CJ44/16.325))^2-273+$E47))</f>
        <v>-0.32111260695404553</v>
      </c>
      <c r="CO47" s="6">
        <f>IF(Readings!CK44&gt;0.1,333.5*((Readings!CK44)^-0.07168)+(2.5*(LOG(Readings!CK44/16.325))^2-273+$E47))</f>
        <v>-0.3447855691867403</v>
      </c>
      <c r="CP47" s="6">
        <f>IF(Readings!CL44&gt;0.1,333.5*((Readings!CL44)^-0.07168)+(2.5*(LOG(Readings!CL44/16.325))^2-273+$E47))</f>
        <v>-0.33295310278469969</v>
      </c>
      <c r="CQ47" s="6">
        <f>IF(Readings!CM44&gt;0.1,333.5*((Readings!CM44)^-0.07168)+(2.5*(LOG(Readings!CM44/16.325))^2-273+$E47))</f>
        <v>-0.3447855691867403</v>
      </c>
      <c r="CR47" s="6">
        <f>IF(Readings!CN44&gt;0.1,333.5*((Readings!CN44)^-0.07168)+(2.5*(LOG(Readings!CN44/16.325))^2-273+$E47))</f>
        <v>-0.3447855691867403</v>
      </c>
      <c r="CS47" s="6">
        <f>IF(Readings!CO44&gt;0.1,333.5*((Readings!CO44)^-0.07168)+(2.5*(LOG(Readings!CO44/16.325))^2-273+$E47))</f>
        <v>-0.35661001642051815</v>
      </c>
      <c r="CT47" s="6">
        <f>IF(Readings!CP44&gt;0.1,333.5*((Readings!CP44)^-0.07168)+(2.5*(LOG(Readings!CP44/16.325))^2-273+$E47))</f>
        <v>-0.33295310278469969</v>
      </c>
      <c r="CU47" s="6">
        <f>IF(Readings!CQ44&gt;0.1,333.5*((Readings!CQ44)^-0.07168)+(2.5*(LOG(Readings!CQ44/16.325))^2-273+$E47))</f>
        <v>-0.33295310278469969</v>
      </c>
      <c r="CV47" s="6">
        <f>IF(Readings!CR44&gt;0.1,333.5*((Readings!CR44)^-0.07168)+(2.5*(LOG(Readings!CR44/16.325))^2-273+$E47))</f>
        <v>-0.33295310278469969</v>
      </c>
      <c r="CW47" s="6">
        <f>IF(Readings!CS44&gt;0.1,333.5*((Readings!CS44)^-0.07168)+(2.5*(LOG(Readings!CS44/16.325))^2-273+$E47))</f>
        <v>-0.33295310278469969</v>
      </c>
      <c r="CX47" s="6">
        <f>IF(Readings!CT44&gt;0.1,333.5*((Readings!CT44)^-0.07168)+(2.5*(LOG(Readings!CT44/16.325))^2-273+$E47))</f>
        <v>-0.36842645472717095</v>
      </c>
      <c r="CY47" s="6">
        <f>IF(Readings!CU44&gt;0.1,333.5*((Readings!CU44)^-0.07168)+(2.5*(LOG(Readings!CU44/16.325))^2-273+$E47))</f>
        <v>-0.3447855691867403</v>
      </c>
      <c r="CZ47" s="6">
        <f>IF(Readings!CV44&gt;0.1,333.5*((Readings!CV44)^-0.07168)+(2.5*(LOG(Readings!CV44/16.325))^2-273+$E47))</f>
        <v>-0.33295310278469969</v>
      </c>
      <c r="DA47" s="6">
        <f>IF(Readings!CW44&gt;0.1,333.5*((Readings!CW44)^-0.07168)+(2.5*(LOG(Readings!CW44/16.325))^2-273+$E47))</f>
        <v>-0.36842645472717095</v>
      </c>
      <c r="DB47" s="6">
        <f>IF(Readings!CX44&gt;0.1,333.5*((Readings!CX44)^-0.07168)+(2.5*(LOG(Readings!CX44/16.325))^2-273+$E47))</f>
        <v>-0.32111260695404553</v>
      </c>
      <c r="DC47" s="6">
        <f>IF(Readings!CY44&gt;0.1,333.5*((Readings!CY44)^-0.07168)+(2.5*(LOG(Readings!CY44/16.325))^2-273+$E47))</f>
        <v>-0.32111260695404553</v>
      </c>
      <c r="DD47" s="6">
        <f>IF(Readings!CZ44&gt;0.1,333.5*((Readings!CZ44)^-0.07168)+(2.5*(LOG(Readings!CZ44/16.325))^2-273+$E47))</f>
        <v>-0.32111260695404553</v>
      </c>
      <c r="DE47" s="6">
        <f>IF(Readings!DA44&gt;0.1,333.5*((Readings!DA44)^-0.07168)+(2.5*(LOG(Readings!DA44/16.325))^2-273+$E47))</f>
        <v>-0.32111260695404553</v>
      </c>
      <c r="DF47" s="6">
        <f>IF(Readings!DB44&gt;0.1,333.5*((Readings!DB44)^-0.07168)+(2.5*(LOG(Readings!DB44/16.325))^2-273+$E47))</f>
        <v>-0.32111260695404553</v>
      </c>
      <c r="DG47" s="6">
        <f>IF(Readings!DC44&gt;0.1,333.5*((Readings!DC44)^-0.07168)+(2.5*(LOG(Readings!DC44/16.325))^2-273+$E47))</f>
        <v>-0.32111260695404553</v>
      </c>
      <c r="DH47" s="6">
        <f>IF(Readings!DD44&gt;0.1,333.5*((Readings!DD44)^-0.07168)+(2.5*(LOG(Readings!DD44/16.325))^2-273+$E47))</f>
        <v>-0.32111260695404553</v>
      </c>
      <c r="DI47" s="6">
        <f>IF(Readings!DE44&gt;0.1,333.5*((Readings!DE44)^-0.07168)+(2.5*(LOG(Readings!DE44/16.325))^2-273+$E47))</f>
        <v>-0.32111260695404553</v>
      </c>
      <c r="DJ47" s="6">
        <f>IF(Readings!DF44&gt;0.1,333.5*((Readings!DF44)^-0.07168)+(2.5*(LOG(Readings!DF44/16.325))^2-273+$E47))</f>
        <v>-0.32111260695404553</v>
      </c>
      <c r="DK47" s="6">
        <f>IF(Readings!DG44&gt;0.1,333.5*((Readings!DG44)^-0.07168)+(2.5*(LOG(Readings!DG44/16.325))^2-273+$E47))</f>
        <v>-0.33295310278469969</v>
      </c>
      <c r="DL47" s="6">
        <f>IF(Readings!DH44&gt;0.1,333.5*((Readings!DH44)^-0.07168)+(2.5*(LOG(Readings!DH44/16.325))^2-273+$E47))</f>
        <v>-0.29740748586834798</v>
      </c>
      <c r="DM47" s="6">
        <f>IF(Readings!DI44&gt;0.1,333.5*((Readings!DI44)^-0.07168)+(2.5*(LOG(Readings!DI44/16.325))^2-273+$E47))</f>
        <v>-0.29740748586834798</v>
      </c>
      <c r="DN47" s="6">
        <f>IF(Readings!DJ44&gt;0.1,333.5*((Readings!DJ44)^-0.07168)+(2.5*(LOG(Readings!DJ44/16.325))^2-273+$E47))</f>
        <v>-0.30926407141492973</v>
      </c>
      <c r="DO47" s="6">
        <f>IF(Readings!DK44&gt;0.1,333.5*((Readings!DK44)^-0.07168)+(2.5*(LOG(Readings!DK44/16.325))^2-273+$E47))</f>
        <v>-0.29740748586834798</v>
      </c>
      <c r="DP47" s="6">
        <f>IF(Readings!DL44&gt;0.1,333.5*((Readings!DL44)^-0.07168)+(2.5*(LOG(Readings!DL44/16.325))^2-273+$E47))</f>
        <v>-0.32111260695404553</v>
      </c>
      <c r="DQ47" s="6">
        <f>IF(Readings!DM44&gt;0.1,333.5*((Readings!DM44)^-0.07168)+(2.5*(LOG(Readings!DM44/16.325))^2-273+$E47))</f>
        <v>-0.32111260695404553</v>
      </c>
      <c r="DR47" s="6">
        <f>IF(Readings!DN44&gt;0.1,333.5*((Readings!DN44)^-0.07168)+(2.5*(LOG(Readings!DN44/16.325))^2-273+$E47))</f>
        <v>-0.32111260695404553</v>
      </c>
      <c r="DS47" s="6">
        <f>IF(Readings!DO44&gt;0.1,333.5*((Readings!DO44)^-0.07168)+(2.5*(LOG(Readings!DO44/16.325))^2-273+$E47))</f>
        <v>-0.32111260695404553</v>
      </c>
      <c r="DT47" s="6">
        <f>IF(Readings!DP44&gt;0.1,333.5*((Readings!DP44)^-0.07168)+(2.5*(LOG(Readings!DP44/16.325))^2-273+$E47))</f>
        <v>-0.3447855691867403</v>
      </c>
      <c r="DU47" s="6">
        <f>IF(Readings!DQ44&gt;0.1,333.5*((Readings!DQ44)^-0.07168)+(2.5*(LOG(Readings!DQ44/16.325))^2-273+$E47))</f>
        <v>-0.32111260695404553</v>
      </c>
      <c r="DV47" s="6">
        <f>IF(Readings!DR44&gt;0.1,333.5*((Readings!DR44)^-0.07168)+(2.5*(LOG(Readings!DR44/16.325))^2-273+$E47))</f>
        <v>-0.32111260695404553</v>
      </c>
      <c r="DW47" s="6">
        <f>IF(Readings!DS44&gt;0.1,333.5*((Readings!DS44)^-0.07168)+(2.5*(LOG(Readings!DS44/16.325))^2-273+$E47))</f>
        <v>-0.30926407141492973</v>
      </c>
      <c r="DX47" s="6">
        <f>IF(Readings!DT44&gt;0.1,333.5*((Readings!DT44)^-0.07168)+(2.5*(LOG(Readings!DT44/16.325))^2-273+$E47))</f>
        <v>-0.30926407141492973</v>
      </c>
      <c r="DY47" s="6">
        <f>IF(Readings!DU44&gt;0.1,333.5*((Readings!DU44)^-0.07168)+(2.5*(LOG(Readings!DU44/16.325))^2-273+$E47))</f>
        <v>-0.32111260695404553</v>
      </c>
      <c r="DZ47" s="6">
        <f>IF(Readings!DV44&gt;0.1,333.5*((Readings!DV44)^-0.07168)+(2.5*(LOG(Readings!DV44/16.325))^2-273+$E47))</f>
        <v>-0.30926407141492973</v>
      </c>
      <c r="EA47" s="6">
        <f>IF(Readings!DW44&gt;0.1,333.5*((Readings!DW44)^-0.07168)+(2.5*(LOG(Readings!DW44/16.325))^2-273+$E47))</f>
        <v>-0.30926407141492973</v>
      </c>
      <c r="EB47" s="6">
        <f>IF(Readings!DX44&gt;0.1,333.5*((Readings!DX44)^-0.07168)+(2.5*(LOG(Readings!DX44/16.325))^2-273+$E47))</f>
        <v>-0.30926407141492973</v>
      </c>
      <c r="EC47" s="6">
        <f>IF(Readings!DY44&gt;0.1,333.5*((Readings!DY44)^-0.07168)+(2.5*(LOG(Readings!DY44/16.325))^2-273+$E47))</f>
        <v>-0.29740748586834798</v>
      </c>
      <c r="ED47" s="6">
        <f>IF(Readings!DZ44&gt;0.1,333.5*((Readings!DZ44)^-0.07168)+(2.5*(LOG(Readings!DZ44/16.325))^2-273+$E47))</f>
        <v>-0.29740748586834798</v>
      </c>
      <c r="EE47" s="6">
        <f>IF(Readings!EA44&gt;0.1,333.5*((Readings!EA44)^-0.07168)+(2.5*(LOG(Readings!EA44/16.325))^2-273+$E47))</f>
        <v>-0.30926407141492973</v>
      </c>
      <c r="EF47" s="6">
        <f>IF(Readings!EB44&gt;0.1,333.5*((Readings!EB44)^-0.07168)+(2.5*(LOG(Readings!EB44/16.325))^2-273+$E47))</f>
        <v>-0.32111260695404553</v>
      </c>
      <c r="EG47" s="6">
        <f>IF(Readings!EC44&gt;0.1,333.5*((Readings!EC44)^-0.07168)+(2.5*(LOG(Readings!EC44/16.325))^2-273+$E47))</f>
        <v>-0.32111260695404553</v>
      </c>
      <c r="EH47" s="6">
        <f>IF(Readings!ED44&gt;0.1,333.5*((Readings!ED44)^-0.07168)+(2.5*(LOG(Readings!ED44/16.325))^2-273+$E47))</f>
        <v>-0.32111260695404553</v>
      </c>
      <c r="EI47" s="6">
        <f>IF(Readings!EE44&gt;0.1,333.5*((Readings!EE44)^-0.07168)+(2.5*(LOG(Readings!EE44/16.325))^2-273+$E47))</f>
        <v>-0.30926407141492973</v>
      </c>
      <c r="EJ47" s="6">
        <f>IF(Readings!EF44&gt;0.1,333.5*((Readings!EF44)^-0.07168)+(2.5*(LOG(Readings!EF44/16.325))^2-273+$E47))</f>
        <v>-0.30926407141492973</v>
      </c>
      <c r="EK47" s="6">
        <f>IF(Readings!EG44&gt;0.1,333.5*((Readings!EG44)^-0.07168)+(2.5*(LOG(Readings!EG44/16.325))^2-273+$E47))</f>
        <v>-0.29740748586834798</v>
      </c>
      <c r="EL47" s="6">
        <f>IF(Readings!EH44&gt;0.1,333.5*((Readings!EH44)^-0.07168)+(2.5*(LOG(Readings!EH44/16.325))^2-273+$E47))</f>
        <v>-0.30926407141492973</v>
      </c>
      <c r="EM47" s="6">
        <f>IF(Readings!EI44&gt;0.1,333.5*((Readings!EI44)^-0.07168)+(2.5*(LOG(Readings!EI44/16.325))^2-273+$E47))</f>
        <v>-0.33295310278469969</v>
      </c>
      <c r="EN47" s="6">
        <f>IF(Readings!EJ44&gt;0.1,333.5*((Readings!EJ44)^-0.07168)+(2.5*(LOG(Readings!EJ44/16.325))^2-273+$E47))</f>
        <v>-0.33295310278469969</v>
      </c>
      <c r="EO47" s="6">
        <f>IF(Readings!EK44&gt;0.1,333.5*((Readings!EK44)^-0.07168)+(2.5*(LOG(Readings!EK44/16.325))^2-273+$E47))</f>
        <v>-0.3447855691867403</v>
      </c>
      <c r="EP47" s="6">
        <f>IF(Readings!EL44&gt;0.1,333.5*((Readings!EL44)^-0.07168)+(2.5*(LOG(Readings!EL44/16.325))^2-273+$E47))</f>
        <v>-0.29740748586834798</v>
      </c>
      <c r="EQ47" s="6">
        <f>IF(Readings!EM44&gt;0.1,333.5*((Readings!EM44)^-0.07168)+(2.5*(LOG(Readings!EM44/16.325))^2-273+$E47))</f>
        <v>-0.29740748586834798</v>
      </c>
      <c r="ER47" s="6">
        <f>IF(Readings!EN44&gt;0.1,333.5*((Readings!EN44)^-0.07168)+(2.5*(LOG(Readings!EN44/16.325))^2-273+$E47))</f>
        <v>-0.29740748586834798</v>
      </c>
      <c r="ES47" s="6">
        <f>IF(Readings!EO44&gt;0.1,333.5*((Readings!EO44)^-0.07168)+(2.5*(LOG(Readings!EO44/16.325))^2-273+$E47))</f>
        <v>-0.48615258615143375</v>
      </c>
      <c r="ET47" s="6">
        <f>IF(Readings!EP44&gt;0.1,333.5*((Readings!EP44)^-0.07168)+(2.5*(LOG(Readings!EP44/16.325))^2-273+$E47))</f>
        <v>-0.46267086241010702</v>
      </c>
      <c r="EU47" s="6">
        <f>IF(Readings!EQ44&gt;0.1,333.5*((Readings!EQ44)^-0.07168)+(2.5*(LOG(Readings!EQ44/16.325))^2-273+$E47))</f>
        <v>-0.27367012345911235</v>
      </c>
      <c r="EV47" s="6">
        <f>IF(Readings!ER44&gt;0.1,333.5*((Readings!ER44)^-0.07168)+(2.5*(LOG(Readings!ER44/16.325))^2-273+$E47))</f>
        <v>-0.27367012345911235</v>
      </c>
      <c r="EW47" s="6">
        <f>(333.5*((16.46)^-0.07168)+(2.5*(LOG(16.46/16.325))^2-273+$E47))</f>
        <v>-0.27367012345911235</v>
      </c>
      <c r="EX47" s="6">
        <f>(333.5*((16.49)^-0.07168)+(2.5*(LOG(16.49/16.325))^2-273+$E47))</f>
        <v>-0.30926407141492973</v>
      </c>
      <c r="EY47" s="6">
        <f>(333.5*((16.46)^-0.07168)+(2.5*(LOG(16.46/16.325))^2-273+$E47))</f>
        <v>-0.27367012345911235</v>
      </c>
      <c r="FA47" s="6">
        <f>IF(Readings!EW44&gt;0.1,333.5*((Readings!EW44)^-0.07168)+(2.5*(LOG(Readings!EW44/16.325))^2-273+$E47))</f>
        <v>-0.26178932590079285</v>
      </c>
      <c r="FB47" s="6"/>
      <c r="FC47" s="6">
        <f>IF(Readings!EY44&gt;0.1,333.5*((Readings!EY44)^-0.07168)+(2.5*(LOG(Readings!EY44/16.325))^2-273+$E47))</f>
        <v>-0.27367012345911235</v>
      </c>
      <c r="FD47" s="6">
        <f>IF(Readings!EZ44&gt;0.1,333.5*((Readings!EZ44)^-0.07168)+(2.5*(LOG(Readings!EZ44/16.325))^2-273+$E47))</f>
        <v>-0.26178932590079285</v>
      </c>
      <c r="FE47" s="6">
        <f>IF(Readings!FA44&gt;0.1,333.5*((Readings!FA44)^-0.07168)+(2.5*(LOG(Readings!FA44/16.325))^2-273+$E47))</f>
        <v>-0.27367012345911235</v>
      </c>
      <c r="FF47" s="6">
        <f>IF(Readings!FB44&gt;0.1,333.5*((Readings!FB44)^-0.07168)+(2.5*(LOG(Readings!FB44/16.325))^2-273+$E47))</f>
        <v>-0.45091812913915419</v>
      </c>
      <c r="FG47" s="6">
        <f>IF(Readings!FC44&gt;0.1,333.5*((Readings!FC44)^-0.07168)+(2.5*(LOG(Readings!FC44/16.325))^2-273+$E47))</f>
        <v>-0.24990043694378983</v>
      </c>
      <c r="FH47" s="6">
        <f>IF(Readings!FD44&gt;0.1,333.5*((Readings!FD44)^-0.07168)+(2.5*(LOG(Readings!FD44/16.325))^2-273+$E47))</f>
        <v>-0.24990043694378983</v>
      </c>
      <c r="FI47" s="6">
        <f>IF(Readings!FE44&gt;0.1,333.5*((Readings!FE44)^-0.07168)+(2.5*(LOG(Readings!FE44/16.325))^2-273+$E47))</f>
        <v>-0.24990043694378983</v>
      </c>
      <c r="FJ47" s="6">
        <f>IF(Readings!FF44&gt;0.1,333.5*((Readings!FF44)^-0.07168)+(2.5*(LOG(Readings!FF44/16.325))^2-273+$E47))</f>
        <v>-0.26178932590079285</v>
      </c>
      <c r="FK47" s="6">
        <f>IF(Readings!FG44&gt;0.1,333.5*((Readings!FG44)^-0.07168)+(2.5*(LOG(Readings!FG44/16.325))^2-273+$E47))</f>
        <v>-0.27367012345911235</v>
      </c>
    </row>
    <row r="48" spans="1:167" x14ac:dyDescent="0.2">
      <c r="A48" t="s">
        <v>33</v>
      </c>
      <c r="B48" s="13">
        <v>9</v>
      </c>
      <c r="C48" s="13">
        <v>1071.1999999999998</v>
      </c>
      <c r="D48" s="17">
        <f t="shared" si="43"/>
        <v>-16.800000000000182</v>
      </c>
      <c r="E48" s="17">
        <v>-0.14000000000000001</v>
      </c>
      <c r="F48" s="13" t="s">
        <v>98</v>
      </c>
      <c r="G48" s="6">
        <f>IF(Readings!C45&gt;0.1,333.5*((Readings!C45)^-0.07168)+(2.5*(LOG(Readings!C45/16.325))^2-273+$E48))</f>
        <v>-0.43382781820707805</v>
      </c>
      <c r="H48" s="6">
        <f>IF(Readings!D45&gt;0.1,333.5*((Readings!D45)^-0.07168)+(2.5*(LOG(Readings!D45/16.325))^2-273+$E48))</f>
        <v>-0.43382781820707805</v>
      </c>
      <c r="I48" s="6">
        <f>IF(Readings!E45&gt;0.1,333.5*((Readings!E45)^-0.07168)+(2.5*(LOG(Readings!E45/16.325))^2-273+$E48))</f>
        <v>-0.44561232283223262</v>
      </c>
      <c r="J48" s="6">
        <f>IF(Readings!F45&gt;0.1,333.5*((Readings!F45)^-0.07168)+(2.5*(LOG(Readings!F45/16.325))^2-273+$E48))</f>
        <v>-0.44561232283223262</v>
      </c>
      <c r="K48" s="6">
        <f>IF(Readings!G45&gt;0.1,333.5*((Readings!G45)^-0.07168)+(2.5*(LOG(Readings!G45/16.325))^2-273+$E48))</f>
        <v>-0.44561232283223262</v>
      </c>
      <c r="L48" s="6">
        <f>IF(Readings!H45&gt;0.1,333.5*((Readings!H45)^-0.07168)+(2.5*(LOG(Readings!H45/16.325))^2-273+$E48))</f>
        <v>-0.44561232283223262</v>
      </c>
      <c r="M48" s="6">
        <f>IF(Readings!I45&gt;0.1,333.5*((Readings!I45)^-0.07168)+(2.5*(LOG(Readings!I45/16.325))^2-273+$E48))</f>
        <v>-0.44561232283223262</v>
      </c>
      <c r="N48" s="6">
        <f>IF(Readings!J45&gt;0.1,333.5*((Readings!J45)^-0.07168)+(2.5*(LOG(Readings!J45/16.325))^2-273+$E48))</f>
        <v>-0.44561232283223262</v>
      </c>
      <c r="O48" s="6"/>
      <c r="P48" s="6"/>
      <c r="Q48" s="6">
        <f>IF(Readings!M45&gt;0.1,333.5*((Readings!M45)^-0.07168)+(2.5*(LOG(Readings!M45/16.325))^2-273+$E48))</f>
        <v>-0.55131596524347515</v>
      </c>
      <c r="R48" s="6">
        <f>IF(Readings!N45&gt;0.1,333.5*((Readings!N45)^-0.07168)+(2.5*(LOG(Readings!N45/16.325))^2-273+$E48))</f>
        <v>-0.44561232283223262</v>
      </c>
      <c r="S48" s="6">
        <f>IF(Readings!O45&gt;0.1,333.5*((Readings!O45)^-0.07168)+(2.5*(LOG(Readings!O45/16.325))^2-273+$E48))</f>
        <v>-0.4809181291391269</v>
      </c>
      <c r="T48" s="6"/>
      <c r="U48" s="6"/>
      <c r="V48" s="6"/>
      <c r="W48" s="6">
        <f>IF(Readings!S45&gt;0.1,333.5*((Readings!S45)^-0.07168)+(2.5*(LOG(Readings!S45/16.325))^2-273+$E48))</f>
        <v>-0.44561232283223262</v>
      </c>
      <c r="X48" s="6">
        <f>IF(Readings!T45&gt;0.1,333.5*((Readings!T45)^-0.07168)+(2.5*(LOG(Readings!T45/16.325))^2-273+$E48))</f>
        <v>-0.45738886944820933</v>
      </c>
      <c r="Y48" s="6">
        <f>IF(Readings!U45&gt;0.1,333.5*((Readings!U45)^-0.07168)+(2.5*(LOG(Readings!U45/16.325))^2-273+$E48))</f>
        <v>-0.44561232283223262</v>
      </c>
      <c r="Z48" s="6">
        <f>IF(Readings!V45&gt;0.1,333.5*((Readings!V45)^-0.07168)+(2.5*(LOG(Readings!V45/16.325))^2-273+$E48))</f>
        <v>-0.44561232283223262</v>
      </c>
      <c r="AA48" s="6">
        <f>IF(Readings!W45&gt;0.1,333.5*((Readings!W45)^-0.07168)+(2.5*(LOG(Readings!W45/16.325))^2-273+$E48))</f>
        <v>-0.4809181291391269</v>
      </c>
      <c r="AB48" s="6">
        <f>IF(Readings!X45&gt;0.1,333.5*((Readings!X45)^-0.07168)+(2.5*(LOG(Readings!X45/16.325))^2-273+$E48))</f>
        <v>-0.43382781820707805</v>
      </c>
      <c r="AC48" s="6">
        <f>IF(Readings!Y45&gt;0.1,333.5*((Readings!Y45)^-0.07168)+(2.5*(LOG(Readings!Y45/16.325))^2-273+$E48))</f>
        <v>-0.44561232283223262</v>
      </c>
      <c r="AD48" s="6">
        <f>IF(Readings!Z45&gt;0.1,333.5*((Readings!Z45)^-0.07168)+(2.5*(LOG(Readings!Z45/16.325))^2-273+$E48))</f>
        <v>-0.43382781820707805</v>
      </c>
      <c r="AE48" s="6">
        <f>IF(Readings!AA45&gt;0.1,333.5*((Readings!AA45)^-0.07168)+(2.5*(LOG(Readings!AA45/16.325))^2-273+$E48))</f>
        <v>-0.45738886944820933</v>
      </c>
      <c r="AF48" s="6">
        <f>IF(Readings!AB45&gt;0.1,333.5*((Readings!AB45)^-0.07168)+(2.5*(LOG(Readings!AB45/16.325))^2-273+$E48))</f>
        <v>-0.45738886944820933</v>
      </c>
      <c r="AG48" s="6">
        <f>IF(Readings!AC45&gt;0.1,333.5*((Readings!AC45)^-0.07168)+(2.5*(LOG(Readings!AC45/16.325))^2-273+$E48))</f>
        <v>-0.45738886944820933</v>
      </c>
      <c r="AH48" s="6">
        <f>IF(Readings!AD45&gt;0.1,333.5*((Readings!AD45)^-0.07168)+(2.5*(LOG(Readings!AD45/16.325))^2-273+$E48))</f>
        <v>-0.43382781820707805</v>
      </c>
      <c r="AI48" s="6">
        <f>IF(Readings!AE45&gt;0.1,333.5*((Readings!AE45)^-0.07168)+(2.5*(LOG(Readings!AE45/16.325))^2-273+$E48))</f>
        <v>-0.43382781820707805</v>
      </c>
      <c r="AJ48" s="6">
        <f>IF(Readings!AF45&gt;0.1,333.5*((Readings!AF45)^-0.07168)+(2.5*(LOG(Readings!AF45/16.325))^2-273+$E48))</f>
        <v>-0.43382781820707805</v>
      </c>
      <c r="AK48" s="6">
        <f>IF(Readings!AG45&gt;0.1,333.5*((Readings!AG45)^-0.07168)+(2.5*(LOG(Readings!AG45/16.325))^2-273+$E48))</f>
        <v>-0.4809181291391269</v>
      </c>
      <c r="AL48" s="6">
        <f>IF(Readings!AH45&gt;0.1,333.5*((Readings!AH45)^-0.07168)+(2.5*(LOG(Readings!AH45/16.325))^2-273+$E48))</f>
        <v>-0.43382781820707805</v>
      </c>
      <c r="AM48" s="6">
        <f>IF(Readings!AI45&gt;0.1,333.5*((Readings!AI45)^-0.07168)+(2.5*(LOG(Readings!AI45/16.325))^2-273+$E48))</f>
        <v>-0.43382781820707805</v>
      </c>
      <c r="AN48" s="6">
        <f>IF(Readings!AJ45&gt;0.1,333.5*((Readings!AJ45)^-0.07168)+(2.5*(LOG(Readings!AJ45/16.325))^2-273+$E48))</f>
        <v>-0.43382781820707805</v>
      </c>
      <c r="AO48" s="6">
        <f>IF(Readings!AK45&gt;0.1,333.5*((Readings!AK45)^-0.07168)+(2.5*(LOG(Readings!AK45/16.325))^2-273+$E48))</f>
        <v>-0.43382781820707805</v>
      </c>
      <c r="AP48" s="6">
        <f>IF(Readings!AL45&gt;0.1,333.5*((Readings!AL45)^-0.07168)+(2.5*(LOG(Readings!AL45/16.325))^2-273+$E48))</f>
        <v>-0.43382781820707805</v>
      </c>
      <c r="AQ48" s="6">
        <f>IF(Readings!AM45&gt;0.1,333.5*((Readings!AM45)^-0.07168)+(2.5*(LOG(Readings!AM45/16.325))^2-273+$E48))</f>
        <v>-0.46915746818143589</v>
      </c>
      <c r="AR48" s="6">
        <f>IF(Readings!AN45&gt;0.1,333.5*((Readings!AN45)^-0.07168)+(2.5*(LOG(Readings!AN45/16.325))^2-273+$E48))</f>
        <v>-0.43382781820707805</v>
      </c>
      <c r="AS48" s="6">
        <f>IF(Readings!AO45&gt;0.1,333.5*((Readings!AO45)^-0.07168)+(2.5*(LOG(Readings!AO45/16.325))^2-273+$E48))</f>
        <v>-0.39842645472714366</v>
      </c>
      <c r="AT48" s="6">
        <f>IF(Readings!AP45&gt;0.1,333.5*((Readings!AP45)^-0.07168)+(2.5*(LOG(Readings!AP45/16.325))^2-273+$E48))</f>
        <v>-0.43382781820707805</v>
      </c>
      <c r="AU48" s="6"/>
      <c r="AV48" s="6">
        <f>IF(Readings!AR45&gt;0.1,333.5*((Readings!AR45)^-0.07168)+(2.5*(LOG(Readings!AR45/16.325))^2-273+$E48))</f>
        <v>-0.43382781820707805</v>
      </c>
      <c r="AW48" s="6">
        <f>IF(Readings!AS45&gt;0.1,333.5*((Readings!AS45)^-0.07168)+(2.5*(LOG(Readings!AS45/16.325))^2-273+$E48))</f>
        <v>-0.45738886944820933</v>
      </c>
      <c r="AX48" s="6">
        <f>IF(Readings!AT45&gt;0.1,333.5*((Readings!AT45)^-0.07168)+(2.5*(LOG(Readings!AT45/16.325))^2-273+$E48))</f>
        <v>-0.43382781820707805</v>
      </c>
      <c r="AY48" s="6">
        <f>IF(Readings!AU45&gt;0.1,333.5*((Readings!AU45)^-0.07168)+(2.5*(LOG(Readings!AU45/16.325))^2-273+$E48))</f>
        <v>-0.42203534542738907</v>
      </c>
      <c r="AZ48" s="6">
        <f>IF(Readings!AV45&gt;0.1,333.5*((Readings!AV45)^-0.07168)+(2.5*(LOG(Readings!AV45/16.325))^2-273+$E48))</f>
        <v>-0.43382781820707805</v>
      </c>
      <c r="BA48" s="6">
        <f>IF(Readings!AW45&gt;0.1,333.5*((Readings!AW45)^-0.07168)+(2.5*(LOG(Readings!AW45/16.325))^2-273+$E48))</f>
        <v>-0.42203534542738907</v>
      </c>
      <c r="BB48" s="6">
        <f>IF(Readings!AX45&gt;0.1,333.5*((Readings!AX45)^-0.07168)+(2.5*(LOG(Readings!AX45/16.325))^2-273+$E48))</f>
        <v>-0.43382781820707805</v>
      </c>
      <c r="BC48" s="6">
        <f>IF(Readings!AY45&gt;0.1,333.5*((Readings!AY45)^-0.07168)+(2.5*(LOG(Readings!AY45/16.325))^2-273+$E48))</f>
        <v>-0.42203534542738907</v>
      </c>
      <c r="BD48" s="6">
        <f>IF(Readings!AZ45&gt;0.1,333.5*((Readings!AZ45)^-0.07168)+(2.5*(LOG(Readings!AZ45/16.325))^2-273+$E48))</f>
        <v>-0.42203534542738907</v>
      </c>
      <c r="BE48" s="6">
        <f>IF(Readings!BA45&gt;0.1,333.5*((Readings!BA45)^-0.07168)+(2.5*(LOG(Readings!BA45/16.325))^2-273+$E48))</f>
        <v>-0.42203534542738907</v>
      </c>
      <c r="BF48" s="6">
        <f>IF(Readings!BB45&gt;0.1,333.5*((Readings!BB45)^-0.07168)+(2.5*(LOG(Readings!BB45/16.325))^2-273+$E48))</f>
        <v>-0.42203534542738907</v>
      </c>
      <c r="BG48" s="6">
        <f>IF(Readings!BC45&gt;0.1,333.5*((Readings!BC45)^-0.07168)+(2.5*(LOG(Readings!BC45/16.325))^2-273+$E48))</f>
        <v>-0.41023489432848237</v>
      </c>
      <c r="BH48" s="6">
        <f>IF(Readings!BD45&gt;0.1,333.5*((Readings!BD45)^-0.07168)+(2.5*(LOG(Readings!BD45/16.325))^2-273+$E48))</f>
        <v>-0.44561232283223262</v>
      </c>
      <c r="BI48" s="6">
        <f>IF(Readings!BE45&gt;0.1,333.5*((Readings!BE45)^-0.07168)+(2.5*(LOG(Readings!BE45/16.325))^2-273+$E48))</f>
        <v>-0.41023489432848237</v>
      </c>
      <c r="BJ48" s="6">
        <f>IF(Readings!BF45&gt;0.1,333.5*((Readings!BF45)^-0.07168)+(2.5*(LOG(Readings!BF45/16.325))^2-273+$E48))</f>
        <v>-0.41023489432848237</v>
      </c>
      <c r="BK48" s="6">
        <f>IF(Readings!BG45&gt;0.1,333.5*((Readings!BG45)^-0.07168)+(2.5*(LOG(Readings!BG45/16.325))^2-273+$E48))</f>
        <v>-0.41023489432848237</v>
      </c>
      <c r="BL48" s="6">
        <f>IF(Readings!BH45&gt;0.1,333.5*((Readings!BH45)^-0.07168)+(2.5*(LOG(Readings!BH45/16.325))^2-273+$E48))</f>
        <v>-0.42203534542738907</v>
      </c>
      <c r="BM48" s="6">
        <f>IF(Readings!BI45&gt;0.1,333.5*((Readings!BI45)^-0.07168)+(2.5*(LOG(Readings!BI45/16.325))^2-273+$E48))</f>
        <v>-0.41023489432848237</v>
      </c>
      <c r="BN48" s="6">
        <f>IF(Readings!BJ45&gt;0.1,333.5*((Readings!BJ45)^-0.07168)+(2.5*(LOG(Readings!BJ45/16.325))^2-273+$E48))</f>
        <v>-0.42203534542738907</v>
      </c>
      <c r="BO48" s="6">
        <f>IF(Readings!BK45&gt;0.1,333.5*((Readings!BK45)^-0.07168)+(2.5*(LOG(Readings!BK45/16.325))^2-273+$E48))</f>
        <v>-0.41023489432848237</v>
      </c>
      <c r="BP48" s="6">
        <f>IF(Readings!BL45&gt;0.1,333.5*((Readings!BL45)^-0.07168)+(2.5*(LOG(Readings!BL45/16.325))^2-273+$E48))</f>
        <v>-0.41023489432848237</v>
      </c>
      <c r="BQ48" s="6">
        <f>IF(Readings!BM45&gt;0.1,333.5*((Readings!BM45)^-0.07168)+(2.5*(LOG(Readings!BM45/16.325))^2-273+$E48))</f>
        <v>-0.41023489432848237</v>
      </c>
      <c r="BR48" s="6">
        <f>IF(Readings!BN45&gt;0.1,333.5*((Readings!BN45)^-0.07168)+(2.5*(LOG(Readings!BN45/16.325))^2-273+$E48))</f>
        <v>-0.42203534542738907</v>
      </c>
      <c r="BS48" s="6">
        <f>IF(Readings!BO45&gt;0.1,333.5*((Readings!BO45)^-0.07168)+(2.5*(LOG(Readings!BO45/16.325))^2-273+$E48))</f>
        <v>-0.41023489432848237</v>
      </c>
      <c r="BT48" s="6">
        <f>IF(Readings!BP45&gt;0.1,333.5*((Readings!BP45)^-0.07168)+(2.5*(LOG(Readings!BP45/16.325))^2-273+$E48))</f>
        <v>-0.41023489432848237</v>
      </c>
      <c r="BU48" s="6">
        <f>IF(Readings!BQ45&gt;0.1,333.5*((Readings!BQ45)^-0.07168)+(2.5*(LOG(Readings!BQ45/16.325))^2-273+$E48))</f>
        <v>-0.41023489432848237</v>
      </c>
      <c r="BV48" s="6">
        <f>IF(Readings!BR45&gt;0.1,333.5*((Readings!BR45)^-0.07168)+(2.5*(LOG(Readings!BR45/16.325))^2-273+$E48))</f>
        <v>-0.45738886944820933</v>
      </c>
      <c r="BW48" s="6">
        <f>IF(Readings!BS45&gt;0.1,333.5*((Readings!BS45)^-0.07168)+(2.5*(LOG(Readings!BS45/16.325))^2-273+$E48))</f>
        <v>-0.39842645472714366</v>
      </c>
      <c r="BX48" s="6">
        <f>IF(Readings!BT45&gt;0.1,333.5*((Readings!BT45)^-0.07168)+(2.5*(LOG(Readings!BT45/16.325))^2-273+$E48))</f>
        <v>-0.39842645472714366</v>
      </c>
      <c r="BY48" s="6">
        <f>IF(Readings!BU45&gt;0.1,333.5*((Readings!BU45)^-0.07168)+(2.5*(LOG(Readings!BU45/16.325))^2-273+$E48))</f>
        <v>-0.39842645472714366</v>
      </c>
      <c r="BZ48" s="6">
        <f>IF(Readings!BV45&gt;0.1,333.5*((Readings!BV45)^-0.07168)+(2.5*(LOG(Readings!BV45/16.325))^2-273+$E48))</f>
        <v>-0.39842645472714366</v>
      </c>
      <c r="CA48" s="6">
        <f>IF(Readings!BW45&gt;0.1,333.5*((Readings!BW45)^-0.07168)+(2.5*(LOG(Readings!BW45/16.325))^2-273+$E48))</f>
        <v>-0.39842645472714366</v>
      </c>
      <c r="CB48" s="6">
        <f>IF(Readings!BX45&gt;0.1,333.5*((Readings!BX45)^-0.07168)+(2.5*(LOG(Readings!BX45/16.325))^2-273+$E48))</f>
        <v>-0.39842645472714366</v>
      </c>
      <c r="CC48" s="6">
        <f>IF(Readings!BY45&gt;0.1,333.5*((Readings!BY45)^-0.07168)+(2.5*(LOG(Readings!BY45/16.325))^2-273+$E48))</f>
        <v>-0.41023489432848237</v>
      </c>
      <c r="CD48" s="6">
        <f>IF(Readings!BZ45&gt;0.1,333.5*((Readings!BZ45)^-0.07168)+(2.5*(LOG(Readings!BZ45/16.325))^2-273+$E48))</f>
        <v>-0.38661001642049087</v>
      </c>
      <c r="CE48" s="6">
        <f>IF(Readings!CA45&gt;0.1,333.5*((Readings!CA45)^-0.07168)+(2.5*(LOG(Readings!CA45/16.325))^2-273+$E48))</f>
        <v>-0.39842645472714366</v>
      </c>
      <c r="CF48" s="6"/>
      <c r="CG48" s="6">
        <f>IF(Readings!CC45&gt;0.1,333.5*((Readings!CC45)^-0.07168)+(2.5*(LOG(Readings!CC45/16.325))^2-273+$E48))</f>
        <v>-0.41023489432848237</v>
      </c>
      <c r="CH48" s="6">
        <f>IF(Readings!CD45&gt;0.1,333.5*((Readings!CD45)^-0.07168)+(2.5*(LOG(Readings!CD45/16.325))^2-273+$E48))</f>
        <v>-0.39842645472714366</v>
      </c>
      <c r="CI48" s="6">
        <f>IF(Readings!CE45&gt;0.1,333.5*((Readings!CE45)^-0.07168)+(2.5*(LOG(Readings!CE45/16.325))^2-273+$E48))</f>
        <v>-0.39842645472714366</v>
      </c>
      <c r="CJ48" s="6">
        <f>IF(Readings!CF45&gt;0.1,333.5*((Readings!CF45)^-0.07168)+(2.5*(LOG(Readings!CF45/16.325))^2-273+$E48))</f>
        <v>-0.42203534542738907</v>
      </c>
      <c r="CK48" s="6">
        <f>IF(Readings!CG45&gt;0.1,333.5*((Readings!CG45)^-0.07168)+(2.5*(LOG(Readings!CG45/16.325))^2-273+$E48))</f>
        <v>-0.41023489432848237</v>
      </c>
      <c r="CL48" s="6"/>
      <c r="CM48" s="6">
        <f>IF(Readings!CI45&gt;0.1,333.5*((Readings!CI45)^-0.07168)+(2.5*(LOG(Readings!CI45/16.325))^2-273+$E48))</f>
        <v>-0.39842645472714366</v>
      </c>
      <c r="CN48" s="6">
        <f>IF(Readings!CJ45&gt;0.1,333.5*((Readings!CJ45)^-0.07168)+(2.5*(LOG(Readings!CJ45/16.325))^2-273+$E48))</f>
        <v>-0.37478556918671302</v>
      </c>
      <c r="CO48" s="6">
        <f>IF(Readings!CK45&gt;0.1,333.5*((Readings!CK45)^-0.07168)+(2.5*(LOG(Readings!CK45/16.325))^2-273+$E48))</f>
        <v>-0.38661001642049087</v>
      </c>
      <c r="CP48" s="6">
        <f>IF(Readings!CL45&gt;0.1,333.5*((Readings!CL45)^-0.07168)+(2.5*(LOG(Readings!CL45/16.325))^2-273+$E48))</f>
        <v>-0.38661001642049087</v>
      </c>
      <c r="CQ48" s="6">
        <f>IF(Readings!CM45&gt;0.1,333.5*((Readings!CM45)^-0.07168)+(2.5*(LOG(Readings!CM45/16.325))^2-273+$E48))</f>
        <v>-0.39842645472714366</v>
      </c>
      <c r="CR48" s="6">
        <f>IF(Readings!CN45&gt;0.1,333.5*((Readings!CN45)^-0.07168)+(2.5*(LOG(Readings!CN45/16.325))^2-273+$E48))</f>
        <v>-0.38661001642049087</v>
      </c>
      <c r="CS48" s="6">
        <f>IF(Readings!CO45&gt;0.1,333.5*((Readings!CO45)^-0.07168)+(2.5*(LOG(Readings!CO45/16.325))^2-273+$E48))</f>
        <v>-0.42203534542738907</v>
      </c>
      <c r="CT48" s="6">
        <f>IF(Readings!CP45&gt;0.1,333.5*((Readings!CP45)^-0.07168)+(2.5*(LOG(Readings!CP45/16.325))^2-273+$E48))</f>
        <v>-0.38661001642049087</v>
      </c>
      <c r="CU48" s="6">
        <f>IF(Readings!CQ45&gt;0.1,333.5*((Readings!CQ45)^-0.07168)+(2.5*(LOG(Readings!CQ45/16.325))^2-273+$E48))</f>
        <v>-0.38661001642049087</v>
      </c>
      <c r="CV48" s="6">
        <f>IF(Readings!CR45&gt;0.1,333.5*((Readings!CR45)^-0.07168)+(2.5*(LOG(Readings!CR45/16.325))^2-273+$E48))</f>
        <v>-0.37478556918671302</v>
      </c>
      <c r="CW48" s="6">
        <f>IF(Readings!CS45&gt;0.1,333.5*((Readings!CS45)^-0.07168)+(2.5*(LOG(Readings!CS45/16.325))^2-273+$E48))</f>
        <v>-0.38661001642049087</v>
      </c>
      <c r="CX48" s="6"/>
      <c r="CY48" s="6">
        <f>IF(Readings!CU45&gt;0.1,333.5*((Readings!CU45)^-0.07168)+(2.5*(LOG(Readings!CU45/16.325))^2-273+$E48))</f>
        <v>-0.42203534542738907</v>
      </c>
      <c r="CZ48" s="6">
        <f>IF(Readings!CV45&gt;0.1,333.5*((Readings!CV45)^-0.07168)+(2.5*(LOG(Readings!CV45/16.325))^2-273+$E48))</f>
        <v>-0.38661001642049087</v>
      </c>
      <c r="DA48" s="6">
        <f>IF(Readings!CW45&gt;0.1,333.5*((Readings!CW45)^-0.07168)+(2.5*(LOG(Readings!CW45/16.325))^2-273+$E48))</f>
        <v>-0.42203534542738907</v>
      </c>
      <c r="DB48" s="6">
        <f>IF(Readings!CX45&gt;0.1,333.5*((Readings!CX45)^-0.07168)+(2.5*(LOG(Readings!CX45/16.325))^2-273+$E48))</f>
        <v>-0.37478556918671302</v>
      </c>
      <c r="DC48" s="6">
        <f>IF(Readings!CY45&gt;0.1,333.5*((Readings!CY45)^-0.07168)+(2.5*(LOG(Readings!CY45/16.325))^2-273+$E48))</f>
        <v>-0.38661001642049087</v>
      </c>
      <c r="DD48" s="6">
        <f>IF(Readings!CZ45&gt;0.1,333.5*((Readings!CZ45)^-0.07168)+(2.5*(LOG(Readings!CZ45/16.325))^2-273+$E48))</f>
        <v>-0.37478556918671302</v>
      </c>
      <c r="DE48" s="6">
        <f>IF(Readings!DA45&gt;0.1,333.5*((Readings!DA45)^-0.07168)+(2.5*(LOG(Readings!DA45/16.325))^2-273+$E48))</f>
        <v>-0.37478556918671302</v>
      </c>
      <c r="DF48" s="6">
        <f>IF(Readings!DB45&gt;0.1,333.5*((Readings!DB45)^-0.07168)+(2.5*(LOG(Readings!DB45/16.325))^2-273+$E48))</f>
        <v>-0.36295310278467241</v>
      </c>
      <c r="DG48" s="6">
        <f>IF(Readings!DC45&gt;0.1,333.5*((Readings!DC45)^-0.07168)+(2.5*(LOG(Readings!DC45/16.325))^2-273+$E48))</f>
        <v>-0.37478556918671302</v>
      </c>
      <c r="DH48" s="6">
        <f>IF(Readings!DD45&gt;0.1,333.5*((Readings!DD45)^-0.07168)+(2.5*(LOG(Readings!DD45/16.325))^2-273+$E48))</f>
        <v>-0.36295310278467241</v>
      </c>
      <c r="DI48" s="6">
        <f>IF(Readings!DE45&gt;0.1,333.5*((Readings!DE45)^-0.07168)+(2.5*(LOG(Readings!DE45/16.325))^2-273+$E48))</f>
        <v>-0.36295310278467241</v>
      </c>
      <c r="DJ48" s="6">
        <f>IF(Readings!DF45&gt;0.1,333.5*((Readings!DF45)^-0.07168)+(2.5*(LOG(Readings!DF45/16.325))^2-273+$E48))</f>
        <v>-0.37478556918671302</v>
      </c>
      <c r="DK48" s="6">
        <f>IF(Readings!DG45&gt;0.1,333.5*((Readings!DG45)^-0.07168)+(2.5*(LOG(Readings!DG45/16.325))^2-273+$E48))</f>
        <v>-0.37478556918671302</v>
      </c>
      <c r="DL48" s="6">
        <f>IF(Readings!DH45&gt;0.1,333.5*((Readings!DH45)^-0.07168)+(2.5*(LOG(Readings!DH45/16.325))^2-273+$E48))</f>
        <v>-0.35111260695401825</v>
      </c>
      <c r="DM48" s="6">
        <f>IF(Readings!DI45&gt;0.1,333.5*((Readings!DI45)^-0.07168)+(2.5*(LOG(Readings!DI45/16.325))^2-273+$E48))</f>
        <v>-0.36295310278467241</v>
      </c>
      <c r="DN48" s="6">
        <f>IF(Readings!DJ45&gt;0.1,333.5*((Readings!DJ45)^-0.07168)+(2.5*(LOG(Readings!DJ45/16.325))^2-273+$E48))</f>
        <v>-0.36295310278467241</v>
      </c>
      <c r="DO48" s="6">
        <f>IF(Readings!DK45&gt;0.1,333.5*((Readings!DK45)^-0.07168)+(2.5*(LOG(Readings!DK45/16.325))^2-273+$E48))</f>
        <v>-0.35111260695401825</v>
      </c>
      <c r="DP48" s="6">
        <f>IF(Readings!DL45&gt;0.1,333.5*((Readings!DL45)^-0.07168)+(2.5*(LOG(Readings!DL45/16.325))^2-273+$E48))</f>
        <v>-0.37478556918671302</v>
      </c>
      <c r="DQ48" s="6">
        <f>IF(Readings!DM45&gt;0.1,333.5*((Readings!DM45)^-0.07168)+(2.5*(LOG(Readings!DM45/16.325))^2-273+$E48))</f>
        <v>-0.37478556918671302</v>
      </c>
      <c r="DR48" s="6">
        <f>IF(Readings!DN45&gt;0.1,333.5*((Readings!DN45)^-0.07168)+(2.5*(LOG(Readings!DN45/16.325))^2-273+$E48))</f>
        <v>-0.37478556918671302</v>
      </c>
      <c r="DS48" s="6">
        <f>IF(Readings!DO45&gt;0.1,333.5*((Readings!DO45)^-0.07168)+(2.5*(LOG(Readings!DO45/16.325))^2-273+$E48))</f>
        <v>-0.37478556918671302</v>
      </c>
      <c r="DT48" s="6">
        <f>IF(Readings!DP45&gt;0.1,333.5*((Readings!DP45)^-0.07168)+(2.5*(LOG(Readings!DP45/16.325))^2-273+$E48))</f>
        <v>-0.39842645472714366</v>
      </c>
      <c r="DU48" s="6">
        <f>IF(Readings!DQ45&gt;0.1,333.5*((Readings!DQ45)^-0.07168)+(2.5*(LOG(Readings!DQ45/16.325))^2-273+$E48))</f>
        <v>-0.36295310278467241</v>
      </c>
      <c r="DV48" s="6">
        <f>IF(Readings!DR45&gt;0.1,333.5*((Readings!DR45)^-0.07168)+(2.5*(LOG(Readings!DR45/16.325))^2-273+$E48))</f>
        <v>-0.36295310278467241</v>
      </c>
      <c r="DW48" s="6">
        <f>IF(Readings!DS45&gt;0.1,333.5*((Readings!DS45)^-0.07168)+(2.5*(LOG(Readings!DS45/16.325))^2-273+$E48))</f>
        <v>-0.37478556918671302</v>
      </c>
      <c r="DX48" s="6">
        <f>IF(Readings!DT45&gt;0.1,333.5*((Readings!DT45)^-0.07168)+(2.5*(LOG(Readings!DT45/16.325))^2-273+$E48))</f>
        <v>-0.36295310278467241</v>
      </c>
      <c r="DY48" s="6">
        <f>IF(Readings!DU45&gt;0.1,333.5*((Readings!DU45)^-0.07168)+(2.5*(LOG(Readings!DU45/16.325))^2-273+$E48))</f>
        <v>-0.36295310278467241</v>
      </c>
      <c r="DZ48" s="6">
        <f>IF(Readings!DV45&gt;0.1,333.5*((Readings!DV45)^-0.07168)+(2.5*(LOG(Readings!DV45/16.325))^2-273+$E48))</f>
        <v>-0.35111260695401825</v>
      </c>
      <c r="EA48" s="6">
        <f>IF(Readings!DW45&gt;0.1,333.5*((Readings!DW45)^-0.07168)+(2.5*(LOG(Readings!DW45/16.325))^2-273+$E48))</f>
        <v>-0.36295310278467241</v>
      </c>
      <c r="EB48" s="6">
        <f>IF(Readings!DX45&gt;0.1,333.5*((Readings!DX45)^-0.07168)+(2.5*(LOG(Readings!DX45/16.325))^2-273+$E48))</f>
        <v>-0.35111260695401825</v>
      </c>
      <c r="EC48" s="6">
        <f>IF(Readings!DY45&gt;0.1,333.5*((Readings!DY45)^-0.07168)+(2.5*(LOG(Readings!DY45/16.325))^2-273+$E48))</f>
        <v>-0.36295310278467241</v>
      </c>
      <c r="ED48" s="6">
        <f>IF(Readings!DZ45&gt;0.1,333.5*((Readings!DZ45)^-0.07168)+(2.5*(LOG(Readings!DZ45/16.325))^2-273+$E48))</f>
        <v>-0.35111260695401825</v>
      </c>
      <c r="EE48" s="6">
        <f>IF(Readings!EA45&gt;0.1,333.5*((Readings!EA45)^-0.07168)+(2.5*(LOG(Readings!EA45/16.325))^2-273+$E48))</f>
        <v>-0.36295310278467241</v>
      </c>
      <c r="EF48" s="6">
        <f>IF(Readings!EB45&gt;0.1,333.5*((Readings!EB45)^-0.07168)+(2.5*(LOG(Readings!EB45/16.325))^2-273+$E48))</f>
        <v>-0.36295310278467241</v>
      </c>
      <c r="EG48" s="6">
        <f>IF(Readings!EC45&gt;0.1,333.5*((Readings!EC45)^-0.07168)+(2.5*(LOG(Readings!EC45/16.325))^2-273+$E48))</f>
        <v>-0.37478556918671302</v>
      </c>
      <c r="EH48" s="6">
        <f>IF(Readings!ED45&gt;0.1,333.5*((Readings!ED45)^-0.07168)+(2.5*(LOG(Readings!ED45/16.325))^2-273+$E48))</f>
        <v>-0.36295310278467241</v>
      </c>
      <c r="EI48" s="6">
        <f>IF(Readings!EE45&gt;0.1,333.5*((Readings!EE45)^-0.07168)+(2.5*(LOG(Readings!EE45/16.325))^2-273+$E48))</f>
        <v>-0.35111260695401825</v>
      </c>
      <c r="EJ48" s="6">
        <f>IF(Readings!EF45&gt;0.1,333.5*((Readings!EF45)^-0.07168)+(2.5*(LOG(Readings!EF45/16.325))^2-273+$E48))</f>
        <v>-0.36295310278467241</v>
      </c>
      <c r="EK48" s="6">
        <f>IF(Readings!EG45&gt;0.1,333.5*((Readings!EG45)^-0.07168)+(2.5*(LOG(Readings!EG45/16.325))^2-273+$E48))</f>
        <v>-0.35111260695401825</v>
      </c>
      <c r="EL48" s="6">
        <f>IF(Readings!EH45&gt;0.1,333.5*((Readings!EH45)^-0.07168)+(2.5*(LOG(Readings!EH45/16.325))^2-273+$E48))</f>
        <v>-0.36295310278467241</v>
      </c>
      <c r="EM48" s="6">
        <f>IF(Readings!EI45&gt;0.1,333.5*((Readings!EI45)^-0.07168)+(2.5*(LOG(Readings!EI45/16.325))^2-273+$E48))</f>
        <v>-0.38661001642049087</v>
      </c>
      <c r="EN48" s="6">
        <f>IF(Readings!EJ45&gt;0.1,333.5*((Readings!EJ45)^-0.07168)+(2.5*(LOG(Readings!EJ45/16.325))^2-273+$E48))</f>
        <v>-0.38661001642049087</v>
      </c>
      <c r="EO48" s="6">
        <f>IF(Readings!EK45&gt;0.1,333.5*((Readings!EK45)^-0.07168)+(2.5*(LOG(Readings!EK45/16.325))^2-273+$E48))</f>
        <v>-0.38661001642049087</v>
      </c>
      <c r="EP48" s="6">
        <f>IF(Readings!EL45&gt;0.1,333.5*((Readings!EL45)^-0.07168)+(2.5*(LOG(Readings!EL45/16.325))^2-273+$E48))</f>
        <v>-0.35111260695401825</v>
      </c>
      <c r="EQ48" s="6">
        <f>IF(Readings!EM45&gt;0.1,333.5*((Readings!EM45)^-0.07168)+(2.5*(LOG(Readings!EM45/16.325))^2-273+$E48))</f>
        <v>-0.33926407141490245</v>
      </c>
      <c r="ER48" s="6">
        <f>IF(Readings!EN45&gt;0.1,333.5*((Readings!EN45)^-0.07168)+(2.5*(LOG(Readings!EN45/16.325))^2-273+$E48))</f>
        <v>-0.37478556918671302</v>
      </c>
      <c r="ES48" s="6">
        <f>IF(Readings!EO45&gt;0.1,333.5*((Readings!EO45)^-0.07168)+(2.5*(LOG(Readings!EO45/16.325))^2-273+$E48))</f>
        <v>-0.52788159670467394</v>
      </c>
      <c r="ET48" s="6">
        <f>IF(Readings!EP45&gt;0.1,333.5*((Readings!EP45)^-0.07168)+(2.5*(LOG(Readings!EP45/16.325))^2-273+$E48))</f>
        <v>-0.51615258615140647</v>
      </c>
      <c r="EU48" s="6">
        <f>IF(Readings!EQ45&gt;0.1,333.5*((Readings!EQ45)^-0.07168)+(2.5*(LOG(Readings!EQ45/16.325))^2-273+$E48))</f>
        <v>-0.32740748586832069</v>
      </c>
      <c r="EV48" s="6">
        <f>IF(Readings!ER45&gt;0.1,333.5*((Readings!ER45)^-0.07168)+(2.5*(LOG(Readings!ER45/16.325))^2-273+$E48))</f>
        <v>-0.31554283999571453</v>
      </c>
      <c r="EW48" s="6">
        <f>(333.5*((16.47)^-0.07168)+(2.5*(LOG(16.47/16.325))^2-273+$E48))</f>
        <v>-0.31554283999571453</v>
      </c>
      <c r="EX48" s="6">
        <f>(333.5*((16.47)^-0.07168)+(2.5*(LOG(16.47/16.325))^2-273+$E48))</f>
        <v>-0.31554283999571453</v>
      </c>
      <c r="EY48" s="6">
        <f>(333.5*((16.48)^-0.07168)+(2.5*(LOG(16.48/16.325))^2-273+$E48))</f>
        <v>-0.32740748586832069</v>
      </c>
      <c r="FA48" s="6">
        <f>IF(Readings!EW45&gt;0.1,333.5*((Readings!EW45)^-0.07168)+(2.5*(LOG(Readings!EW45/16.325))^2-273+$E48))</f>
        <v>-0.31554283999571453</v>
      </c>
      <c r="FB48" s="6"/>
      <c r="FC48" s="6">
        <f>IF(Readings!EY45&gt;0.1,333.5*((Readings!EY45)^-0.07168)+(2.5*(LOG(Readings!EY45/16.325))^2-273+$E48))</f>
        <v>-0.32740748586832069</v>
      </c>
      <c r="FD48" s="6">
        <f>IF(Readings!EZ45&gt;0.1,333.5*((Readings!EZ45)^-0.07168)+(2.5*(LOG(Readings!EZ45/16.325))^2-273+$E48))</f>
        <v>-0.32740748586832069</v>
      </c>
      <c r="FE48" s="6">
        <f>IF(Readings!FA45&gt;0.1,333.5*((Readings!FA45)^-0.07168)+(2.5*(LOG(Readings!FA45/16.325))^2-273+$E48))</f>
        <v>-0.32740748586832069</v>
      </c>
      <c r="FF48" s="6">
        <f>IF(Readings!FB45&gt;0.1,333.5*((Readings!FB45)^-0.07168)+(2.5*(LOG(Readings!FB45/16.325))^2-273+$E48))</f>
        <v>-0.51615258615140647</v>
      </c>
      <c r="FG48" s="6">
        <f>IF(Readings!FC45&gt;0.1,333.5*((Readings!FC45)^-0.07168)+(2.5*(LOG(Readings!FC45/16.325))^2-273+$E48))</f>
        <v>-0.30367012345908506</v>
      </c>
      <c r="FH48" s="6">
        <f>IF(Readings!FD45&gt;0.1,333.5*((Readings!FD45)^-0.07168)+(2.5*(LOG(Readings!FD45/16.325))^2-273+$E48))</f>
        <v>-0.30367012345908506</v>
      </c>
      <c r="FI48" s="6">
        <f>IF(Readings!FE45&gt;0.1,333.5*((Readings!FE45)^-0.07168)+(2.5*(LOG(Readings!FE45/16.325))^2-273+$E48))</f>
        <v>-0.30367012345908506</v>
      </c>
      <c r="FJ48" s="6">
        <f>IF(Readings!FF45&gt;0.1,333.5*((Readings!FF45)^-0.07168)+(2.5*(LOG(Readings!FF45/16.325))^2-273+$E48))</f>
        <v>-0.31554283999571453</v>
      </c>
      <c r="FK48" s="6">
        <f>IF(Readings!FG45&gt;0.1,333.5*((Readings!FG45)^-0.07168)+(2.5*(LOG(Readings!FG45/16.325))^2-273+$E48))</f>
        <v>0.72355367791408298</v>
      </c>
    </row>
    <row r="49" spans="1:167" x14ac:dyDescent="0.2">
      <c r="D49" s="17"/>
      <c r="E49" s="17"/>
      <c r="F49" s="17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FI49" s="6"/>
    </row>
    <row r="50" spans="1:167" x14ac:dyDescent="0.2">
      <c r="B50" s="4" t="s">
        <v>52</v>
      </c>
      <c r="D50" s="17"/>
      <c r="E50" s="17"/>
      <c r="F50" s="17"/>
      <c r="G50" s="6"/>
      <c r="H50" s="6" t="s">
        <v>1</v>
      </c>
      <c r="I50" s="6">
        <v>1091.4000000000001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</row>
    <row r="51" spans="1:167" s="5" customFormat="1" x14ac:dyDescent="0.2">
      <c r="B51" s="16" t="s">
        <v>49</v>
      </c>
      <c r="C51" s="18" t="s">
        <v>2</v>
      </c>
      <c r="D51" s="16" t="s">
        <v>3</v>
      </c>
      <c r="E51" s="16" t="s">
        <v>58</v>
      </c>
      <c r="F51" s="16"/>
      <c r="G51" s="5">
        <f>G39</f>
        <v>35894</v>
      </c>
      <c r="H51" s="5">
        <f t="shared" ref="H51:BS51" si="44">H39</f>
        <v>35899</v>
      </c>
      <c r="I51" s="5">
        <f t="shared" si="44"/>
        <v>35908</v>
      </c>
      <c r="J51" s="5">
        <f t="shared" si="44"/>
        <v>35913</v>
      </c>
      <c r="K51" s="5">
        <f t="shared" si="44"/>
        <v>35920</v>
      </c>
      <c r="L51" s="5">
        <f t="shared" si="44"/>
        <v>35927</v>
      </c>
      <c r="M51" s="5">
        <f t="shared" si="44"/>
        <v>35943</v>
      </c>
      <c r="N51" s="5">
        <f t="shared" si="44"/>
        <v>35950</v>
      </c>
      <c r="O51" s="5">
        <f t="shared" si="44"/>
        <v>35957</v>
      </c>
      <c r="P51" s="5">
        <f t="shared" si="44"/>
        <v>35964</v>
      </c>
      <c r="Q51" s="5">
        <f t="shared" si="44"/>
        <v>35972</v>
      </c>
      <c r="R51" s="5">
        <f t="shared" si="44"/>
        <v>35978</v>
      </c>
      <c r="S51" s="5">
        <f t="shared" si="44"/>
        <v>35986</v>
      </c>
      <c r="T51" s="5">
        <f t="shared" si="44"/>
        <v>35992</v>
      </c>
      <c r="U51" s="5">
        <f t="shared" si="44"/>
        <v>35998</v>
      </c>
      <c r="V51" s="5">
        <f t="shared" si="44"/>
        <v>36006</v>
      </c>
      <c r="W51" s="5">
        <f t="shared" si="44"/>
        <v>36012</v>
      </c>
      <c r="X51" s="5">
        <f t="shared" si="44"/>
        <v>36019</v>
      </c>
      <c r="Y51" s="5">
        <f t="shared" si="44"/>
        <v>36026</v>
      </c>
      <c r="Z51" s="5">
        <f t="shared" si="44"/>
        <v>36034</v>
      </c>
      <c r="AA51" s="5">
        <f t="shared" si="44"/>
        <v>36040</v>
      </c>
      <c r="AB51" s="5">
        <f t="shared" si="44"/>
        <v>36048</v>
      </c>
      <c r="AC51" s="5">
        <f t="shared" si="44"/>
        <v>36056</v>
      </c>
      <c r="AD51" s="5">
        <f t="shared" si="44"/>
        <v>36061</v>
      </c>
      <c r="AE51" s="5">
        <f t="shared" si="44"/>
        <v>36067</v>
      </c>
      <c r="AF51" s="5">
        <f t="shared" si="44"/>
        <v>36075</v>
      </c>
      <c r="AG51" s="5">
        <f t="shared" si="44"/>
        <v>36083</v>
      </c>
      <c r="AH51" s="5">
        <f t="shared" si="44"/>
        <v>36090</v>
      </c>
      <c r="AI51" s="5">
        <f t="shared" si="44"/>
        <v>36096</v>
      </c>
      <c r="AJ51" s="5">
        <f t="shared" si="44"/>
        <v>36103</v>
      </c>
      <c r="AK51" s="5">
        <f t="shared" si="44"/>
        <v>36111</v>
      </c>
      <c r="AL51" s="5">
        <f t="shared" si="44"/>
        <v>36118</v>
      </c>
      <c r="AM51" s="5">
        <f t="shared" si="44"/>
        <v>36124</v>
      </c>
      <c r="AN51" s="5">
        <f t="shared" si="44"/>
        <v>36131</v>
      </c>
      <c r="AO51" s="5">
        <f t="shared" si="44"/>
        <v>36138</v>
      </c>
      <c r="AP51" s="5">
        <f t="shared" si="44"/>
        <v>36145</v>
      </c>
      <c r="AQ51" s="5">
        <f t="shared" si="44"/>
        <v>36159</v>
      </c>
      <c r="AR51" s="5">
        <f t="shared" si="44"/>
        <v>36166</v>
      </c>
      <c r="AS51" s="5">
        <f t="shared" si="44"/>
        <v>36173</v>
      </c>
      <c r="AT51" s="5">
        <f t="shared" si="44"/>
        <v>36181</v>
      </c>
      <c r="AU51" s="5">
        <f t="shared" si="44"/>
        <v>36187</v>
      </c>
      <c r="AV51" s="5">
        <f t="shared" si="44"/>
        <v>36194</v>
      </c>
      <c r="AW51" s="5">
        <f t="shared" si="44"/>
        <v>36200</v>
      </c>
      <c r="AX51" s="5">
        <f t="shared" si="44"/>
        <v>36206</v>
      </c>
      <c r="AY51" s="5">
        <f t="shared" si="44"/>
        <v>36214</v>
      </c>
      <c r="AZ51" s="5">
        <f t="shared" si="44"/>
        <v>36224</v>
      </c>
      <c r="BA51" s="5">
        <f t="shared" si="44"/>
        <v>36227</v>
      </c>
      <c r="BB51" s="5">
        <f t="shared" si="44"/>
        <v>36234</v>
      </c>
      <c r="BC51" s="5">
        <f t="shared" si="44"/>
        <v>36241</v>
      </c>
      <c r="BD51" s="5">
        <f t="shared" si="44"/>
        <v>36251</v>
      </c>
      <c r="BE51" s="5">
        <f t="shared" si="44"/>
        <v>36271</v>
      </c>
      <c r="BF51" s="5">
        <f t="shared" si="44"/>
        <v>36280</v>
      </c>
      <c r="BG51" s="5">
        <f t="shared" si="44"/>
        <v>36285</v>
      </c>
      <c r="BH51" s="5">
        <f t="shared" si="44"/>
        <v>36296</v>
      </c>
      <c r="BI51" s="5">
        <f t="shared" si="44"/>
        <v>36302</v>
      </c>
      <c r="BJ51" s="5">
        <f t="shared" si="44"/>
        <v>36308</v>
      </c>
      <c r="BK51" s="5">
        <f t="shared" si="44"/>
        <v>36315</v>
      </c>
      <c r="BL51" s="5">
        <f t="shared" si="44"/>
        <v>36321</v>
      </c>
      <c r="BM51" s="5">
        <f t="shared" si="44"/>
        <v>36327</v>
      </c>
      <c r="BN51" s="5">
        <f t="shared" si="44"/>
        <v>36334</v>
      </c>
      <c r="BO51" s="5">
        <f t="shared" si="44"/>
        <v>36345</v>
      </c>
      <c r="BP51" s="5">
        <f t="shared" si="44"/>
        <v>36350</v>
      </c>
      <c r="BQ51" s="5">
        <f t="shared" si="44"/>
        <v>36356</v>
      </c>
      <c r="BR51" s="5">
        <f t="shared" si="44"/>
        <v>36376</v>
      </c>
      <c r="BS51" s="5">
        <f t="shared" si="44"/>
        <v>36382</v>
      </c>
      <c r="BT51" s="5">
        <f t="shared" ref="BT51:CE51" si="45">BT39</f>
        <v>36390</v>
      </c>
      <c r="BU51" s="5">
        <f t="shared" si="45"/>
        <v>36399</v>
      </c>
      <c r="BV51" s="5">
        <f t="shared" si="45"/>
        <v>36407</v>
      </c>
      <c r="BW51" s="5">
        <f t="shared" si="45"/>
        <v>36414</v>
      </c>
      <c r="BX51" s="5">
        <f t="shared" si="45"/>
        <v>36421</v>
      </c>
      <c r="BY51" s="5">
        <f t="shared" si="45"/>
        <v>36434</v>
      </c>
      <c r="BZ51" s="5">
        <f t="shared" si="45"/>
        <v>36443</v>
      </c>
      <c r="CA51" s="5">
        <f t="shared" si="45"/>
        <v>36449</v>
      </c>
      <c r="CB51" s="5">
        <f t="shared" si="45"/>
        <v>36455</v>
      </c>
      <c r="CC51" s="5">
        <f t="shared" si="45"/>
        <v>36467</v>
      </c>
      <c r="CD51" s="5">
        <f t="shared" si="45"/>
        <v>36477</v>
      </c>
      <c r="CE51" s="5">
        <f t="shared" si="45"/>
        <v>36489</v>
      </c>
      <c r="CG51" s="5">
        <f t="shared" ref="CG51:CM51" si="46">CG39</f>
        <v>36504</v>
      </c>
      <c r="CH51" s="5">
        <f t="shared" si="46"/>
        <v>36524</v>
      </c>
      <c r="CI51" s="5">
        <f t="shared" si="46"/>
        <v>36568</v>
      </c>
      <c r="CJ51" s="5">
        <f t="shared" si="46"/>
        <v>36590</v>
      </c>
      <c r="CK51" s="5">
        <f t="shared" si="46"/>
        <v>36615</v>
      </c>
      <c r="CL51" s="5">
        <f t="shared" si="46"/>
        <v>36626</v>
      </c>
      <c r="CM51" s="5">
        <f t="shared" si="46"/>
        <v>36641</v>
      </c>
      <c r="CN51" s="5">
        <f t="shared" ref="CN51:CS51" si="47">CN39</f>
        <v>36659</v>
      </c>
      <c r="CO51" s="5">
        <f t="shared" si="47"/>
        <v>36671</v>
      </c>
      <c r="CP51" s="5">
        <f t="shared" si="47"/>
        <v>36674</v>
      </c>
      <c r="CQ51" s="5">
        <f t="shared" si="47"/>
        <v>36678</v>
      </c>
      <c r="CR51" s="5">
        <f t="shared" si="47"/>
        <v>36684</v>
      </c>
      <c r="CS51" s="5">
        <f t="shared" si="47"/>
        <v>36693</v>
      </c>
      <c r="CT51" s="5">
        <f>CT39</f>
        <v>36698</v>
      </c>
      <c r="CU51" s="5">
        <f>CU39</f>
        <v>36707</v>
      </c>
      <c r="CV51" s="5">
        <f>CV39</f>
        <v>36713</v>
      </c>
      <c r="CW51" s="5">
        <f>CW39</f>
        <v>36718</v>
      </c>
      <c r="CX51" s="5">
        <f t="shared" ref="CX51:DG51" si="48">CX39</f>
        <v>36735</v>
      </c>
      <c r="CY51" s="5">
        <f t="shared" si="48"/>
        <v>36740</v>
      </c>
      <c r="CZ51" s="5">
        <f t="shared" si="48"/>
        <v>36748</v>
      </c>
      <c r="DA51" s="5">
        <f t="shared" si="48"/>
        <v>36753</v>
      </c>
      <c r="DB51" s="5">
        <f t="shared" si="48"/>
        <v>36762</v>
      </c>
      <c r="DC51" s="5">
        <f t="shared" si="48"/>
        <v>36767</v>
      </c>
      <c r="DD51" s="5">
        <f t="shared" si="48"/>
        <v>36779</v>
      </c>
      <c r="DE51" s="5">
        <f t="shared" si="48"/>
        <v>36798</v>
      </c>
      <c r="DF51" s="5">
        <f t="shared" si="48"/>
        <v>36809</v>
      </c>
      <c r="DG51" s="5">
        <f t="shared" si="48"/>
        <v>36816</v>
      </c>
      <c r="DH51" s="5">
        <f t="shared" ref="DH51:DR51" si="49">DH39</f>
        <v>36823</v>
      </c>
      <c r="DI51" s="5">
        <f t="shared" si="49"/>
        <v>36837</v>
      </c>
      <c r="DJ51" s="5">
        <f t="shared" si="49"/>
        <v>36849</v>
      </c>
      <c r="DK51" s="5">
        <f t="shared" si="49"/>
        <v>36867</v>
      </c>
      <c r="DL51" s="5">
        <f t="shared" si="49"/>
        <v>36881</v>
      </c>
      <c r="DM51" s="5">
        <f t="shared" si="49"/>
        <v>36901</v>
      </c>
      <c r="DN51" s="5">
        <f t="shared" si="49"/>
        <v>36914</v>
      </c>
      <c r="DO51" s="5">
        <f t="shared" si="49"/>
        <v>36951</v>
      </c>
      <c r="DP51" s="5">
        <f t="shared" si="49"/>
        <v>36971</v>
      </c>
      <c r="DQ51" s="5">
        <f t="shared" si="49"/>
        <v>36991</v>
      </c>
      <c r="DR51" s="5">
        <f t="shared" si="49"/>
        <v>37013</v>
      </c>
      <c r="DS51" s="5">
        <f>DS39</f>
        <v>37028</v>
      </c>
      <c r="DT51" s="5">
        <f t="shared" ref="DT51:ED51" si="50">DT39</f>
        <v>37046</v>
      </c>
      <c r="DU51" s="5">
        <f t="shared" si="50"/>
        <v>37060</v>
      </c>
      <c r="DV51" s="5">
        <f t="shared" si="50"/>
        <v>37075</v>
      </c>
      <c r="DW51" s="5">
        <f t="shared" si="50"/>
        <v>37088</v>
      </c>
      <c r="DX51" s="5">
        <f t="shared" si="50"/>
        <v>37102</v>
      </c>
      <c r="DY51" s="5">
        <f t="shared" si="50"/>
        <v>37116</v>
      </c>
      <c r="DZ51" s="5">
        <f t="shared" si="50"/>
        <v>37134</v>
      </c>
      <c r="EA51" s="5">
        <f t="shared" si="50"/>
        <v>37143</v>
      </c>
      <c r="EB51" s="5">
        <f t="shared" si="50"/>
        <v>37157</v>
      </c>
      <c r="EC51" s="5">
        <f t="shared" si="50"/>
        <v>37181</v>
      </c>
      <c r="ED51" s="5">
        <f t="shared" si="50"/>
        <v>37196</v>
      </c>
      <c r="EE51" s="5">
        <f t="shared" ref="EE51:EL51" si="51">EE39</f>
        <v>37210</v>
      </c>
      <c r="EF51" s="5">
        <f t="shared" si="51"/>
        <v>37224</v>
      </c>
      <c r="EG51" s="5">
        <f t="shared" si="51"/>
        <v>37271</v>
      </c>
      <c r="EH51" s="5">
        <f t="shared" si="51"/>
        <v>37463</v>
      </c>
      <c r="EI51" s="5">
        <f t="shared" si="51"/>
        <v>37750</v>
      </c>
      <c r="EJ51" s="5">
        <f t="shared" si="51"/>
        <v>37812</v>
      </c>
      <c r="EK51" s="5">
        <f t="shared" si="51"/>
        <v>37852</v>
      </c>
      <c r="EL51" s="5">
        <f t="shared" si="51"/>
        <v>37971</v>
      </c>
      <c r="EM51" s="5">
        <f t="shared" ref="EM51:ET51" si="52">EM39</f>
        <v>38138</v>
      </c>
      <c r="EN51" s="5">
        <f t="shared" si="52"/>
        <v>38170</v>
      </c>
      <c r="EO51" s="5">
        <f t="shared" si="52"/>
        <v>38213</v>
      </c>
      <c r="EP51" s="5">
        <f t="shared" si="52"/>
        <v>38238</v>
      </c>
      <c r="EQ51" s="5">
        <f t="shared" si="52"/>
        <v>38266</v>
      </c>
      <c r="ER51" s="5">
        <f t="shared" si="52"/>
        <v>38502</v>
      </c>
      <c r="ES51" s="5">
        <f t="shared" si="52"/>
        <v>38586</v>
      </c>
      <c r="ET51" s="5">
        <f t="shared" si="52"/>
        <v>38674</v>
      </c>
      <c r="EU51" s="5">
        <f>EU39</f>
        <v>39592</v>
      </c>
      <c r="EV51" s="5">
        <f>EV39</f>
        <v>39701</v>
      </c>
      <c r="EW51" s="5">
        <v>40365</v>
      </c>
      <c r="EX51" s="5">
        <v>40750</v>
      </c>
      <c r="EY51" s="5">
        <v>40786</v>
      </c>
      <c r="FA51" s="5">
        <f t="shared" ref="FA51:FF51" si="53">FA39</f>
        <v>40988</v>
      </c>
      <c r="FB51" s="5">
        <f t="shared" si="53"/>
        <v>41016</v>
      </c>
      <c r="FC51" s="5">
        <f t="shared" si="53"/>
        <v>41051</v>
      </c>
      <c r="FD51" s="5">
        <f t="shared" si="53"/>
        <v>41118</v>
      </c>
      <c r="FE51" s="5">
        <f t="shared" si="53"/>
        <v>41151</v>
      </c>
      <c r="FF51" s="5">
        <f t="shared" si="53"/>
        <v>41182</v>
      </c>
      <c r="FG51" s="5">
        <v>41212</v>
      </c>
      <c r="FH51" s="5">
        <v>41233</v>
      </c>
      <c r="FI51" s="5">
        <v>41268</v>
      </c>
      <c r="FJ51" s="5">
        <v>41304</v>
      </c>
      <c r="FK51" s="5">
        <v>41337</v>
      </c>
    </row>
    <row r="52" spans="1:167" x14ac:dyDescent="0.2">
      <c r="A52" t="s">
        <v>34</v>
      </c>
      <c r="B52" s="13">
        <v>1</v>
      </c>
      <c r="C52" s="13">
        <v>1087.1999999999998</v>
      </c>
      <c r="D52" s="17">
        <f>C52-$I$50</f>
        <v>-4.2000000000002728</v>
      </c>
      <c r="E52" s="17">
        <v>-0.15</v>
      </c>
      <c r="F52" s="13" t="s">
        <v>99</v>
      </c>
      <c r="G52" s="6">
        <f>IF(Readings!C49&gt;0.1,333.5*((Readings!C49)^-0.07168)+(2.5*(LOG(Readings!C49/16.325))^2-273+$E52))</f>
        <v>-1.7492571261543048</v>
      </c>
      <c r="H52" s="6">
        <f>IF(Readings!D49&gt;0.1,333.5*((Readings!D49)^-0.07168)+(2.5*(LOG(Readings!D49/16.325))^2-273+$E52))</f>
        <v>-1.6175393381227536</v>
      </c>
      <c r="I52" s="6">
        <f>IF(Readings!E49&gt;0.1,333.5*((Readings!E49)^-0.07168)+(2.5*(LOG(Readings!E49/16.325))^2-273+$E52))</f>
        <v>-1.317458246270121</v>
      </c>
      <c r="J52" s="6">
        <f>IF(Readings!F49&gt;0.1,333.5*((Readings!F49)^-0.07168)+(2.5*(LOG(Readings!F49/16.325))^2-273+$E52))</f>
        <v>-1.2500620382152192</v>
      </c>
      <c r="K52" s="6">
        <f>IF(Readings!G49&gt;0.1,333.5*((Readings!G49)^-0.07168)+(2.5*(LOG(Readings!G49/16.325))^2-273+$E52))</f>
        <v>-0.72447981505888492</v>
      </c>
      <c r="L52" s="6">
        <f>IF(Readings!H49&gt;0.1,333.5*((Readings!H49)^-0.07168)+(2.5*(LOG(Readings!H49/16.325))^2-273+$E52))</f>
        <v>-0.71287581582532766</v>
      </c>
      <c r="M52" s="6">
        <f>IF(Readings!I49&gt;0.1,333.5*((Readings!I49)^-0.07168)+(2.5*(LOG(Readings!I49/16.325))^2-273+$E52))</f>
        <v>-0.61976437839553</v>
      </c>
      <c r="N52" s="6">
        <f>IF(Readings!J49&gt;0.1,333.5*((Readings!J49)^-0.07168)+(2.5*(LOG(Readings!J49/16.325))^2-273+$E52))</f>
        <v>-0.49091812913911781</v>
      </c>
      <c r="O52" s="6">
        <f>IF(Readings!K49&gt;0.1,333.5*((Readings!K49)^-0.07168)+(2.5*(LOG(Readings!K49/16.325))^2-273+$E52))</f>
        <v>-0.58471886356323921</v>
      </c>
      <c r="P52" s="6">
        <f>IF(Readings!L49&gt;0.1,333.5*((Readings!L49)^-0.07168)+(2.5*(LOG(Readings!L49/16.325))^2-273+$E52))</f>
        <v>-0.51441567806392641</v>
      </c>
      <c r="Q52" s="6">
        <f>IF(Readings!M49&gt;0.1,333.5*((Readings!M49)^-0.07168)+(2.5*(LOG(Readings!M49/16.325))^2-273+$E52))</f>
        <v>-0.40842645472713457</v>
      </c>
      <c r="R52" s="6">
        <f>IF(Readings!N49&gt;0.1,333.5*((Readings!N49)^-0.07168)+(2.5*(LOG(Readings!N49/16.325))^2-273+$E52))</f>
        <v>-0.36111260695400915</v>
      </c>
      <c r="S52" s="6"/>
      <c r="T52" s="6">
        <f>IF(Readings!P49&gt;0.1,333.5*((Readings!P49)^-0.07168)+(2.5*(LOG(Readings!P49/16.325))^2-273+$E52))</f>
        <v>-0.31367012345907597</v>
      </c>
      <c r="U52" s="6">
        <f>IF(Readings!Q49&gt;0.1,333.5*((Readings!Q49)^-0.07168)+(2.5*(LOG(Readings!Q49/16.325))^2-273+$E52))</f>
        <v>-0.25418511761409945</v>
      </c>
      <c r="V52" s="6">
        <f>IF(Readings!R49&gt;0.1,333.5*((Readings!R49)^-0.07168)+(2.5*(LOG(Readings!R49/16.325))^2-273+$E52))</f>
        <v>-0.30178932590075647</v>
      </c>
      <c r="W52" s="6">
        <f>IF(Readings!S49&gt;0.1,333.5*((Readings!S49)^-0.07168)+(2.5*(LOG(Readings!S49/16.325))^2-273+$E52))</f>
        <v>-0.17056422337816457</v>
      </c>
      <c r="X52" s="6">
        <f>IF(Readings!T49&gt;0.1,333.5*((Readings!T49)^-0.07168)+(2.5*(LOG(Readings!T49/16.325))^2-273+$E52))</f>
        <v>9.9822513872140917E-3</v>
      </c>
      <c r="Y52" s="6">
        <f>IF(Readings!U49&gt;0.1,333.5*((Readings!U49)^-0.07168)+(2.5*(LOG(Readings!U49/16.325))^2-273+$E52))</f>
        <v>0.42625053523340739</v>
      </c>
      <c r="Z52" s="6">
        <f>IF(Readings!V49&gt;0.1,333.5*((Readings!V49)^-0.07168)+(2.5*(LOG(Readings!V49/16.325))^2-273+$E52))</f>
        <v>0.30278863289873925</v>
      </c>
      <c r="AA52" s="6">
        <f>IF(Readings!W49&gt;0.1,333.5*((Readings!W49)^-0.07168)+(2.5*(LOG(Readings!W49/16.325))^2-273+$E52))</f>
        <v>0.2291267741617844</v>
      </c>
      <c r="AB52" s="6">
        <f>IF(Readings!X49&gt;0.1,333.5*((Readings!X49)^-0.07168)+(2.5*(LOG(Readings!X49/16.325))^2-273+$E52))</f>
        <v>1.4596064232327421</v>
      </c>
      <c r="AC52" s="6">
        <f>IF(Readings!Y49&gt;0.1,333.5*((Readings!Y49)^-0.07168)+(2.5*(LOG(Readings!Y49/16.325))^2-273+$E52))</f>
        <v>1.9120759864309775</v>
      </c>
      <c r="AD52" s="6">
        <f>IF(Readings!Z49&gt;0.1,333.5*((Readings!Z49)^-0.07168)+(2.5*(LOG(Readings!Z49/16.325))^2-273+$E52))</f>
        <v>2.3073585533728078</v>
      </c>
      <c r="AE52" s="6">
        <f>IF(Readings!AA49&gt;0.1,333.5*((Readings!AA49)^-0.07168)+(2.5*(LOG(Readings!AA49/16.325))^2-273+$E52))</f>
        <v>2.1154320603159249</v>
      </c>
      <c r="AF52" s="6">
        <f>IF(Readings!AB49&gt;0.1,333.5*((Readings!AB49)^-0.07168)+(2.5*(LOG(Readings!AB49/16.325))^2-273+$E52))</f>
        <v>2.8958990028503422</v>
      </c>
      <c r="AG52" s="6">
        <f>IF(Readings!AC49&gt;0.1,333.5*((Readings!AC49)^-0.07168)+(2.5*(LOG(Readings!AC49/16.325))^2-273+$E52))</f>
        <v>3.0245865488148524</v>
      </c>
      <c r="AH52" s="6">
        <f>IF(Readings!AD49&gt;0.1,333.5*((Readings!AD49)^-0.07168)+(2.5*(LOG(Readings!AD49/16.325))^2-273+$E52))</f>
        <v>3.0245865488148524</v>
      </c>
      <c r="AI52" s="6">
        <f>IF(Readings!AE49&gt;0.1,333.5*((Readings!AE49)^-0.07168)+(2.5*(LOG(Readings!AE49/16.325))^2-273+$E52))</f>
        <v>2.9672773744713936</v>
      </c>
      <c r="AJ52" s="6">
        <f>IF(Readings!AF49&gt;0.1,333.5*((Readings!AF49)^-0.07168)+(2.5*(LOG(Readings!AF49/16.325))^2-273+$E52))</f>
        <v>2.824805390137783</v>
      </c>
      <c r="AK52" s="6">
        <f>IF(Readings!AG49&gt;0.1,333.5*((Readings!AG49)^-0.07168)+(2.5*(LOG(Readings!AG49/16.325))^2-273+$E52))</f>
        <v>2.599194678868912</v>
      </c>
      <c r="AL52" s="6">
        <f>IF(Readings!AH49&gt;0.1,333.5*((Readings!AH49)^-0.07168)+(2.5*(LOG(Readings!AH49/16.325))^2-273+$E52))</f>
        <v>2.431844755430518</v>
      </c>
      <c r="AM52" s="6">
        <f>IF(Readings!AI49&gt;0.1,333.5*((Readings!AI49)^-0.07168)+(2.5*(LOG(Readings!AI49/16.325))^2-273+$E52))</f>
        <v>2.3349468430548654</v>
      </c>
      <c r="AN52" s="6">
        <f>IF(Readings!AJ49&gt;0.1,333.5*((Readings!AJ49)^-0.07168)+(2.5*(LOG(Readings!AJ49/16.325))^2-273+$E52))</f>
        <v>2.1837391442131207</v>
      </c>
      <c r="AO52" s="6">
        <f>IF(Readings!AK49&gt;0.1,333.5*((Readings!AK49)^-0.07168)+(2.5*(LOG(Readings!AK49/16.325))^2-273+$E52))</f>
        <v>2.1018021587972839</v>
      </c>
      <c r="AP52" s="6">
        <f>IF(Readings!AL49&gt;0.1,333.5*((Readings!AL49)^-0.07168)+(2.5*(LOG(Readings!AL49/16.325))^2-273+$E52))</f>
        <v>2.0473870968505139</v>
      </c>
      <c r="AQ52" s="6">
        <f>IF(Readings!AM49&gt;0.1,333.5*((Readings!AM49)^-0.07168)+(2.5*(LOG(Readings!AM49/16.325))^2-273+$E52))</f>
        <v>1.8851373608304698</v>
      </c>
      <c r="AR52" s="6">
        <f>IF(Readings!AN49&gt;0.1,333.5*((Readings!AN49)^-0.07168)+(2.5*(LOG(Readings!AN49/16.325))^2-273+$E52))</f>
        <v>1.7377032938487673</v>
      </c>
      <c r="AS52" s="6">
        <f>IF(Readings!AO49&gt;0.1,333.5*((Readings!AO49)^-0.07168)+(2.5*(LOG(Readings!AO49/16.325))^2-273+$E52))</f>
        <v>1.6977063074158991</v>
      </c>
      <c r="AT52" s="6">
        <f>IF(Readings!AP49&gt;0.1,333.5*((Readings!AP49)^-0.07168)+(2.5*(LOG(Readings!AP49/16.325))^2-273+$E52))</f>
        <v>1.5914878870391931</v>
      </c>
      <c r="AU52" s="6">
        <f>IF(Readings!AQ49&gt;0.1,333.5*((Readings!AQ49)^-0.07168)+(2.5*(LOG(Readings!AQ49/16.325))^2-273+$E52))</f>
        <v>1.5386170970334661</v>
      </c>
      <c r="AV52" s="6">
        <f>IF(Readings!AR49&gt;0.1,333.5*((Readings!AR49)^-0.07168)+(2.5*(LOG(Readings!AR49/16.325))^2-273+$E52))</f>
        <v>1.5254240832686605</v>
      </c>
      <c r="AW52" s="6">
        <f>IF(Readings!AS49&gt;0.1,333.5*((Readings!AS49)^-0.07168)+(2.5*(LOG(Readings!AS49/16.325))^2-273+$E52))</f>
        <v>1.2896201373983445</v>
      </c>
      <c r="AX52" s="6">
        <f>IF(Readings!AT49&gt;0.1,333.5*((Readings!AT49)^-0.07168)+(2.5*(LOG(Readings!AT49/16.325))^2-273+$E52))</f>
        <v>1.1212564340286804</v>
      </c>
      <c r="AY52" s="6"/>
      <c r="AZ52" s="6">
        <f>IF(Readings!AV49&gt;0.1,333.5*((Readings!AV49)^-0.07168)+(2.5*(LOG(Readings!AV49/16.325))^2-273+$E52))</f>
        <v>0.81459697949969723</v>
      </c>
      <c r="BA52" s="6">
        <f>IF(Readings!AW49&gt;0.1,333.5*((Readings!AW49)^-0.07168)+(2.5*(LOG(Readings!AW49/16.325))^2-273+$E52))</f>
        <v>0.78928165409018902</v>
      </c>
      <c r="BB52" s="6">
        <f>IF(Readings!AX49&gt;0.1,333.5*((Readings!AX49)^-0.07168)+(2.5*(LOG(Readings!AX49/16.325))^2-273+$E52))</f>
        <v>0.77663764717954109</v>
      </c>
      <c r="BC52" s="6">
        <f>IF(Readings!AY49&gt;0.1,333.5*((Readings!AY49)^-0.07168)+(2.5*(LOG(Readings!AY49/16.325))^2-273+$E52))</f>
        <v>0.55058763540375821</v>
      </c>
      <c r="BD52" s="6">
        <f>IF(Readings!AZ49&gt;0.1,333.5*((Readings!AZ49)^-0.07168)+(2.5*(LOG(Readings!AZ49/16.325))^2-273+$E52))</f>
        <v>0.38912059845273461</v>
      </c>
      <c r="BE52" s="6"/>
      <c r="BF52" s="6">
        <f>IF(Readings!BB49&gt;0.1,333.5*((Readings!BB49)^-0.07168)+(2.5*(LOG(Readings!BB49/16.325))^2-273+$E52))</f>
        <v>9.9822513872140917E-3</v>
      </c>
      <c r="BG52" s="6">
        <f>IF(Readings!BC49&gt;0.1,333.5*((Readings!BC49)^-0.07168)+(2.5*(LOG(Readings!BC49/16.325))^2-273+$E52))</f>
        <v>-0.30178932590075647</v>
      </c>
      <c r="BH52" s="6">
        <f>IF(Readings!BD49&gt;0.1,333.5*((Readings!BD49)^-0.07168)+(2.5*(LOG(Readings!BD49/16.325))^2-273+$E52))</f>
        <v>-0.40842645472713457</v>
      </c>
      <c r="BI52" s="6"/>
      <c r="BJ52" s="6">
        <f>IF(Readings!BF49&gt;0.1,333.5*((Readings!BF49)^-0.07168)+(2.5*(LOG(Readings!BF49/16.325))^2-273+$E52))</f>
        <v>-0.68964458901285752</v>
      </c>
      <c r="BK52" s="6">
        <f>IF(Readings!BG49&gt;0.1,333.5*((Readings!BG49)^-0.07168)+(2.5*(LOG(Readings!BG49/16.325))^2-273+$E52))</f>
        <v>-0.38478556918670392</v>
      </c>
      <c r="BL52" s="6">
        <f>IF(Readings!BH49&gt;0.1,333.5*((Readings!BH49)^-0.07168)+(2.5*(LOG(Readings!BH49/16.325))^2-273+$E52))</f>
        <v>-0.25418511761409945</v>
      </c>
      <c r="BM52" s="6">
        <f>IF(Readings!BI49&gt;0.1,333.5*((Readings!BI49)^-0.07168)+(2.5*(LOG(Readings!BI49/16.325))^2-273+$E52))</f>
        <v>-0.25418511761409945</v>
      </c>
      <c r="BN52" s="6">
        <f>IF(Readings!BJ49&gt;0.1,333.5*((Readings!BJ49)^-0.07168)+(2.5*(LOG(Readings!BJ49/16.325))^2-273+$E52))</f>
        <v>-0.25418511761409945</v>
      </c>
      <c r="BO52" s="6">
        <f>IF(Readings!BK49&gt;0.1,333.5*((Readings!BK49)^-0.07168)+(2.5*(LOG(Readings!BK49/16.325))^2-273+$E52))</f>
        <v>-0.21839660022948237</v>
      </c>
      <c r="BP52" s="6">
        <f>IF(Readings!BL49&gt;0.1,333.5*((Readings!BL49)^-0.07168)+(2.5*(LOG(Readings!BL49/16.325))^2-273+$E52))</f>
        <v>-0.24226375889753626</v>
      </c>
      <c r="BQ52" s="6">
        <f>IF(Readings!BM49&gt;0.1,333.5*((Readings!BM49)^-0.07168)+(2.5*(LOG(Readings!BM49/16.325))^2-273+$E52))</f>
        <v>-0.21839660022948237</v>
      </c>
      <c r="BR52" s="6">
        <f>IF(Readings!BN49&gt;0.1,333.5*((Readings!BN49)^-0.07168)+(2.5*(LOG(Readings!BN49/16.325))^2-273+$E52))</f>
        <v>-0.18253460140681455</v>
      </c>
      <c r="BS52" s="6">
        <f>IF(Readings!BO49&gt;0.1,333.5*((Readings!BO49)^-0.07168)+(2.5*(LOG(Readings!BO49/16.325))^2-273+$E52))</f>
        <v>-9.8569239021344401E-2</v>
      </c>
      <c r="BT52" s="6">
        <f>IF(Readings!BP49&gt;0.1,333.5*((Readings!BP49)^-0.07168)+(2.5*(LOG(Readings!BP49/16.325))^2-273+$E52))</f>
        <v>-3.8346067194311217E-2</v>
      </c>
      <c r="BU52" s="6">
        <f>IF(Readings!BQ49&gt;0.1,333.5*((Readings!BQ49)^-0.07168)+(2.5*(LOG(Readings!BQ49/16.325))^2-273+$E52))</f>
        <v>0.48830895512907091</v>
      </c>
      <c r="BV52" s="6">
        <f>IF(Readings!BR49&gt;0.1,333.5*((Readings!BR49)^-0.07168)+(2.5*(LOG(Readings!BR49/16.325))^2-273+$E52))</f>
        <v>1.2506240261352559</v>
      </c>
      <c r="BW52" s="6">
        <f>IF(Readings!BS49&gt;0.1,333.5*((Readings!BS49)^-0.07168)+(2.5*(LOG(Readings!BS49/16.325))^2-273+$E52))</f>
        <v>1.6445173237019617</v>
      </c>
      <c r="BX52" s="6">
        <f>IF(Readings!BT49&gt;0.1,333.5*((Readings!BT49)^-0.07168)+(2.5*(LOG(Readings!BT49/16.325))^2-273+$E52))</f>
        <v>1.7777909219033745</v>
      </c>
      <c r="BY52" s="6">
        <f>IF(Readings!BU49&gt;0.1,333.5*((Readings!BU49)^-0.07168)+(2.5*(LOG(Readings!BU49/16.325))^2-273+$E52))</f>
        <v>2.142723332836681</v>
      </c>
      <c r="BZ52" s="6">
        <f>IF(Readings!BV49&gt;0.1,333.5*((Readings!BV49)^-0.07168)+(2.5*(LOG(Readings!BV49/16.325))^2-273+$E52))</f>
        <v>2.3073585533728078</v>
      </c>
      <c r="CA52" s="6">
        <f>IF(Readings!BW49&gt;0.1,333.5*((Readings!BW49)^-0.07168)+(2.5*(LOG(Readings!BW49/16.325))^2-273+$E52))</f>
        <v>2.3073585533728078</v>
      </c>
      <c r="CB52" s="6">
        <f>IF(Readings!BX49&gt;0.1,333.5*((Readings!BX49)^-0.07168)+(2.5*(LOG(Readings!BX49/16.325))^2-273+$E52))</f>
        <v>2.3211473399074976</v>
      </c>
      <c r="CC52" s="6">
        <f>IF(Readings!BY49&gt;0.1,333.5*((Readings!BY49)^-0.07168)+(2.5*(LOG(Readings!BY49/16.325))^2-273+$E52))</f>
        <v>2.1837391442131207</v>
      </c>
      <c r="CD52" s="6">
        <f>IF(Readings!BZ49&gt;0.1,333.5*((Readings!BZ49)^-0.07168)+(2.5*(LOG(Readings!BZ49/16.325))^2-273+$E52))</f>
        <v>2.142723332836681</v>
      </c>
      <c r="CE52" s="6">
        <f>IF(Readings!CA49&gt;0.1,333.5*((Readings!CA49)^-0.07168)+(2.5*(LOG(Readings!CA49/16.325))^2-273+$E52))</f>
        <v>1.6577995767576681</v>
      </c>
      <c r="CF52" s="6"/>
      <c r="CG52" s="6">
        <f>IF(Readings!CC49&gt;0.1,333.5*((Readings!CC49)^-0.07168)+(2.5*(LOG(Readings!CC49/16.325))^2-273+$E52))</f>
        <v>1.7377032938487673</v>
      </c>
      <c r="CH52" s="6">
        <f>IF(Readings!CD49&gt;0.1,333.5*((Readings!CD49)^-0.07168)+(2.5*(LOG(Readings!CD49/16.325))^2-273+$E52))</f>
        <v>1.1083717517217906</v>
      </c>
      <c r="CI52" s="6">
        <f>IF(Readings!CE49&gt;0.1,333.5*((Readings!CE49)^-0.07168)+(2.5*(LOG(Readings!CE49/16.325))^2-273+$E52))</f>
        <v>0.67581170762082365</v>
      </c>
      <c r="CJ52" s="6">
        <f>IF(Readings!CF49&gt;0.1,333.5*((Readings!CF49)^-0.07168)+(2.5*(LOG(Readings!CF49/16.325))^2-273+$E52))</f>
        <v>-8.6541189375907379E-2</v>
      </c>
      <c r="CK52" s="6">
        <f>IF(Readings!CG49&gt;0.1,333.5*((Readings!CG49)^-0.07168)+(2.5*(LOG(Readings!CG49/16.325))^2-273+$E52))</f>
        <v>-0.47915746818142679</v>
      </c>
      <c r="CL52" s="6">
        <f>IF(Readings!CH49&gt;0.1,333.5*((Readings!CH49)^-0.07168)+(2.5*(LOG(Readings!CH49/16.325))^2-273+$E52))</f>
        <v>-0.19449678317783992</v>
      </c>
      <c r="CM52" s="6">
        <f>IF(Readings!CI49&gt;0.1,333.5*((Readings!CI49)^-0.07168)+(2.5*(LOG(Readings!CI49/16.325))^2-273+$E52))</f>
        <v>8.2725996125475376E-2</v>
      </c>
      <c r="CN52" s="6">
        <f>IF(Readings!CJ49&gt;0.1,333.5*((Readings!CJ49)^-0.07168)+(2.5*(LOG(Readings!CJ49/16.325))^2-273+$E52))</f>
        <v>7.0581017630729548E-2</v>
      </c>
      <c r="CO52" s="6">
        <f>IF(Readings!CK49&gt;0.1,333.5*((Readings!CK49)^-0.07168)+(2.5*(LOG(Readings!CK49/16.325))^2-273+$E52))</f>
        <v>-6.2460234553100236E-2</v>
      </c>
      <c r="CP52" s="6">
        <f>IF(Readings!CL49&gt;0.1,333.5*((Readings!CL49)^-0.07168)+(2.5*(LOG(Readings!CL49/16.325))^2-273+$E52))</f>
        <v>-7.4504858139391672E-2</v>
      </c>
      <c r="CQ52" s="6">
        <f>IF(Readings!CM49&gt;0.1,333.5*((Readings!CM49)^-0.07168)+(2.5*(LOG(Readings!CM49/16.325))^2-273+$E52))</f>
        <v>-9.8569239021344401E-2</v>
      </c>
      <c r="CR52" s="6">
        <f>IF(Readings!CN49&gt;0.1,333.5*((Readings!CN49)^-0.07168)+(2.5*(LOG(Readings!CN49/16.325))^2-273+$E52))</f>
        <v>-9.8569239021344401E-2</v>
      </c>
      <c r="CS52" s="6">
        <f>IF(Readings!CO49&gt;0.1,333.5*((Readings!CO49)^-0.07168)+(2.5*(LOG(Readings!CO49/16.325))^2-273+$E52))</f>
        <v>-0.14659883614513092</v>
      </c>
      <c r="CT52" s="6">
        <f>IF(Readings!CP49&gt;0.1,333.5*((Readings!CP49)^-0.07168)+(2.5*(LOG(Readings!CP49/16.325))^2-273+$E52))</f>
        <v>-9.8569239021344401E-2</v>
      </c>
      <c r="CU52" s="6">
        <f>IF(Readings!CQ49&gt;0.1,333.5*((Readings!CQ49)^-0.07168)+(2.5*(LOG(Readings!CQ49/16.325))^2-273+$E52))</f>
        <v>-8.6541189375907379E-2</v>
      </c>
      <c r="CV52" s="6">
        <f>IF(Readings!CR49&gt;0.1,333.5*((Readings!CR49)^-0.07168)+(2.5*(LOG(Readings!CR49/16.325))^2-273+$E52))</f>
        <v>-0.12260053647037239</v>
      </c>
      <c r="CW52" s="6">
        <f>IF(Readings!CS49&gt;0.1,333.5*((Readings!CS49)^-0.07168)+(2.5*(LOG(Readings!CS49/16.325))^2-273+$E52))</f>
        <v>-0.13460380568864139</v>
      </c>
      <c r="CX52" s="6">
        <f>IF(Readings!CT49&gt;0.1,333.5*((Readings!CT49)^-0.07168)+(2.5*(LOG(Readings!CT49/16.325))^2-273+$E52))</f>
        <v>-0.17056422337816457</v>
      </c>
      <c r="CY52" s="6">
        <f>IF(Readings!CU49&gt;0.1,333.5*((Readings!CU49)^-0.07168)+(2.5*(LOG(Readings!CU49/16.325))^2-273+$E52))</f>
        <v>-5.0407307838042925E-2</v>
      </c>
      <c r="CZ52" s="6">
        <f>IF(Readings!CV49&gt;0.1,333.5*((Readings!CV49)^-0.07168)+(2.5*(LOG(Readings!CV49/16.325))^2-273+$E52))</f>
        <v>-9.8569239021344401E-2</v>
      </c>
      <c r="DA52" s="6">
        <f>IF(Readings!CW49&gt;0.1,333.5*((Readings!CW49)^-0.07168)+(2.5*(LOG(Readings!CW49/16.325))^2-273+$E52))</f>
        <v>-3.8346067194311217E-2</v>
      </c>
      <c r="DB52" s="6">
        <f>IF(Readings!CX49&gt;0.1,333.5*((Readings!CX49)^-0.07168)+(2.5*(LOG(Readings!CX49/16.325))^2-273+$E52))</f>
        <v>0.76400272767705246</v>
      </c>
      <c r="DC52" s="6">
        <f>IF(Readings!CY49&gt;0.1,333.5*((Readings!CY49)^-0.07168)+(2.5*(LOG(Readings!CY49/16.325))^2-273+$E52))</f>
        <v>0.89076234143334432</v>
      </c>
      <c r="DD52" s="6">
        <f>IF(Readings!CZ49&gt;0.1,333.5*((Readings!CZ49)^-0.07168)+(2.5*(LOG(Readings!CZ49/16.325))^2-273+$E52))</f>
        <v>1.6312450423000655</v>
      </c>
      <c r="DE52" s="6">
        <f>IF(Readings!DA49&gt;0.1,333.5*((Readings!DA49)^-0.07168)+(2.5*(LOG(Readings!DA49/16.325))^2-273+$E52))</f>
        <v>2.3073585533728078</v>
      </c>
      <c r="DF52" s="6">
        <f>IF(Readings!DB49&gt;0.1,333.5*((Readings!DB49)^-0.07168)+(2.5*(LOG(Readings!DB49/16.325))^2-273+$E52))</f>
        <v>2.6834639208108229</v>
      </c>
      <c r="DG52" s="6">
        <f>IF(Readings!DC49&gt;0.1,333.5*((Readings!DC49)^-0.07168)+(2.5*(LOG(Readings!DC49/16.325))^2-273+$E52))</f>
        <v>2.6272400998471994</v>
      </c>
      <c r="DH52" s="6">
        <f>IF(Readings!DD49&gt;0.1,333.5*((Readings!DD49)^-0.07168)+(2.5*(LOG(Readings!DD49/16.325))^2-273+$E52))</f>
        <v>2.5711934086561428</v>
      </c>
      <c r="DI52" s="6">
        <f>IF(Readings!DE49&gt;0.1,333.5*((Readings!DE49)^-0.07168)+(2.5*(LOG(Readings!DE49/16.325))^2-273+$E52))</f>
        <v>2.0202420808806778</v>
      </c>
      <c r="DJ52" s="6">
        <f>IF(Readings!DF49&gt;0.1,333.5*((Readings!DF49)^-0.07168)+(2.5*(LOG(Readings!DF49/16.325))^2-273+$E52))</f>
        <v>1.898601550888543</v>
      </c>
      <c r="DK52" s="6">
        <f>IF(Readings!DG49&gt;0.1,333.5*((Readings!DG49)^-0.07168)+(2.5*(LOG(Readings!DG49/16.325))^2-273+$E52))</f>
        <v>1.7243609128505568</v>
      </c>
      <c r="DL52" s="6">
        <f>IF(Readings!DH49&gt;0.1,333.5*((Readings!DH49)^-0.07168)+(2.5*(LOG(Readings!DH49/16.325))^2-273+$E52))</f>
        <v>1.6577995767576681</v>
      </c>
      <c r="DM52" s="6">
        <f>IF(Readings!DI49&gt;0.1,333.5*((Readings!DI49)^-0.07168)+(2.5*(LOG(Readings!DI49/16.325))^2-273+$E52))</f>
        <v>1.4596064232327421</v>
      </c>
      <c r="DN52" s="6">
        <f>IF(Readings!DJ49&gt;0.1,333.5*((Readings!DJ49)^-0.07168)+(2.5*(LOG(Readings!DJ49/16.325))^2-273+$E52))</f>
        <v>1.2766118507341844</v>
      </c>
      <c r="DO52" s="6">
        <f>IF(Readings!DK49&gt;0.1,333.5*((Readings!DK49)^-0.07168)+(2.5*(LOG(Readings!DK49/16.325))^2-273+$E52))</f>
        <v>0.76400272767705246</v>
      </c>
      <c r="DP52" s="6">
        <f>IF(Readings!DL49&gt;0.1,333.5*((Readings!DL49)^-0.07168)+(2.5*(LOG(Readings!DL49/16.325))^2-273+$E52))</f>
        <v>0.21687985230960294</v>
      </c>
      <c r="DQ52" s="6">
        <f>IF(Readings!DM49&gt;0.1,333.5*((Readings!DM49)^-0.07168)+(2.5*(LOG(Readings!DM49/16.325))^2-273+$E52))</f>
        <v>0.10704126647561907</v>
      </c>
      <c r="DR52" s="6"/>
      <c r="DS52" s="6">
        <f>IF(Readings!DO49&gt;0.1,333.5*((Readings!DO49)^-0.07168)+(2.5*(LOG(Readings!DO49/16.325))^2-273+$E52))</f>
        <v>-7.4504858139391672E-2</v>
      </c>
      <c r="DT52" s="6">
        <f>IF(Readings!DP49&gt;0.1,333.5*((Readings!DP49)^-0.07168)+(2.5*(LOG(Readings!DP49/16.325))^2-273+$E52))</f>
        <v>-0.13460380568864139</v>
      </c>
      <c r="DU52" s="6">
        <f>IF(Readings!DQ49&gt;0.1,333.5*((Readings!DQ49)^-0.07168)+(2.5*(LOG(Readings!DQ49/16.325))^2-273+$E52))</f>
        <v>-7.4504858139391672E-2</v>
      </c>
      <c r="DV52" s="6"/>
      <c r="DW52" s="6">
        <f>IF(Readings!DS49&gt;0.1,333.5*((Readings!DS49)^-0.07168)+(2.5*(LOG(Readings!DS49/16.325))^2-273+$E52))</f>
        <v>-7.4504858139391672E-2</v>
      </c>
      <c r="DX52" s="6">
        <f>IF(Readings!DT49&gt;0.1,333.5*((Readings!DT49)^-0.07168)+(2.5*(LOG(Readings!DT49/16.325))^2-273+$E52))</f>
        <v>-6.2460234553100236E-2</v>
      </c>
      <c r="DY52" s="6">
        <f>IF(Readings!DU49&gt;0.1,333.5*((Readings!DU49)^-0.07168)+(2.5*(LOG(Readings!DU49/16.325))^2-273+$E52))</f>
        <v>3.4196576569058834E-2</v>
      </c>
      <c r="DZ52" s="6">
        <f>IF(Readings!DV49&gt;0.1,333.5*((Readings!DV49)^-0.07168)+(2.5*(LOG(Readings!DV49/16.325))^2-273+$E52))</f>
        <v>1.8179695798600051</v>
      </c>
      <c r="EA52" s="6">
        <f>IF(Readings!DW49&gt;0.1,333.5*((Readings!DW49)^-0.07168)+(2.5*(LOG(Readings!DW49/16.325))^2-273+$E52))</f>
        <v>2.0745737492732133</v>
      </c>
      <c r="EB52" s="6">
        <f>IF(Readings!DX49&gt;0.1,333.5*((Readings!DX49)^-0.07168)+(2.5*(LOG(Readings!DX49/16.325))^2-273+$E52))</f>
        <v>2.6272400998471994</v>
      </c>
      <c r="EC52" s="6">
        <f>IF(Readings!DY49&gt;0.1,333.5*((Readings!DY49)^-0.07168)+(2.5*(LOG(Readings!DY49/16.325))^2-273+$E52))</f>
        <v>2.8674275068447059</v>
      </c>
      <c r="ED52" s="6">
        <f>IF(Readings!DZ49&gt;0.1,333.5*((Readings!DZ49)^-0.07168)+(2.5*(LOG(Readings!DZ49/16.325))^2-273+$E52))</f>
        <v>2.6693913018867192</v>
      </c>
      <c r="EE52" s="6">
        <f>IF(Readings!EA49&gt;0.1,333.5*((Readings!EA49)^-0.07168)+(2.5*(LOG(Readings!EA49/16.325))^2-273+$E52))</f>
        <v>2.2385748218824233</v>
      </c>
      <c r="EF52" s="6">
        <f>IF(Readings!EB49&gt;0.1,333.5*((Readings!EB49)^-0.07168)+(2.5*(LOG(Readings!EB49/16.325))^2-273+$E52))</f>
        <v>1.9390556528704792</v>
      </c>
      <c r="EG52" s="6">
        <f>IF(Readings!EC49&gt;0.1,333.5*((Readings!EC49)^-0.07168)+(2.5*(LOG(Readings!EC49/16.325))^2-273+$E52))</f>
        <v>0.5880611831929059</v>
      </c>
      <c r="EH52" s="6">
        <f>IF(Readings!ED49&gt;0.1,333.5*((Readings!ED49)^-0.07168)+(2.5*(LOG(Readings!ED49/16.325))^2-273+$E52))</f>
        <v>-0.18253460140681455</v>
      </c>
      <c r="EI52" s="6">
        <f>IF(Readings!EE49&gt;0.1,333.5*((Readings!EE49)^-0.07168)+(2.5*(LOG(Readings!EE49/16.325))^2-273+$E52))</f>
        <v>-0.53788159670466484</v>
      </c>
      <c r="EJ52" s="6">
        <f>IF(Readings!EF49&gt;0.1,333.5*((Readings!EF49)^-0.07168)+(2.5*(LOG(Readings!EF49/16.325))^2-273+$E52))</f>
        <v>-0.20645077926690192</v>
      </c>
      <c r="EK52" s="6">
        <f>IF(Readings!EG49&gt;0.1,333.5*((Readings!EG49)^-0.07168)+(2.5*(LOG(Readings!EG49/16.325))^2-273+$E52))</f>
        <v>2.0609752109767783</v>
      </c>
      <c r="EL52" s="6">
        <f>IF(Readings!EH49&gt;0.1,333.5*((Readings!EH49)^-0.07168)+(2.5*(LOG(Readings!EH49/16.325))^2-273+$E52))</f>
        <v>1.4333478926344014</v>
      </c>
      <c r="EM52" s="6">
        <f>IF(Readings!EI49&gt;0.1,333.5*((Readings!EI49)^-0.07168)+(2.5*(LOG(Readings!EI49/16.325))^2-273+$E52))</f>
        <v>-0.64308894870902122</v>
      </c>
      <c r="EN52" s="6">
        <f>IF(Readings!EJ49&gt;0.1,333.5*((Readings!EJ49)^-0.07168)+(2.5*(LOG(Readings!EJ49/16.325))^2-273+$E52))</f>
        <v>-0.31367012345907597</v>
      </c>
      <c r="EO52" s="6">
        <f>IF(Readings!EK49&gt;0.1,333.5*((Readings!EK49)^-0.07168)+(2.5*(LOG(Readings!EK49/16.325))^2-273+$E52))</f>
        <v>2.5572092891397915</v>
      </c>
      <c r="EP52" s="6">
        <f>IF(Readings!EL49&gt;0.1,333.5*((Readings!EL49)^-0.07168)+(2.5*(LOG(Readings!EL49/16.325))^2-273+$E52))</f>
        <v>4.7086242899296735</v>
      </c>
      <c r="EQ52" s="6">
        <f>IF(Readings!EM49&gt;0.1,333.5*((Readings!EM49)^-0.07168)+(2.5*(LOG(Readings!EM49/16.325))^2-273+$E52))</f>
        <v>4.4270926769903554</v>
      </c>
      <c r="ER52" s="6">
        <f>IF(Readings!EN49&gt;0.1,333.5*((Readings!EN49)^-0.07168)+(2.5*(LOG(Readings!EN49/16.325))^2-273+$E52))</f>
        <v>-0.45561232283222353</v>
      </c>
      <c r="ES52" s="6">
        <f>IF(Readings!EO49&gt;0.1,333.5*((Readings!EO49)^-0.07168)+(2.5*(LOG(Readings!EO49/16.325))^2-273+$E52))</f>
        <v>2.5013825347098191</v>
      </c>
      <c r="ET52" s="6">
        <f>IF(Readings!EP49&gt;0.1,333.5*((Readings!EP49)^-0.07168)+(2.5*(LOG(Readings!EP49/16.325))^2-273+$E52))</f>
        <v>1.9660764782639149</v>
      </c>
      <c r="EU52" s="6">
        <f>IF(Readings!EQ49&gt;0.1,333.5*((Readings!EQ49)^-0.07168)+(2.5*(LOG(Readings!EQ49/16.325))^2-273+$E52))</f>
        <v>-1.0234986973821378</v>
      </c>
      <c r="EV52" s="6">
        <f>IF(Readings!ER49&gt;0.1,333.5*((Readings!ER49)^-0.07168)+(2.5*(LOG(Readings!ER49/16.325))^2-273+$E52))</f>
        <v>1.9931385812273561</v>
      </c>
      <c r="EW52" s="6">
        <f>(333.5*((16.33)^-0.07168)+(2.5*(LOG(16.33/16.325))^2-273+$E52))</f>
        <v>-0.15858563849627672</v>
      </c>
      <c r="EX52" s="6">
        <f>(333.5*((16.31)^-0.07168)+(2.5*(LOG(16.31/16.325))^2-273+$E52))</f>
        <v>-0.13460380568864139</v>
      </c>
      <c r="EY52" s="6">
        <f>(333.5*((14.61)^-0.07168)+(2.5*(LOG(14.61/16.325))^2-273+$E52))</f>
        <v>2.0338093918295499</v>
      </c>
      <c r="FA52" s="6">
        <f>IF(Readings!EW49&gt;0.1,333.5*((Readings!EW49)^-0.07168)+(2.5*(LOG(Readings!EW49/16.325))^2-273+$E52))</f>
        <v>2.2085224396334979E-2</v>
      </c>
      <c r="FB52" s="6">
        <f>IF(Readings!EX49&gt;0.1,333.5*((Readings!EX49)^-0.07168)+(2.5*(LOG(Readings!EX49/16.325))^2-273+$E52))</f>
        <v>-9.8569239021344401E-2</v>
      </c>
      <c r="FC52" s="6">
        <f>IF(Readings!EY49&gt;0.1,333.5*((Readings!EY49)^-0.07168)+(2.5*(LOG(Readings!EY49/16.325))^2-273+$E52))</f>
        <v>-0.15858563849627672</v>
      </c>
      <c r="FD52" s="6">
        <f>IF(Readings!EZ49&gt;0.1,333.5*((Readings!EZ49)^-0.07168)+(2.5*(LOG(Readings!EZ49/16.325))^2-273+$E52))</f>
        <v>-0.13460380568864139</v>
      </c>
      <c r="FE52" s="6">
        <f>IF(Readings!FA49&gt;0.1,333.5*((Readings!FA49)^-0.07168)+(2.5*(LOG(Readings!FA49/16.325))^2-273+$E52))</f>
        <v>0.85263843234645265</v>
      </c>
      <c r="FF52" s="6"/>
      <c r="FG52" s="6">
        <f>IF(Readings!FC49&gt;0.1,333.5*((Readings!FC49)^-0.07168)+(2.5*(LOG(Readings!FC49/16.325))^2-273+$E52))</f>
        <v>2.7257486647826568</v>
      </c>
      <c r="FH52" s="6">
        <f>IF(Readings!FD49&gt;0.1,333.5*((Readings!FD49)^-0.07168)+(2.5*(LOG(Readings!FD49/16.325))^2-273+$E52))</f>
        <v>2.1837391442131207</v>
      </c>
      <c r="FI52" s="6">
        <f>IF(Readings!FE49&gt;0.1,333.5*((Readings!FE49)^-0.07168)+(2.5*(LOG(Readings!FE49/16.325))^2-273+$E52))</f>
        <v>1.0826306230321165</v>
      </c>
      <c r="FJ52" s="6">
        <f>IF(Readings!FF49&gt;0.1,333.5*((Readings!FF49)^-0.07168)+(2.5*(LOG(Readings!FF49/16.325))^2-273+$E52))</f>
        <v>0.29049013209242958</v>
      </c>
      <c r="FK52" s="6">
        <f>IF(Readings!FG49&gt;0.1,333.5*((Readings!FG49)^-0.07168)+(2.5*(LOG(Readings!FG49/16.325))^2-273+$E52))</f>
        <v>-1.4198600818474461E-2</v>
      </c>
    </row>
    <row r="53" spans="1:167" x14ac:dyDescent="0.2">
      <c r="A53" t="s">
        <v>35</v>
      </c>
      <c r="B53" s="13">
        <v>2</v>
      </c>
      <c r="C53" s="13">
        <v>1085.1999999999998</v>
      </c>
      <c r="D53" s="17">
        <f>C53-$I$50</f>
        <v>-6.2000000000002728</v>
      </c>
      <c r="E53" s="17">
        <v>-0.14000000000000001</v>
      </c>
      <c r="F53" s="13" t="s">
        <v>100</v>
      </c>
      <c r="G53" s="6">
        <f>IF(Readings!C50&gt;0.1,333.5*((Readings!C50)^-0.07168)+(2.5*(LOG(Readings!C50/16.325))^2-273+$E53))</f>
        <v>-0.27990043694376254</v>
      </c>
      <c r="H53" s="6">
        <f>IF(Readings!D50&gt;0.1,333.5*((Readings!D50)^-0.07168)+(2.5*(LOG(Readings!D50/16.325))^2-273+$E53))</f>
        <v>-0.30367012345908506</v>
      </c>
      <c r="I53" s="6">
        <f>IF(Readings!E50&gt;0.1,333.5*((Readings!E50)^-0.07168)+(2.5*(LOG(Readings!E50/16.325))^2-273+$E53))</f>
        <v>-0.220334256601177</v>
      </c>
      <c r="J53" s="6">
        <f>IF(Readings!F50&gt;0.1,333.5*((Readings!F50)^-0.07168)+(2.5*(LOG(Readings!F50/16.325))^2-273+$E53))</f>
        <v>-0.30367012345908506</v>
      </c>
      <c r="K53" s="6">
        <f>IF(Readings!G50&gt;0.1,333.5*((Readings!G50)^-0.07168)+(2.5*(LOG(Readings!G50/16.325))^2-273+$E53))</f>
        <v>-0.25609834322665392</v>
      </c>
      <c r="L53" s="6">
        <f>IF(Readings!H50&gt;0.1,333.5*((Readings!H50)^-0.07168)+(2.5*(LOG(Readings!H50/16.325))^2-273+$E53))</f>
        <v>-0.23226375889754536</v>
      </c>
      <c r="M53" s="6">
        <f>IF(Readings!I50&gt;0.1,333.5*((Readings!I50)^-0.07168)+(2.5*(LOG(Readings!I50/16.325))^2-273+$E53))</f>
        <v>-0.16056422337817366</v>
      </c>
      <c r="N53" s="6">
        <f>IF(Readings!J50&gt;0.1,333.5*((Readings!J50)^-0.07168)+(2.5*(LOG(Readings!J50/16.325))^2-273+$E53))</f>
        <v>-0.12460380568865048</v>
      </c>
      <c r="O53" s="6">
        <f>IF(Readings!K50&gt;0.1,333.5*((Readings!K50)^-0.07168)+(2.5*(LOG(Readings!K50/16.325))^2-273+$E53))</f>
        <v>-0.11260053647038148</v>
      </c>
      <c r="P53" s="6">
        <f>IF(Readings!L50&gt;0.1,333.5*((Readings!L50)^-0.07168)+(2.5*(LOG(Readings!L50/16.325))^2-273+$E53))</f>
        <v>-0.10058901781371787</v>
      </c>
      <c r="Q53" s="6">
        <f>IF(Readings!M50&gt;0.1,333.5*((Readings!M50)^-0.07168)+(2.5*(LOG(Readings!M50/16.325))^2-273+$E53))</f>
        <v>-8.8569239021353496E-2</v>
      </c>
      <c r="R53" s="6">
        <f>IF(Readings!N50&gt;0.1,333.5*((Readings!N50)^-0.07168)+(2.5*(LOG(Readings!N50/16.325))^2-273+$E53))</f>
        <v>-0.11260053647038148</v>
      </c>
      <c r="S53" s="6"/>
      <c r="T53" s="6">
        <f>IF(Readings!P50&gt;0.1,333.5*((Readings!P50)^-0.07168)+(2.5*(LOG(Readings!P50/16.325))^2-273+$E53))</f>
        <v>-0.11260053647038148</v>
      </c>
      <c r="U53" s="6">
        <f>IF(Readings!Q50&gt;0.1,333.5*((Readings!Q50)^-0.07168)+(2.5*(LOG(Readings!Q50/16.325))^2-273+$E53))</f>
        <v>-0.11260053647038148</v>
      </c>
      <c r="V53" s="6">
        <f>IF(Readings!R50&gt;0.1,333.5*((Readings!R50)^-0.07168)+(2.5*(LOG(Readings!R50/16.325))^2-273+$E53))</f>
        <v>-0.14858563849628581</v>
      </c>
      <c r="W53" s="6">
        <f>IF(Readings!S50&gt;0.1,333.5*((Readings!S50)^-0.07168)+(2.5*(LOG(Readings!S50/16.325))^2-273+$E53))</f>
        <v>-7.6541189375916474E-2</v>
      </c>
      <c r="X53" s="6">
        <f>IF(Readings!T50&gt;0.1,333.5*((Readings!T50)^-0.07168)+(2.5*(LOG(Readings!T50/16.325))^2-273+$E53))</f>
        <v>-6.4504858139400767E-2</v>
      </c>
      <c r="Y53" s="6">
        <f>IF(Readings!U50&gt;0.1,333.5*((Readings!U50)^-0.07168)+(2.5*(LOG(Readings!U50/16.325))^2-273+$E53))</f>
        <v>8.0581017630720453E-2</v>
      </c>
      <c r="Z53" s="6">
        <f>IF(Readings!V50&gt;0.1,333.5*((Readings!V50)^-0.07168)+(2.5*(LOG(Readings!V50/16.325))^2-273+$E53))</f>
        <v>6.8444462208958612E-2</v>
      </c>
      <c r="AA53" s="6">
        <f>IF(Readings!W50&gt;0.1,333.5*((Readings!W50)^-0.07168)+(2.5*(LOG(Readings!W50/16.325))^2-273+$E53))</f>
        <v>-5.2460234553109331E-2</v>
      </c>
      <c r="AB53" s="6">
        <f>IF(Readings!X50&gt;0.1,333.5*((Readings!X50)^-0.07168)+(2.5*(LOG(Readings!X50/16.325))^2-273+$E53))</f>
        <v>0.68581170762081456</v>
      </c>
      <c r="AC53" s="6">
        <f>IF(Readings!Y50&gt;0.1,333.5*((Readings!Y50)^-0.07168)+(2.5*(LOG(Readings!Y50/16.325))^2-273+$E53))</f>
        <v>1.0540893256325603</v>
      </c>
      <c r="AD53" s="6">
        <f>IF(Readings!Z50&gt;0.1,333.5*((Readings!Z50)^-0.07168)+(2.5*(LOG(Readings!Z50/16.325))^2-273+$E53))</f>
        <v>1.4433478926343923</v>
      </c>
      <c r="AE53" s="6">
        <f>IF(Readings!AA50&gt;0.1,333.5*((Readings!AA50)^-0.07168)+(2.5*(LOG(Readings!AA50/16.325))^2-273+$E53))</f>
        <v>1.3256655261903916</v>
      </c>
      <c r="AF53" s="6">
        <f>IF(Readings!AB50&gt;0.1,333.5*((Readings!AB50)^-0.07168)+(2.5*(LOG(Readings!AB50/16.325))^2-273+$E53))</f>
        <v>2.0438093918295408</v>
      </c>
      <c r="AG53" s="6">
        <f>IF(Readings!AC50&gt;0.1,333.5*((Readings!AC50)^-0.07168)+(2.5*(LOG(Readings!AC50/16.325))^2-273+$E53))</f>
        <v>2.2485748218824142</v>
      </c>
      <c r="AH53" s="6">
        <f>IF(Readings!AD50&gt;0.1,333.5*((Readings!AD50)^-0.07168)+(2.5*(LOG(Readings!AD50/16.325))^2-273+$E53))</f>
        <v>2.3725780621211356</v>
      </c>
      <c r="AI53" s="6">
        <f>IF(Readings!AE50&gt;0.1,333.5*((Readings!AE50)^-0.07168)+(2.5*(LOG(Readings!AE50/16.325))^2-273+$E53))</f>
        <v>2.4418447554305089</v>
      </c>
      <c r="AJ53" s="6">
        <f>IF(Readings!AF50&gt;0.1,333.5*((Readings!AF50)^-0.07168)+(2.5*(LOG(Readings!AF50/16.325))^2-273+$E53))</f>
        <v>2.51138253470981</v>
      </c>
      <c r="AK53" s="6">
        <f>IF(Readings!AG50&gt;0.1,333.5*((Readings!AG50)^-0.07168)+(2.5*(LOG(Readings!AG50/16.325))^2-273+$E53))</f>
        <v>2.5253227972624472</v>
      </c>
      <c r="AL53" s="6">
        <f>IF(Readings!AH50&gt;0.1,333.5*((Readings!AH50)^-0.07168)+(2.5*(LOG(Readings!AH50/16.325))^2-273+$E53))</f>
        <v>2.6232118623050269</v>
      </c>
      <c r="AM53" s="6">
        <f>IF(Readings!AI50&gt;0.1,333.5*((Readings!AI50)^-0.07168)+(2.5*(LOG(Readings!AI50/16.325))^2-273+$E53))</f>
        <v>2.6232118623050269</v>
      </c>
      <c r="AN53" s="6">
        <f>IF(Readings!AJ50&gt;0.1,333.5*((Readings!AJ50)^-0.07168)+(2.5*(LOG(Readings!AJ50/16.325))^2-273+$E53))</f>
        <v>2.6512794079549167</v>
      </c>
      <c r="AO53" s="6">
        <f>IF(Readings!AK50&gt;0.1,333.5*((Readings!AK50)^-0.07168)+(2.5*(LOG(Readings!AK50/16.325))^2-273+$E53))</f>
        <v>2.6372400998471903</v>
      </c>
      <c r="AP53" s="6">
        <f>IF(Readings!AL50&gt;0.1,333.5*((Readings!AL50)^-0.07168)+(2.5*(LOG(Readings!AL50/16.325))^2-273+$E53))</f>
        <v>2.5532361582499448</v>
      </c>
      <c r="AQ53" s="6">
        <f>IF(Readings!AM50&gt;0.1,333.5*((Readings!AM50)^-0.07168)+(2.5*(LOG(Readings!AM50/16.325))^2-273+$E53))</f>
        <v>2.4279697937859055</v>
      </c>
      <c r="AR53" s="6">
        <f>IF(Readings!AN50&gt;0.1,333.5*((Readings!AN50)^-0.07168)+(2.5*(LOG(Readings!AN50/16.325))^2-273+$E53))</f>
        <v>2.3311473399074885</v>
      </c>
      <c r="AS53" s="6">
        <f>IF(Readings!AO50&gt;0.1,333.5*((Readings!AO50)^-0.07168)+(2.5*(LOG(Readings!AO50/16.325))^2-273+$E53))</f>
        <v>2.2623102600453535</v>
      </c>
      <c r="AT53" s="6">
        <f>IF(Readings!AP50&gt;0.1,333.5*((Readings!AP50)^-0.07168)+(2.5*(LOG(Readings!AP50/16.325))^2-273+$E53))</f>
        <v>2.0573870968505048</v>
      </c>
      <c r="AU53" s="6">
        <f>IF(Readings!AQ50&gt;0.1,333.5*((Readings!AQ50)^-0.07168)+(2.5*(LOG(Readings!AQ50/16.325))^2-273+$E53))</f>
        <v>2.003138581227347</v>
      </c>
      <c r="AV53" s="6">
        <f>IF(Readings!AR50&gt;0.1,333.5*((Readings!AR50)^-0.07168)+(2.5*(LOG(Readings!AR50/16.325))^2-273+$E53))</f>
        <v>1.9625609132961586</v>
      </c>
      <c r="AW53" s="6">
        <f>IF(Readings!AS50&gt;0.1,333.5*((Readings!AS50)^-0.07168)+(2.5*(LOG(Readings!AS50/16.325))^2-273+$E53))</f>
        <v>1.8145665553722665</v>
      </c>
      <c r="AX53" s="6">
        <f>IF(Readings!AT50&gt;0.1,333.5*((Readings!AT50)^-0.07168)+(2.5*(LOG(Readings!AT50/16.325))^2-273+$E53))</f>
        <v>1.667799576757659</v>
      </c>
      <c r="AY53" s="6"/>
      <c r="AZ53" s="6">
        <f>IF(Readings!AV50&gt;0.1,333.5*((Readings!AV50)^-0.07168)+(2.5*(LOG(Readings!AV50/16.325))^2-273+$E53))</f>
        <v>1.2346744445151216</v>
      </c>
      <c r="BA53" s="6">
        <f>IF(Readings!AW50&gt;0.1,333.5*((Readings!AW50)^-0.07168)+(2.5*(LOG(Readings!AW50/16.325))^2-273+$E53))</f>
        <v>1.2476444615887772</v>
      </c>
      <c r="BB53" s="6">
        <f>IF(Readings!AX50&gt;0.1,333.5*((Readings!AX50)^-0.07168)+(2.5*(LOG(Readings!AX50/16.325))^2-273+$E53))</f>
        <v>1.2217139616760733</v>
      </c>
      <c r="BC53" s="6">
        <f>IF(Readings!AY50&gt;0.1,333.5*((Readings!AY50)^-0.07168)+(2.5*(LOG(Readings!AY50/16.325))^2-273+$E53))</f>
        <v>0.99004069344806567</v>
      </c>
      <c r="BD53" s="6">
        <f>IF(Readings!AZ50&gt;0.1,333.5*((Readings!AZ50)^-0.07168)+(2.5*(LOG(Readings!AZ50/16.325))^2-273+$E53))</f>
        <v>0.82459697949968813</v>
      </c>
      <c r="BE53" s="6"/>
      <c r="BF53" s="6">
        <f>IF(Readings!BB50&gt;0.1,333.5*((Readings!BB50)^-0.07168)+(2.5*(LOG(Readings!BB50/16.325))^2-273+$E53))</f>
        <v>0.42386515337176434</v>
      </c>
      <c r="BG53" s="6"/>
      <c r="BH53" s="6"/>
      <c r="BI53" s="6"/>
      <c r="BJ53" s="6">
        <f>IF(Readings!BF50&gt;0.1,333.5*((Readings!BF50)^-0.07168)+(2.5*(LOG(Readings!BF50/16.325))^2-273+$E53))</f>
        <v>-0.39842645472714366</v>
      </c>
      <c r="BK53" s="6">
        <f>IF(Readings!BG50&gt;0.1,333.5*((Readings!BG50)^-0.07168)+(2.5*(LOG(Readings!BG50/16.325))^2-273+$E53))</f>
        <v>-0.20839660022949147</v>
      </c>
      <c r="BL53" s="6">
        <f>IF(Readings!BH50&gt;0.1,333.5*((Readings!BH50)^-0.07168)+(2.5*(LOG(Readings!BH50/16.325))^2-273+$E53))</f>
        <v>-0.20839660022949147</v>
      </c>
      <c r="BM53" s="6">
        <f>IF(Readings!BI50&gt;0.1,333.5*((Readings!BI50)^-0.07168)+(2.5*(LOG(Readings!BI50/16.325))^2-273+$E53))</f>
        <v>0.11704126647560997</v>
      </c>
      <c r="BN53" s="6">
        <f>IF(Readings!BJ50&gt;0.1,333.5*((Readings!BJ50)^-0.07168)+(2.5*(LOG(Readings!BJ50/16.325))^2-273+$E53))</f>
        <v>0.11704126647560997</v>
      </c>
      <c r="BO53" s="6">
        <f>IF(Readings!BK50&gt;0.1,333.5*((Readings!BK50)^-0.07168)+(2.5*(LOG(Readings!BK50/16.325))^2-273+$E53))</f>
        <v>6.8444462208958612E-2</v>
      </c>
      <c r="BP53" s="6">
        <f>IF(Readings!BL50&gt;0.1,333.5*((Readings!BL50)^-0.07168)+(2.5*(LOG(Readings!BL50/16.325))^2-273+$E53))</f>
        <v>-4.1986008184835555E-3</v>
      </c>
      <c r="BQ53" s="6">
        <f>IF(Readings!BM50&gt;0.1,333.5*((Readings!BM50)^-0.07168)+(2.5*(LOG(Readings!BM50/16.325))^2-273+$E53))</f>
        <v>3.2085224396325884E-2</v>
      </c>
      <c r="BR53" s="6">
        <f>IF(Readings!BN50&gt;0.1,333.5*((Readings!BN50)^-0.07168)+(2.5*(LOG(Readings!BN50/16.325))^2-273+$E53))</f>
        <v>-7.6541189375916474E-2</v>
      </c>
      <c r="BS53" s="6">
        <f>IF(Readings!BO50&gt;0.1,333.5*((Readings!BO50)^-0.07168)+(2.5*(LOG(Readings!BO50/16.325))^2-273+$E53))</f>
        <v>-7.6541189375916474E-2</v>
      </c>
      <c r="BT53" s="6">
        <f>IF(Readings!BP50&gt;0.1,333.5*((Readings!BP50)^-0.07168)+(2.5*(LOG(Readings!BP50/16.325))^2-273+$E53))</f>
        <v>-8.8569239021353496E-2</v>
      </c>
      <c r="BU53" s="6">
        <f>IF(Readings!BQ50&gt;0.1,333.5*((Readings!BQ50)^-0.07168)+(2.5*(LOG(Readings!BQ50/16.325))^2-273+$E53))</f>
        <v>-0.16056422337817366</v>
      </c>
      <c r="BV53" s="6">
        <f>IF(Readings!BR50&gt;0.1,333.5*((Readings!BR50)^-0.07168)+(2.5*(LOG(Readings!BR50/16.325))^2-273+$E53))</f>
        <v>7.8876466167798753E-3</v>
      </c>
      <c r="BW53" s="6">
        <f>IF(Readings!BS50&gt;0.1,333.5*((Readings!BS50)^-0.07168)+(2.5*(LOG(Readings!BS50/16.325))^2-273+$E53))</f>
        <v>0.3867614021696113</v>
      </c>
      <c r="BX53" s="6">
        <f>IF(Readings!BT50&gt;0.1,333.5*((Readings!BT50)^-0.07168)+(2.5*(LOG(Readings!BT50/16.325))^2-273+$E53))</f>
        <v>0.30049013209242048</v>
      </c>
      <c r="BY53" s="6">
        <f>IF(Readings!BU50&gt;0.1,333.5*((Readings!BU50)^-0.07168)+(2.5*(LOG(Readings!BU50/16.325))^2-273+$E53))</f>
        <v>0.56058763540374912</v>
      </c>
      <c r="BZ53" s="6">
        <f>IF(Readings!BV50&gt;0.1,333.5*((Readings!BV50)^-0.07168)+(2.5*(LOG(Readings!BV50/16.325))^2-273+$E53))</f>
        <v>0.92622425654701601</v>
      </c>
      <c r="CA53" s="6">
        <f>IF(Readings!BW50&gt;0.1,333.5*((Readings!BW50)^-0.07168)+(2.5*(LOG(Readings!BW50/16.325))^2-273+$E53))</f>
        <v>1.1183717517217815</v>
      </c>
      <c r="CB53" s="6">
        <f>IF(Readings!BX50&gt;0.1,333.5*((Readings!BX50)^-0.07168)+(2.5*(LOG(Readings!BX50/16.325))^2-273+$E53))</f>
        <v>1.4433478926343923</v>
      </c>
      <c r="CC53" s="6">
        <f>IF(Readings!BY50&gt;0.1,333.5*((Readings!BY50)^-0.07168)+(2.5*(LOG(Readings!BY50/16.325))^2-273+$E53))</f>
        <v>1.8011736742105313</v>
      </c>
      <c r="CD53" s="6">
        <f>IF(Readings!BZ50&gt;0.1,333.5*((Readings!BZ50)^-0.07168)+(2.5*(LOG(Readings!BZ50/16.325))^2-273+$E53))</f>
        <v>2.2211357989808675</v>
      </c>
      <c r="CE53" s="6">
        <f>IF(Readings!CA50&gt;0.1,333.5*((Readings!CA50)^-0.07168)+(2.5*(LOG(Readings!CA50/16.325))^2-273+$E53))</f>
        <v>2.2898130674108188</v>
      </c>
      <c r="CF53" s="6"/>
      <c r="CG53" s="6">
        <f>IF(Readings!CC50&gt;0.1,333.5*((Readings!CC50)^-0.07168)+(2.5*(LOG(Readings!CC50/16.325))^2-273+$E53))</f>
        <v>2.5951885331152198</v>
      </c>
      <c r="CH53" s="6">
        <f>IF(Readings!CD50&gt;0.1,333.5*((Readings!CD50)^-0.07168)+(2.5*(LOG(Readings!CD50/16.325))^2-273+$E53))</f>
        <v>2.3587570785397816</v>
      </c>
      <c r="CI53" s="6">
        <f>IF(Readings!CE50&gt;0.1,333.5*((Readings!CE50)^-0.07168)+(2.5*(LOG(Readings!CE50/16.325))^2-273+$E53))</f>
        <v>1.7877909219033654</v>
      </c>
      <c r="CJ53" s="6">
        <f>IF(Readings!CF50&gt;0.1,333.5*((Readings!CF50)^-0.07168)+(2.5*(LOG(Readings!CF50/16.325))^2-273+$E53))</f>
        <v>1.0028317933387143</v>
      </c>
      <c r="CK53" s="6">
        <f>IF(Readings!CG50&gt;0.1,333.5*((Readings!CG50)^-0.07168)+(2.5*(LOG(Readings!CG50/16.325))^2-273+$E53))</f>
        <v>0.83726832274197704</v>
      </c>
      <c r="CL53" s="6">
        <f>IF(Readings!CH50&gt;0.1,333.5*((Readings!CH50)^-0.07168)+(2.5*(LOG(Readings!CH50/16.325))^2-273+$E53))</f>
        <v>0.74876010168071616</v>
      </c>
      <c r="CM53" s="6">
        <f>IF(Readings!CI50&gt;0.1,333.5*((Readings!CI50)^-0.07168)+(2.5*(LOG(Readings!CI50/16.325))^2-273+$E53))</f>
        <v>0.66069536241684546</v>
      </c>
      <c r="CN53" s="6">
        <f>IF(Readings!CJ50&gt;0.1,333.5*((Readings!CJ50)^-0.07168)+(2.5*(LOG(Readings!CJ50/16.325))^2-273+$E53))</f>
        <v>0.63561487884896906</v>
      </c>
      <c r="CO53" s="6">
        <f>IF(Readings!CK50&gt;0.1,333.5*((Readings!CK50)^-0.07168)+(2.5*(LOG(Readings!CK50/16.325))^2-273+$E53))</f>
        <v>0.42386515337176434</v>
      </c>
      <c r="CP53" s="6">
        <f>IF(Readings!CL50&gt;0.1,333.5*((Readings!CL50)^-0.07168)+(2.5*(LOG(Readings!CL50/16.325))^2-273+$E53))</f>
        <v>0.41148851165297629</v>
      </c>
      <c r="CQ53" s="6">
        <f>IF(Readings!CM50&gt;0.1,333.5*((Readings!CM50)^-0.07168)+(2.5*(LOG(Readings!CM50/16.325))^2-273+$E53))</f>
        <v>0.36206911406208064</v>
      </c>
      <c r="CR53" s="6">
        <f>IF(Readings!CN50&gt;0.1,333.5*((Readings!CN50)^-0.07168)+(2.5*(LOG(Readings!CN50/16.325))^2-273+$E53))</f>
        <v>0.33741155497142472</v>
      </c>
      <c r="CS53" s="6">
        <f>IF(Readings!CO50&gt;0.1,333.5*((Readings!CO50)^-0.07168)+(2.5*(LOG(Readings!CO50/16.325))^2-273+$E53))</f>
        <v>0.25138226415515419</v>
      </c>
      <c r="CT53" s="6">
        <f>IF(Readings!CP50&gt;0.1,333.5*((Readings!CP50)^-0.07168)+(2.5*(LOG(Readings!CP50/16.325))^2-273+$E53))</f>
        <v>0.2391267741617753</v>
      </c>
      <c r="CU53" s="6">
        <f>IF(Readings!CQ50&gt;0.1,333.5*((Readings!CQ50)^-0.07168)+(2.5*(LOG(Readings!CQ50/16.325))^2-273+$E53))</f>
        <v>0.19019038281766143</v>
      </c>
      <c r="CV53" s="6">
        <f>IF(Readings!CR50&gt;0.1,333.5*((Readings!CR50)^-0.07168)+(2.5*(LOG(Readings!CR50/16.325))^2-273+$E53))</f>
        <v>0.15357762149636756</v>
      </c>
      <c r="CW53" s="6">
        <f>IF(Readings!CS50&gt;0.1,333.5*((Readings!CS50)^-0.07168)+(2.5*(LOG(Readings!CS50/16.325))^2-273+$E53))</f>
        <v>0.10487940872320678</v>
      </c>
      <c r="CX53" s="6">
        <f>IF(Readings!CT50&gt;0.1,333.5*((Readings!CT50)^-0.07168)+(2.5*(LOG(Readings!CT50/16.325))^2-273+$E53))</f>
        <v>-4.040730783805202E-2</v>
      </c>
      <c r="CY53" s="6">
        <f>IF(Readings!CU50&gt;0.1,333.5*((Readings!CU50)^-0.07168)+(2.5*(LOG(Readings!CU50/16.325))^2-273+$E53))</f>
        <v>7.8876466167798753E-3</v>
      </c>
      <c r="CZ53" s="6">
        <f>IF(Readings!CV50&gt;0.1,333.5*((Readings!CV50)^-0.07168)+(2.5*(LOG(Readings!CV50/16.325))^2-273+$E53))</f>
        <v>-1.6276501801542054E-2</v>
      </c>
      <c r="DA53" s="6">
        <f>IF(Readings!CW50&gt;0.1,333.5*((Readings!CW50)^-0.07168)+(2.5*(LOG(Readings!CW50/16.325))^2-273+$E53))</f>
        <v>3.2085224396325884E-2</v>
      </c>
      <c r="DB53" s="6">
        <f>IF(Readings!CX50&gt;0.1,333.5*((Readings!CX50)^-0.07168)+(2.5*(LOG(Readings!CX50/16.325))^2-273+$E53))</f>
        <v>8.0581017630720453E-2</v>
      </c>
      <c r="DC53" s="6">
        <f>IF(Readings!CY50&gt;0.1,333.5*((Readings!CY50)^-0.07168)+(2.5*(LOG(Readings!CY50/16.325))^2-273+$E53))</f>
        <v>0.14139036175726005</v>
      </c>
      <c r="DD53" s="6">
        <f>IF(Readings!CZ50&gt;0.1,333.5*((Readings!CZ50)^-0.07168)+(2.5*(LOG(Readings!CZ50/16.325))^2-273+$E53))</f>
        <v>0.3867614021696113</v>
      </c>
      <c r="DE53" s="6">
        <f>IF(Readings!DA50&gt;0.1,333.5*((Readings!DA50)^-0.07168)+(2.5*(LOG(Readings!DA50/16.325))^2-273+$E53))</f>
        <v>0.9517230695154808</v>
      </c>
      <c r="DF53" s="6">
        <f>IF(Readings!DB50&gt;0.1,333.5*((Readings!DB50)^-0.07168)+(2.5*(LOG(Readings!DB50/16.325))^2-273+$E53))</f>
        <v>1.195821545884769</v>
      </c>
      <c r="DG53" s="6">
        <f>IF(Readings!DC50&gt;0.1,333.5*((Readings!DC50)^-0.07168)+(2.5*(LOG(Readings!DC50/16.325))^2-273+$E53))</f>
        <v>1.3387026550940391</v>
      </c>
      <c r="DH53" s="6">
        <f>IF(Readings!DD50&gt;0.1,333.5*((Readings!DD50)^-0.07168)+(2.5*(LOG(Readings!DD50/16.325))^2-273+$E53))</f>
        <v>1.7610557461181884</v>
      </c>
      <c r="DI53" s="6">
        <f>IF(Readings!DE50&gt;0.1,333.5*((Readings!DE50)^-0.07168)+(2.5*(LOG(Readings!DE50/16.325))^2-273+$E53))</f>
        <v>1.7610557461181884</v>
      </c>
      <c r="DJ53" s="6">
        <f>IF(Readings!DF50&gt;0.1,333.5*((Readings!DF50)^-0.07168)+(2.5*(LOG(Readings!DF50/16.325))^2-273+$E53))</f>
        <v>2.0845737492732042</v>
      </c>
      <c r="DK53" s="6">
        <f>IF(Readings!DG50&gt;0.1,333.5*((Readings!DG50)^-0.07168)+(2.5*(LOG(Readings!DG50/16.325))^2-273+$E53))</f>
        <v>2.3587570785397816</v>
      </c>
      <c r="DL53" s="6">
        <f>IF(Readings!DH50&gt;0.1,333.5*((Readings!DH50)^-0.07168)+(2.5*(LOG(Readings!DH50/16.325))^2-273+$E53))</f>
        <v>2.4974531958735611</v>
      </c>
      <c r="DM53" s="6">
        <f>IF(Readings!DI50&gt;0.1,333.5*((Readings!DI50)^-0.07168)+(2.5*(LOG(Readings!DI50/16.325))^2-273+$E53))</f>
        <v>2.3587570785397816</v>
      </c>
      <c r="DN53" s="6">
        <f>IF(Readings!DJ50&gt;0.1,333.5*((Readings!DJ50)^-0.07168)+(2.5*(LOG(Readings!DJ50/16.325))^2-273+$E53))</f>
        <v>2.2074321832961346</v>
      </c>
      <c r="DO53" s="6">
        <f>IF(Readings!DK50&gt;0.1,333.5*((Readings!DK50)^-0.07168)+(2.5*(LOG(Readings!DK50/16.325))^2-273+$E53))</f>
        <v>1.6412450423000564</v>
      </c>
      <c r="DP53" s="6">
        <f>IF(Readings!DL50&gt;0.1,333.5*((Readings!DL50)^-0.07168)+(2.5*(LOG(Readings!DL50/16.325))^2-273+$E53))</f>
        <v>1.2866118507341753</v>
      </c>
      <c r="DQ53" s="6">
        <f>IF(Readings!DM50&gt;0.1,333.5*((Readings!DM50)^-0.07168)+(2.5*(LOG(Readings!DM50/16.325))^2-273+$E53))</f>
        <v>0.97725888131748206</v>
      </c>
      <c r="DR53" s="6">
        <f>IF(Readings!DN50&gt;0.1,333.5*((Readings!DN50)^-0.07168)+(2.5*(LOG(Readings!DN50/16.325))^2-273+$E53))</f>
        <v>0.49830895512906181</v>
      </c>
      <c r="DS53" s="6">
        <f>IF(Readings!DO50&gt;0.1,333.5*((Readings!DO50)^-0.07168)+(2.5*(LOG(Readings!DO50/16.325))^2-273+$E53))</f>
        <v>0.61057016047084289</v>
      </c>
      <c r="DT53" s="6">
        <f>IF(Readings!DP50&gt;0.1,333.5*((Readings!DP50)^-0.07168)+(2.5*(LOG(Readings!DP50/16.325))^2-273+$E53))</f>
        <v>0.4362505352333983</v>
      </c>
      <c r="DU53" s="6">
        <f>IF(Readings!DQ50&gt;0.1,333.5*((Readings!DQ50)^-0.07168)+(2.5*(LOG(Readings!DQ50/16.325))^2-273+$E53))</f>
        <v>0.39912059845272552</v>
      </c>
      <c r="DV53" s="6">
        <f>IF(Readings!DR50&gt;0.1,333.5*((Readings!DR50)^-0.07168)+(2.5*(LOG(Readings!DR50/16.325))^2-273+$E53))</f>
        <v>0.30049013209242048</v>
      </c>
      <c r="DW53" s="6">
        <f>IF(Readings!DS50&gt;0.1,333.5*((Readings!DS50)^-0.07168)+(2.5*(LOG(Readings!DS50/16.325))^2-273+$E53))</f>
        <v>0.2391267741617753</v>
      </c>
      <c r="DX53" s="6">
        <f>IF(Readings!DT50&gt;0.1,333.5*((Readings!DT50)^-0.07168)+(2.5*(LOG(Readings!DT50/16.325))^2-273+$E53))</f>
        <v>0.16577337081008636</v>
      </c>
      <c r="DY53" s="6">
        <f>IF(Readings!DU50&gt;0.1,333.5*((Readings!DU50)^-0.07168)+(2.5*(LOG(Readings!DU50/16.325))^2-273+$E53))</f>
        <v>0.10487940872320678</v>
      </c>
      <c r="DZ53" s="6">
        <f>IF(Readings!DV50&gt;0.1,333.5*((Readings!DV50)^-0.07168)+(2.5*(LOG(Readings!DV50/16.325))^2-273+$E53))</f>
        <v>0.20241166789389808</v>
      </c>
      <c r="EA53" s="6">
        <f>IF(Readings!DW50&gt;0.1,333.5*((Readings!DW50)^-0.07168)+(2.5*(LOG(Readings!DW50/16.325))^2-273+$E53))</f>
        <v>0.28820025620325396</v>
      </c>
      <c r="EB53" s="6">
        <f>IF(Readings!DX50&gt;0.1,333.5*((Readings!DX50)^-0.07168)+(2.5*(LOG(Readings!DX50/16.325))^2-273+$E53))</f>
        <v>0.54811420773802411</v>
      </c>
      <c r="EC53" s="6">
        <f>IF(Readings!DY50&gt;0.1,333.5*((Readings!DY50)^-0.07168)+(2.5*(LOG(Readings!DY50/16.325))^2-273+$E53))</f>
        <v>0.97725888131748206</v>
      </c>
      <c r="ED53" s="6">
        <f>IF(Readings!DZ50&gt;0.1,333.5*((Readings!DZ50)^-0.07168)+(2.5*(LOG(Readings!DZ50/16.325))^2-273+$E53))</f>
        <v>1.2996201373983354</v>
      </c>
      <c r="EE53" s="6">
        <f>IF(Readings!EA50&gt;0.1,333.5*((Readings!EA50)^-0.07168)+(2.5*(LOG(Readings!EA50/16.325))^2-273+$E53))</f>
        <v>1.5090675789637658</v>
      </c>
      <c r="EF53" s="6">
        <f>IF(Readings!EB50&gt;0.1,333.5*((Readings!EB50)^-0.07168)+(2.5*(LOG(Readings!EB50/16.325))^2-273+$E53))</f>
        <v>1.7210285888031081</v>
      </c>
      <c r="EG53" s="6">
        <f>IF(Readings!EC50&gt;0.1,333.5*((Readings!EC50)^-0.07168)+(2.5*(LOG(Readings!EC50/16.325))^2-273+$E53))</f>
        <v>1.3648058490623498</v>
      </c>
      <c r="EH53" s="6">
        <f>IF(Readings!ED50&gt;0.1,333.5*((Readings!ED50)^-0.07168)+(2.5*(LOG(Readings!ED50/16.325))^2-273+$E53))</f>
        <v>0.20241166789389808</v>
      </c>
      <c r="EI53" s="6">
        <f>IF(Readings!EE50&gt;0.1,333.5*((Readings!EE50)^-0.07168)+(2.5*(LOG(Readings!EE50/16.325))^2-273+$E53))</f>
        <v>0.83726832274197704</v>
      </c>
      <c r="EJ53" s="6">
        <f>IF(Readings!EF50&gt;0.1,333.5*((Readings!EF50)^-0.07168)+(2.5*(LOG(Readings!EF50/16.325))^2-273+$E53))</f>
        <v>0.3867614021696113</v>
      </c>
      <c r="EK53" s="6">
        <f>IF(Readings!EG50&gt;0.1,333.5*((Readings!EG50)^-0.07168)+(2.5*(LOG(Readings!EG50/16.325))^2-273+$E53))</f>
        <v>0.30049013209242048</v>
      </c>
      <c r="EL53" s="6">
        <f>IF(Readings!EH50&gt;0.1,333.5*((Readings!EH50)^-0.07168)+(2.5*(LOG(Readings!EH50/16.325))^2-273+$E53))</f>
        <v>1.3387026550940391</v>
      </c>
      <c r="EM53" s="6">
        <f>IF(Readings!EI50&gt;0.1,333.5*((Readings!EI50)^-0.07168)+(2.5*(LOG(Readings!EI50/16.325))^2-273+$E53))</f>
        <v>0.44864466888475363</v>
      </c>
      <c r="EN53" s="6">
        <f>IF(Readings!EJ50&gt;0.1,333.5*((Readings!EJ50)^-0.07168)+(2.5*(LOG(Readings!EJ50/16.325))^2-273+$E53))</f>
        <v>0.37441091122468606</v>
      </c>
      <c r="EO53" s="6">
        <f>IF(Readings!EK50&gt;0.1,333.5*((Readings!EK50)^-0.07168)+(2.5*(LOG(Readings!EK50/16.325))^2-273+$E53))</f>
        <v>0.31278863289873016</v>
      </c>
      <c r="EP53" s="6">
        <f>IF(Readings!EL50&gt;0.1,333.5*((Readings!EL50)^-0.07168)+(2.5*(LOG(Readings!EL50/16.325))^2-273+$E53))</f>
        <v>1.1828895865911022</v>
      </c>
      <c r="EQ53" s="6">
        <f>IF(Readings!EM50&gt;0.1,333.5*((Readings!EM50)^-0.07168)+(2.5*(LOG(Readings!EM50/16.325))^2-273+$E53))</f>
        <v>1.667799576757659</v>
      </c>
      <c r="ER53" s="6">
        <f>IF(Readings!EN50&gt;0.1,333.5*((Readings!EN50)^-0.07168)+(2.5*(LOG(Readings!EN50/16.325))^2-273+$E53))</f>
        <v>0.31278863289873016</v>
      </c>
      <c r="ES53" s="6">
        <f>IF(Readings!EO50&gt;0.1,333.5*((Readings!EO50)^-0.07168)+(2.5*(LOG(Readings!EO50/16.325))^2-273+$E53))</f>
        <v>0.16577337081008636</v>
      </c>
      <c r="ET53" s="6">
        <f>IF(Readings!EP50&gt;0.1,333.5*((Readings!EP50)^-0.07168)+(2.5*(LOG(Readings!EP50/16.325))^2-273+$E53))</f>
        <v>1.3648058490623498</v>
      </c>
      <c r="EU53" s="6">
        <f>IF(Readings!EQ50&gt;0.1,333.5*((Readings!EQ50)^-0.07168)+(2.5*(LOG(Readings!EQ50/16.325))^2-273+$E53))</f>
        <v>8.0581017630720453E-2</v>
      </c>
      <c r="EV53" s="6">
        <f>IF(Readings!ER50&gt;0.1,333.5*((Readings!ER50)^-0.07168)+(2.5*(LOG(Readings!ER50/16.325))^2-273+$E53))</f>
        <v>0.16577337081008636</v>
      </c>
      <c r="EW53" s="6">
        <f>(333.5*((16.21)^-0.07168)+(2.5*(LOG(16.21/16.325))^2-273+$E53))</f>
        <v>-4.1986008184835555E-3</v>
      </c>
      <c r="EX53" s="6">
        <f>(333.5*((16.05)^-0.07168)+(2.5*(LOG(16.05/16.325))^2-273+$E53))</f>
        <v>0.19019038281766143</v>
      </c>
      <c r="EY53" s="6">
        <f>(333.5*((15.84)^-0.07168)+(2.5*(LOG(15.84/16.325))^2-273+$E53))</f>
        <v>0.44864466888475363</v>
      </c>
      <c r="FA53" s="6">
        <f>IF(Readings!EW50&gt;0.1,333.5*((Readings!EW50)^-0.07168)+(2.5*(LOG(Readings!EW50/16.325))^2-273+$E53))</f>
        <v>0.52319391349749367</v>
      </c>
      <c r="FB53" s="6">
        <f>IF(Readings!EX50&gt;0.1,333.5*((Readings!EX50)^-0.07168)+(2.5*(LOG(Readings!EX50/16.325))^2-273+$E53))</f>
        <v>0.46104756599567054</v>
      </c>
      <c r="FC53" s="6">
        <f>IF(Readings!EY50&gt;0.1,333.5*((Readings!EY50)^-0.07168)+(2.5*(LOG(Readings!EY50/16.325))^2-273+$E53))</f>
        <v>0.39912059845272552</v>
      </c>
      <c r="FD53" s="6">
        <f>IF(Readings!EZ50&gt;0.1,333.5*((Readings!EZ50)^-0.07168)+(2.5*(LOG(Readings!EZ50/16.325))^2-273+$E53))</f>
        <v>0.84994880287968044</v>
      </c>
      <c r="FE53" s="6">
        <f>IF(Readings!FA50&gt;0.1,333.5*((Readings!FA50)^-0.07168)+(2.5*(LOG(Readings!FA50/16.325))^2-273+$E53))</f>
        <v>0.33741155497142472</v>
      </c>
      <c r="FF53" s="6"/>
      <c r="FG53" s="6">
        <f>IF(Readings!FC50&gt;0.1,333.5*((Readings!FC50)^-0.07168)+(2.5*(LOG(Readings!FC50/16.325))^2-273+$E53))</f>
        <v>1.157054099554955</v>
      </c>
      <c r="FH53" s="6">
        <f>IF(Readings!FD50&gt;0.1,333.5*((Readings!FD50)^-0.07168)+(2.5*(LOG(Readings!FD50/16.325))^2-273+$E53))</f>
        <v>1.0926306230321075</v>
      </c>
      <c r="FI53" s="6">
        <f>IF(Readings!FE50&gt;0.1,333.5*((Readings!FE50)^-0.07168)+(2.5*(LOG(Readings!FE50/16.325))^2-273+$E53))</f>
        <v>0.77400272767704337</v>
      </c>
      <c r="FJ53" s="6">
        <f>IF(Readings!FF50&gt;0.1,333.5*((Readings!FF50)^-0.07168)+(2.5*(LOG(Readings!FF50/16.325))^2-273+$E53))</f>
        <v>0.54811420773802411</v>
      </c>
      <c r="FK53" s="6">
        <f>IF(Readings!FG50&gt;0.1,333.5*((Readings!FG50)^-0.07168)+(2.5*(LOG(Readings!FG50/16.325))^2-273+$E53))</f>
        <v>0.47345923825901082</v>
      </c>
    </row>
    <row r="54" spans="1:167" x14ac:dyDescent="0.2">
      <c r="A54" t="s">
        <v>36</v>
      </c>
      <c r="B54" s="13">
        <v>3</v>
      </c>
      <c r="C54" s="13">
        <v>1081.1999999999998</v>
      </c>
      <c r="D54" s="17">
        <f>C54-$I$50</f>
        <v>-10.200000000000273</v>
      </c>
      <c r="E54" s="17">
        <v>-0.11</v>
      </c>
      <c r="F54" s="13" t="s">
        <v>101</v>
      </c>
      <c r="G54" s="6">
        <f>IF(Readings!C51&gt;0.1,333.5*((Readings!C51)^-0.07168)+(2.5*(LOG(Readings!C51/16.325))^2-273+$E54))</f>
        <v>-0.11858563849631309</v>
      </c>
      <c r="H54" s="6">
        <f>IF(Readings!D51&gt;0.1,333.5*((Readings!D51)^-0.07168)+(2.5*(LOG(Readings!D51/16.325))^2-273+$E54))</f>
        <v>-0.13056422337820095</v>
      </c>
      <c r="I54" s="6">
        <f>IF(Readings!E51&gt;0.1,333.5*((Readings!E51)^-0.07168)+(2.5*(LOG(Readings!E51/16.325))^2-273+$E54))</f>
        <v>-0.13056422337820095</v>
      </c>
      <c r="J54" s="6">
        <f>IF(Readings!F51&gt;0.1,333.5*((Readings!F51)^-0.07168)+(2.5*(LOG(Readings!F51/16.325))^2-273+$E54))</f>
        <v>-0.14253460140685092</v>
      </c>
      <c r="K54" s="6">
        <f>IF(Readings!G51&gt;0.1,333.5*((Readings!G51)^-0.07168)+(2.5*(LOG(Readings!G51/16.325))^2-273+$E54))</f>
        <v>-0.14253460140685092</v>
      </c>
      <c r="L54" s="6">
        <f>IF(Readings!H51&gt;0.1,333.5*((Readings!H51)^-0.07168)+(2.5*(LOG(Readings!H51/16.325))^2-273+$E54))</f>
        <v>-0.1544967831778763</v>
      </c>
      <c r="M54" s="6">
        <f>IF(Readings!I51&gt;0.1,333.5*((Readings!I51)^-0.07168)+(2.5*(LOG(Readings!I51/16.325))^2-273+$E54))</f>
        <v>-0.1544967831778763</v>
      </c>
      <c r="N54" s="6">
        <f>IF(Readings!J51&gt;0.1,333.5*((Readings!J51)^-0.07168)+(2.5*(LOG(Readings!J51/16.325))^2-273+$E54))</f>
        <v>-0.1544967831778763</v>
      </c>
      <c r="O54" s="6">
        <f>IF(Readings!K51&gt;0.1,333.5*((Readings!K51)^-0.07168)+(2.5*(LOG(Readings!K51/16.325))^2-273+$E54))</f>
        <v>-0.1664507792669383</v>
      </c>
      <c r="P54" s="6">
        <f>IF(Readings!L51&gt;0.1,333.5*((Readings!L51)^-0.07168)+(2.5*(LOG(Readings!L51/16.325))^2-273+$E54))</f>
        <v>-0.17839660022951875</v>
      </c>
      <c r="Q54" s="6">
        <f>IF(Readings!M51&gt;0.1,333.5*((Readings!M51)^-0.07168)+(2.5*(LOG(Readings!M51/16.325))^2-273+$E54))</f>
        <v>-0.1664507792669383</v>
      </c>
      <c r="R54" s="6">
        <f>IF(Readings!N51&gt;0.1,333.5*((Readings!N51)^-0.07168)+(2.5*(LOG(Readings!N51/16.325))^2-273+$E54))</f>
        <v>-0.1664507792669383</v>
      </c>
      <c r="S54" s="6"/>
      <c r="T54" s="6">
        <f>IF(Readings!P51&gt;0.1,333.5*((Readings!P51)^-0.07168)+(2.5*(LOG(Readings!P51/16.325))^2-273+$E54))</f>
        <v>-0.1544967831778763</v>
      </c>
      <c r="U54" s="6">
        <f>IF(Readings!Q51&gt;0.1,333.5*((Readings!Q51)^-0.07168)+(2.5*(LOG(Readings!Q51/16.325))^2-273+$E54))</f>
        <v>-0.14253460140685092</v>
      </c>
      <c r="V54" s="6">
        <f>IF(Readings!R51&gt;0.1,333.5*((Readings!R51)^-0.07168)+(2.5*(LOG(Readings!R51/16.325))^2-273+$E54))</f>
        <v>-0.1664507792669383</v>
      </c>
      <c r="W54" s="6">
        <f>IF(Readings!S51&gt;0.1,333.5*((Readings!S51)^-0.07168)+(2.5*(LOG(Readings!S51/16.325))^2-273+$E54))</f>
        <v>-0.11858563849631309</v>
      </c>
      <c r="X54" s="6">
        <f>IF(Readings!T51&gt;0.1,333.5*((Readings!T51)^-0.07168)+(2.5*(LOG(Readings!T51/16.325))^2-273+$E54))</f>
        <v>-0.1065988361451673</v>
      </c>
      <c r="Y54" s="6">
        <f>IF(Readings!U51&gt;0.1,333.5*((Readings!U51)^-0.07168)+(2.5*(LOG(Readings!U51/16.325))^2-273+$E54))</f>
        <v>-0.1065988361451673</v>
      </c>
      <c r="Z54" s="6">
        <f>IF(Readings!V51&gt;0.1,333.5*((Readings!V51)^-0.07168)+(2.5*(LOG(Readings!V51/16.325))^2-273+$E54))</f>
        <v>-0.14253460140685092</v>
      </c>
      <c r="AA54" s="6">
        <f>IF(Readings!W51&gt;0.1,333.5*((Readings!W51)^-0.07168)+(2.5*(LOG(Readings!W51/16.325))^2-273+$E54))</f>
        <v>-0.1544967831778763</v>
      </c>
      <c r="AB54" s="6">
        <f>IF(Readings!X51&gt;0.1,333.5*((Readings!X51)^-0.07168)+(2.5*(LOG(Readings!X51/16.325))^2-273+$E54))</f>
        <v>-4.6541189375943759E-2</v>
      </c>
      <c r="AC54" s="6">
        <f>IF(Readings!Y51&gt;0.1,333.5*((Readings!Y51)^-0.07168)+(2.5*(LOG(Readings!Y51/16.325))^2-273+$E54))</f>
        <v>-3.4504858139428052E-2</v>
      </c>
      <c r="AD54" s="6">
        <f>IF(Readings!Z51&gt;0.1,333.5*((Readings!Z51)^-0.07168)+(2.5*(LOG(Readings!Z51/16.325))^2-273+$E54))</f>
        <v>-2.2460234553136615E-2</v>
      </c>
      <c r="AE54" s="6">
        <f>IF(Readings!AA51&gt;0.1,333.5*((Readings!AA51)^-0.07168)+(2.5*(LOG(Readings!AA51/16.325))^2-273+$E54))</f>
        <v>-4.6541189375943759E-2</v>
      </c>
      <c r="AF54" s="6">
        <f>IF(Readings!AB51&gt;0.1,333.5*((Readings!AB51)^-0.07168)+(2.5*(LOG(Readings!AB51/16.325))^2-273+$E54))</f>
        <v>1.3723498198430661E-2</v>
      </c>
      <c r="AG54" s="6">
        <f>IF(Readings!AC51&gt;0.1,333.5*((Readings!AC51)^-0.07168)+(2.5*(LOG(Readings!AC51/16.325))^2-273+$E54))</f>
        <v>3.788764661675259E-2</v>
      </c>
      <c r="AH54" s="6"/>
      <c r="AI54" s="6">
        <f>IF(Readings!AE51&gt;0.1,333.5*((Readings!AE51)^-0.07168)+(2.5*(LOG(Readings!AE51/16.325))^2-273+$E54))</f>
        <v>7.4196576569022454E-2</v>
      </c>
      <c r="AJ54" s="6">
        <f>IF(Readings!AF51&gt;0.1,333.5*((Readings!AF51)^-0.07168)+(2.5*(LOG(Readings!AF51/16.325))^2-273+$E54))</f>
        <v>0.11058101763069317</v>
      </c>
      <c r="AK54" s="6">
        <f>IF(Readings!AG51&gt;0.1,333.5*((Readings!AG51)^-0.07168)+(2.5*(LOG(Readings!AG51/16.325))^2-273+$E54))</f>
        <v>0.1592115804555192</v>
      </c>
      <c r="AL54" s="6">
        <f>IF(Readings!AH51&gt;0.1,333.5*((Readings!AH51)^-0.07168)+(2.5*(LOG(Readings!AH51/16.325))^2-273+$E54))</f>
        <v>0.14704126647558269</v>
      </c>
      <c r="AM54" s="6">
        <f>IF(Readings!AI51&gt;0.1,333.5*((Readings!AI51)^-0.07168)+(2.5*(LOG(Readings!AI51/16.325))^2-273+$E54))</f>
        <v>0.22019038281763414</v>
      </c>
      <c r="AN54" s="6">
        <f>IF(Readings!AJ51&gt;0.1,333.5*((Readings!AJ51)^-0.07168)+(2.5*(LOG(Readings!AJ51/16.325))^2-273+$E54))</f>
        <v>0.20797762085703653</v>
      </c>
      <c r="AO54" s="6">
        <f>IF(Readings!AK51&gt;0.1,333.5*((Readings!AK51)^-0.07168)+(2.5*(LOG(Readings!AK51/16.325))^2-273+$E54))</f>
        <v>0.2324116678938708</v>
      </c>
      <c r="AP54" s="6">
        <f>IF(Readings!AL51&gt;0.1,333.5*((Readings!AL51)^-0.07168)+(2.5*(LOG(Readings!AL51/16.325))^2-273+$E54))</f>
        <v>0.22019038281763414</v>
      </c>
      <c r="AQ54" s="6">
        <f>IF(Readings!AM51&gt;0.1,333.5*((Readings!AM51)^-0.07168)+(2.5*(LOG(Readings!AM51/16.325))^2-273+$E54))</f>
        <v>0.20797762085703653</v>
      </c>
      <c r="AR54" s="6">
        <f>IF(Readings!AN51&gt;0.1,333.5*((Readings!AN51)^-0.07168)+(2.5*(LOG(Readings!AN51/16.325))^2-273+$E54))</f>
        <v>0.24464148730936586</v>
      </c>
      <c r="AS54" s="6">
        <f>IF(Readings!AO51&gt;0.1,333.5*((Readings!AO51)^-0.07168)+(2.5*(LOG(Readings!AO51/16.325))^2-273+$E54))</f>
        <v>0.2324116678938708</v>
      </c>
      <c r="AT54" s="6">
        <f>IF(Readings!AP51&gt;0.1,333.5*((Readings!AP51)^-0.07168)+(2.5*(LOG(Readings!AP51/16.325))^2-273+$E54))</f>
        <v>-0.20226375889757264</v>
      </c>
      <c r="AU54" s="6">
        <f>IF(Readings!AQ51&gt;0.1,333.5*((Readings!AQ51)^-0.07168)+(2.5*(LOG(Readings!AQ51/16.325))^2-273+$E54))</f>
        <v>2.580139918148916E-2</v>
      </c>
      <c r="AV54" s="6">
        <f>IF(Readings!AR51&gt;0.1,333.5*((Readings!AR51)^-0.07168)+(2.5*(LOG(Readings!AR51/16.325))^2-273+$E54))</f>
        <v>-2.2460234553136615E-2</v>
      </c>
      <c r="AW54" s="6">
        <f>IF(Readings!AS51&gt;0.1,333.5*((Readings!AS51)^-0.07168)+(2.5*(LOG(Readings!AS51/16.325))^2-273+$E54))</f>
        <v>6.2085224396298599E-2</v>
      </c>
      <c r="AX54" s="6">
        <f>IF(Readings!AT51&gt;0.1,333.5*((Readings!AT51)^-0.07168)+(2.5*(LOG(Readings!AT51/16.325))^2-273+$E54))</f>
        <v>4.9982251387177712E-2</v>
      </c>
      <c r="AY54" s="6"/>
      <c r="AZ54" s="6">
        <f>IF(Readings!AV51&gt;0.1,333.5*((Readings!AV51)^-0.07168)+(2.5*(LOG(Readings!AV51/16.325))^2-273+$E54))</f>
        <v>-1.0407307838079305E-2</v>
      </c>
      <c r="BA54" s="6">
        <f>IF(Readings!AW51&gt;0.1,333.5*((Readings!AW51)^-0.07168)+(2.5*(LOG(Readings!AW51/16.325))^2-273+$E54))</f>
        <v>1.3723498198430661E-2</v>
      </c>
      <c r="BB54" s="6">
        <f>IF(Readings!AX51&gt;0.1,333.5*((Readings!AX51)^-0.07168)+(2.5*(LOG(Readings!AX51/16.325))^2-273+$E54))</f>
        <v>-1.0407307838079305E-2</v>
      </c>
      <c r="BC54" s="6">
        <f>IF(Readings!AY51&gt;0.1,333.5*((Readings!AY51)^-0.07168)+(2.5*(LOG(Readings!AY51/16.325))^2-273+$E54))</f>
        <v>-1.0407307838079305E-2</v>
      </c>
      <c r="BD54" s="6">
        <f>IF(Readings!AZ51&gt;0.1,333.5*((Readings!AZ51)^-0.07168)+(2.5*(LOG(Readings!AZ51/16.325))^2-273+$E54))</f>
        <v>-2.2460234553136615E-2</v>
      </c>
      <c r="BE54" s="6"/>
      <c r="BF54" s="6">
        <f>IF(Readings!BB51&gt;0.1,333.5*((Readings!BB51)^-0.07168)+(2.5*(LOG(Readings!BB51/16.325))^2-273+$E54))</f>
        <v>-7.0589017813745158E-2</v>
      </c>
      <c r="BG54" s="6">
        <f>IF(Readings!BC51&gt;0.1,333.5*((Readings!BC51)^-0.07168)+(2.5*(LOG(Readings!BC51/16.325))^2-273+$E54))</f>
        <v>-2.2460234553136615E-2</v>
      </c>
      <c r="BH54" s="6">
        <f>IF(Readings!BD51&gt;0.1,333.5*((Readings!BD51)^-0.07168)+(2.5*(LOG(Readings!BD51/16.325))^2-273+$E54))</f>
        <v>-8.260053647040877E-2</v>
      </c>
      <c r="BI54" s="6"/>
      <c r="BJ54" s="6">
        <f>IF(Readings!BF51&gt;0.1,333.5*((Readings!BF51)^-0.07168)+(2.5*(LOG(Readings!BF51/16.325))^2-273+$E54))</f>
        <v>-7.0589017813745158E-2</v>
      </c>
      <c r="BK54" s="6">
        <f>IF(Readings!BG51&gt;0.1,333.5*((Readings!BG51)^-0.07168)+(2.5*(LOG(Readings!BG51/16.325))^2-273+$E54))</f>
        <v>-0.1065988361451673</v>
      </c>
      <c r="BL54" s="6">
        <f>IF(Readings!BH51&gt;0.1,333.5*((Readings!BH51)^-0.07168)+(2.5*(LOG(Readings!BH51/16.325))^2-273+$E54))</f>
        <v>-0.1065988361451673</v>
      </c>
      <c r="BM54" s="6">
        <f>IF(Readings!BI51&gt;0.1,333.5*((Readings!BI51)^-0.07168)+(2.5*(LOG(Readings!BI51/16.325))^2-273+$E54))</f>
        <v>-0.11858563849631309</v>
      </c>
      <c r="BN54" s="6">
        <f>IF(Readings!BJ51&gt;0.1,333.5*((Readings!BJ51)^-0.07168)+(2.5*(LOG(Readings!BJ51/16.325))^2-273+$E54))</f>
        <v>-0.11858563849631309</v>
      </c>
      <c r="BO54" s="6">
        <f>IF(Readings!BK51&gt;0.1,333.5*((Readings!BK51)^-0.07168)+(2.5*(LOG(Readings!BK51/16.325))^2-273+$E54))</f>
        <v>-0.13056422337820095</v>
      </c>
      <c r="BP54" s="6">
        <f>IF(Readings!BL51&gt;0.1,333.5*((Readings!BL51)^-0.07168)+(2.5*(LOG(Readings!BL51/16.325))^2-273+$E54))</f>
        <v>-0.14253460140685092</v>
      </c>
      <c r="BQ54" s="6">
        <f>IF(Readings!BM51&gt;0.1,333.5*((Readings!BM51)^-0.07168)+(2.5*(LOG(Readings!BM51/16.325))^2-273+$E54))</f>
        <v>-0.14253460140685092</v>
      </c>
      <c r="BR54" s="6">
        <f>IF(Readings!BN51&gt;0.1,333.5*((Readings!BN51)^-0.07168)+(2.5*(LOG(Readings!BN51/16.325))^2-273+$E54))</f>
        <v>-0.24990043694378983</v>
      </c>
      <c r="BS54" s="6">
        <f>IF(Readings!BO51&gt;0.1,333.5*((Readings!BO51)^-0.07168)+(2.5*(LOG(Readings!BO51/16.325))^2-273+$E54))</f>
        <v>-0.13056422337820095</v>
      </c>
      <c r="BT54" s="6">
        <f>IF(Readings!BP51&gt;0.1,333.5*((Readings!BP51)^-0.07168)+(2.5*(LOG(Readings!BP51/16.325))^2-273+$E54))</f>
        <v>-0.14253460140685092</v>
      </c>
      <c r="BU54" s="6">
        <f>IF(Readings!BQ51&gt;0.1,333.5*((Readings!BQ51)^-0.07168)+(2.5*(LOG(Readings!BQ51/16.325))^2-273+$E54))</f>
        <v>-0.1664507792669383</v>
      </c>
      <c r="BV54" s="6">
        <f>IF(Readings!BR51&gt;0.1,333.5*((Readings!BR51)^-0.07168)+(2.5*(LOG(Readings!BR51/16.325))^2-273+$E54))</f>
        <v>-0.14253460140685092</v>
      </c>
      <c r="BW54" s="6">
        <f>IF(Readings!BS51&gt;0.1,333.5*((Readings!BS51)^-0.07168)+(2.5*(LOG(Readings!BS51/16.325))^2-273+$E54))</f>
        <v>-0.1065988361451673</v>
      </c>
      <c r="BX54" s="6">
        <f>IF(Readings!BT51&gt;0.1,333.5*((Readings!BT51)^-0.07168)+(2.5*(LOG(Readings!BT51/16.325))^2-273+$E54))</f>
        <v>-9.4603805688677767E-2</v>
      </c>
      <c r="BY54" s="6">
        <f>IF(Readings!BU51&gt;0.1,333.5*((Readings!BU51)^-0.07168)+(2.5*(LOG(Readings!BU51/16.325))^2-273+$E54))</f>
        <v>-3.4504858139428052E-2</v>
      </c>
      <c r="BZ54" s="6">
        <f>IF(Readings!BV51&gt;0.1,333.5*((Readings!BV51)^-0.07168)+(2.5*(LOG(Readings!BV51/16.325))^2-273+$E54))</f>
        <v>0.17139036175723277</v>
      </c>
      <c r="CA54" s="6">
        <f>IF(Readings!BW51&gt;0.1,333.5*((Readings!BW51)^-0.07168)+(2.5*(LOG(Readings!BW51/16.325))^2-273+$E54))</f>
        <v>0.22019038281763414</v>
      </c>
      <c r="CB54" s="6"/>
      <c r="CC54" s="6">
        <f>IF(Readings!BY51&gt;0.1,333.5*((Readings!BY51)^-0.07168)+(2.5*(LOG(Readings!BY51/16.325))^2-273+$E54))</f>
        <v>0.35509577004370385</v>
      </c>
      <c r="CD54" s="6">
        <f>IF(Readings!BZ51&gt;0.1,333.5*((Readings!BZ51)^-0.07168)+(2.5*(LOG(Readings!BZ51/16.325))^2-273+$E54))</f>
        <v>0.51587969739051687</v>
      </c>
      <c r="CE54" s="6">
        <f>IF(Readings!CA51&gt;0.1,333.5*((Readings!CA51)^-0.07168)+(2.5*(LOG(Readings!CA51/16.325))^2-273+$E54))</f>
        <v>1.9655606821753508</v>
      </c>
      <c r="CF54" s="6"/>
      <c r="CG54" s="6">
        <f>IF(Readings!CC51&gt;0.1,333.5*((Readings!CC51)^-0.07168)+(2.5*(LOG(Readings!CC51/16.325))^2-273+$E54))</f>
        <v>0.96896904449772592</v>
      </c>
      <c r="CH54" s="6">
        <f>IF(Readings!CD51&gt;0.1,333.5*((Readings!CD51)^-0.07168)+(2.5*(LOG(Readings!CD51/16.325))^2-273+$E54))</f>
        <v>1.2646744445150944</v>
      </c>
      <c r="CI54" s="6">
        <f>IF(Readings!CE51&gt;0.1,333.5*((Readings!CE51)^-0.07168)+(2.5*(LOG(Readings!CE51/16.325))^2-273+$E54))</f>
        <v>0.55319391349746638</v>
      </c>
      <c r="CJ54" s="6">
        <f>IF(Readings!CF51&gt;0.1,333.5*((Readings!CF51)^-0.07168)+(2.5*(LOG(Readings!CF51/16.325))^2-273+$E54))</f>
        <v>0.80400272767701608</v>
      </c>
      <c r="CK54" s="6">
        <f>IF(Readings!CG51&gt;0.1,333.5*((Readings!CG51)^-0.07168)+(2.5*(LOG(Readings!CG51/16.325))^2-273+$E54))</f>
        <v>0.55319391349746638</v>
      </c>
      <c r="CL54" s="6">
        <f>IF(Readings!CH51&gt;0.1,333.5*((Readings!CH51)^-0.07168)+(2.5*(LOG(Readings!CH51/16.325))^2-273+$E54))</f>
        <v>0.441488511652949</v>
      </c>
      <c r="CM54" s="6">
        <f>IF(Readings!CI51&gt;0.1,333.5*((Readings!CI51)^-0.07168)+(2.5*(LOG(Readings!CI51/16.325))^2-273+$E54))</f>
        <v>1.3723498198430661E-2</v>
      </c>
      <c r="CN54" s="6">
        <f>IF(Readings!CJ51&gt;0.1,333.5*((Readings!CJ51)^-0.07168)+(2.5*(LOG(Readings!CJ51/16.325))^2-273+$E54))</f>
        <v>1.3723498198430661E-2</v>
      </c>
      <c r="CO54" s="6">
        <f>IF(Readings!CK51&gt;0.1,333.5*((Readings!CK51)^-0.07168)+(2.5*(LOG(Readings!CK51/16.325))^2-273+$E54))</f>
        <v>-2.2460234553136615E-2</v>
      </c>
      <c r="CP54" s="6">
        <f>IF(Readings!CL51&gt;0.1,333.5*((Readings!CL51)^-0.07168)+(2.5*(LOG(Readings!CL51/16.325))^2-273+$E54))</f>
        <v>-3.4504858139428052E-2</v>
      </c>
      <c r="CQ54" s="6">
        <f>IF(Readings!CM51&gt;0.1,333.5*((Readings!CM51)^-0.07168)+(2.5*(LOG(Readings!CM51/16.325))^2-273+$E54))</f>
        <v>-2.2460234553136615E-2</v>
      </c>
      <c r="CR54" s="6">
        <f>IF(Readings!CN51&gt;0.1,333.5*((Readings!CN51)^-0.07168)+(2.5*(LOG(Readings!CN51/16.325))^2-273+$E54))</f>
        <v>-3.4504858139428052E-2</v>
      </c>
      <c r="CS54" s="6">
        <f>IF(Readings!CO51&gt;0.1,333.5*((Readings!CO51)^-0.07168)+(2.5*(LOG(Readings!CO51/16.325))^2-273+$E54))</f>
        <v>-8.260053647040877E-2</v>
      </c>
      <c r="CT54" s="6">
        <f>IF(Readings!CP51&gt;0.1,333.5*((Readings!CP51)^-0.07168)+(2.5*(LOG(Readings!CP51/16.325))^2-273+$E54))</f>
        <v>-7.0589017813745158E-2</v>
      </c>
      <c r="CU54" s="6">
        <f>IF(Readings!CQ51&gt;0.1,333.5*((Readings!CQ51)^-0.07168)+(2.5*(LOG(Readings!CQ51/16.325))^2-273+$E54))</f>
        <v>-8.260053647040877E-2</v>
      </c>
      <c r="CV54" s="6">
        <f>IF(Readings!CR51&gt;0.1,333.5*((Readings!CR51)^-0.07168)+(2.5*(LOG(Readings!CR51/16.325))^2-273+$E54))</f>
        <v>-9.4603805688677767E-2</v>
      </c>
      <c r="CW54" s="6">
        <f>IF(Readings!CS51&gt;0.1,333.5*((Readings!CS51)^-0.07168)+(2.5*(LOG(Readings!CS51/16.325))^2-273+$E54))</f>
        <v>-3.4504858139428052E-2</v>
      </c>
      <c r="CX54" s="6">
        <f>IF(Readings!CT51&gt;0.1,333.5*((Readings!CT51)^-0.07168)+(2.5*(LOG(Readings!CT51/16.325))^2-273+$E54))</f>
        <v>-0.17839660022951875</v>
      </c>
      <c r="CY54" s="6">
        <f>IF(Readings!CU51&gt;0.1,333.5*((Readings!CU51)^-0.07168)+(2.5*(LOG(Readings!CU51/16.325))^2-273+$E54))</f>
        <v>-0.11858563849631309</v>
      </c>
      <c r="CZ54" s="6">
        <f>IF(Readings!CV51&gt;0.1,333.5*((Readings!CV51)^-0.07168)+(2.5*(LOG(Readings!CV51/16.325))^2-273+$E54))</f>
        <v>-0.11858563849631309</v>
      </c>
      <c r="DA54" s="6">
        <f>IF(Readings!CW51&gt;0.1,333.5*((Readings!CW51)^-0.07168)+(2.5*(LOG(Readings!CW51/16.325))^2-273+$E54))</f>
        <v>-0.1065988361451673</v>
      </c>
      <c r="DB54" s="6">
        <f>IF(Readings!CX51&gt;0.1,333.5*((Readings!CX51)^-0.07168)+(2.5*(LOG(Readings!CX51/16.325))^2-273+$E54))</f>
        <v>-9.4603805688677767E-2</v>
      </c>
      <c r="DC54" s="6">
        <f>IF(Readings!CY51&gt;0.1,333.5*((Readings!CY51)^-0.07168)+(2.5*(LOG(Readings!CY51/16.325))^2-273+$E54))</f>
        <v>-9.4603805688677767E-2</v>
      </c>
      <c r="DD54" s="6">
        <f>IF(Readings!CZ51&gt;0.1,333.5*((Readings!CZ51)^-0.07168)+(2.5*(LOG(Readings!CZ51/16.325))^2-273+$E54))</f>
        <v>-3.4504858139428052E-2</v>
      </c>
      <c r="DE54" s="6">
        <f>IF(Readings!DA51&gt;0.1,333.5*((Readings!DA51)^-0.07168)+(2.5*(LOG(Readings!DA51/16.325))^2-273+$E54))</f>
        <v>0.22019038281763414</v>
      </c>
      <c r="DF54" s="6">
        <f>IF(Readings!DB51&gt;0.1,333.5*((Readings!DB51)^-0.07168)+(2.5*(LOG(Readings!DB51/16.325))^2-273+$E54))</f>
        <v>0.50345923825898353</v>
      </c>
      <c r="DG54" s="6">
        <f>IF(Readings!DC51&gt;0.1,333.5*((Readings!DC51)^-0.07168)+(2.5*(LOG(Readings!DC51/16.325))^2-273+$E54))</f>
        <v>0.71581170762078727</v>
      </c>
      <c r="DH54" s="6">
        <f>IF(Readings!DD51&gt;0.1,333.5*((Readings!DD51)^-0.07168)+(2.5*(LOG(Readings!DD51/16.325))^2-273+$E54))</f>
        <v>1.0456321937265898</v>
      </c>
      <c r="DI54" s="6">
        <f>IF(Readings!DE51&gt;0.1,333.5*((Readings!DE51)^-0.07168)+(2.5*(LOG(Readings!DE51/16.325))^2-273+$E54))</f>
        <v>0.79137688327261912</v>
      </c>
      <c r="DJ54" s="6">
        <f>IF(Readings!DF51&gt;0.1,333.5*((Readings!DF51)^-0.07168)+(2.5*(LOG(Readings!DF51/16.325))^2-273+$E54))</f>
        <v>0.89263843234641627</v>
      </c>
      <c r="DK54" s="6">
        <f>IF(Readings!DG51&gt;0.1,333.5*((Readings!DG51)^-0.07168)+(2.5*(LOG(Readings!DG51/16.325))^2-273+$E54))</f>
        <v>1.109774150733017</v>
      </c>
      <c r="DL54" s="6">
        <f>IF(Readings!DH51&gt;0.1,333.5*((Readings!DH51)^-0.07168)+(2.5*(LOG(Readings!DH51/16.325))^2-273+$E54))</f>
        <v>0.80400272767701608</v>
      </c>
      <c r="DM54" s="6">
        <f>IF(Readings!DI51&gt;0.1,333.5*((Readings!DI51)^-0.07168)+(2.5*(LOG(Readings!DI51/16.325))^2-273+$E54))</f>
        <v>0.70324904627148044</v>
      </c>
      <c r="DN54" s="6">
        <f>IF(Readings!DJ51&gt;0.1,333.5*((Readings!DJ51)^-0.07168)+(2.5*(LOG(Readings!DJ51/16.325))^2-273+$E54))</f>
        <v>0.61556111121763024</v>
      </c>
      <c r="DO54" s="6">
        <f>IF(Readings!DK51&gt;0.1,333.5*((Readings!DK51)^-0.07168)+(2.5*(LOG(Readings!DK51/16.325))^2-273+$E54))</f>
        <v>0.55319391349746638</v>
      </c>
      <c r="DP54" s="6">
        <f>IF(Readings!DL51&gt;0.1,333.5*((Readings!DL51)^-0.07168)+(2.5*(LOG(Readings!DL51/16.325))^2-273+$E54))</f>
        <v>0.36741155497139744</v>
      </c>
      <c r="DQ54" s="6">
        <f>IF(Readings!DM51&gt;0.1,333.5*((Readings!DM51)^-0.07168)+(2.5*(LOG(Readings!DM51/16.325))^2-273+$E54))</f>
        <v>0.42912059845269823</v>
      </c>
      <c r="DR54" s="6">
        <f>IF(Readings!DN51&gt;0.1,333.5*((Readings!DN51)^-0.07168)+(2.5*(LOG(Readings!DN51/16.325))^2-273+$E54))</f>
        <v>0.37973599914795386</v>
      </c>
      <c r="DS54" s="6">
        <f>IF(Readings!DO51&gt;0.1,333.5*((Readings!DO51)^-0.07168)+(2.5*(LOG(Readings!DO51/16.325))^2-273+$E54))</f>
        <v>0.17139036175723277</v>
      </c>
      <c r="DT54" s="6">
        <f>IF(Readings!DP51&gt;0.1,333.5*((Readings!DP51)^-0.07168)+(2.5*(LOG(Readings!DP51/16.325))^2-273+$E54))</f>
        <v>9.8444462208931327E-2</v>
      </c>
      <c r="DU54" s="6">
        <f>IF(Readings!DQ51&gt;0.1,333.5*((Readings!DQ51)^-0.07168)+(2.5*(LOG(Readings!DQ51/16.325))^2-273+$E54))</f>
        <v>7.4196576569022454E-2</v>
      </c>
      <c r="DV54" s="6">
        <f>IF(Readings!DR51&gt;0.1,333.5*((Readings!DR51)^-0.07168)+(2.5*(LOG(Readings!DR51/16.325))^2-273+$E54))</f>
        <v>1.3723498198430661E-2</v>
      </c>
      <c r="DW54" s="6">
        <f>IF(Readings!DS51&gt;0.1,333.5*((Readings!DS51)^-0.07168)+(2.5*(LOG(Readings!DS51/16.325))^2-273+$E54))</f>
        <v>1.6539328056524027E-3</v>
      </c>
      <c r="DX54" s="6">
        <f>IF(Readings!DT51&gt;0.1,333.5*((Readings!DT51)^-0.07168)+(2.5*(LOG(Readings!DT51/16.325))^2-273+$E54))</f>
        <v>-5.8569239021380781E-2</v>
      </c>
      <c r="DY54" s="6">
        <f>IF(Readings!DU51&gt;0.1,333.5*((Readings!DU51)^-0.07168)+(2.5*(LOG(Readings!DU51/16.325))^2-273+$E54))</f>
        <v>-5.8569239021380781E-2</v>
      </c>
      <c r="DZ54" s="6">
        <f>IF(Readings!DV51&gt;0.1,333.5*((Readings!DV51)^-0.07168)+(2.5*(LOG(Readings!DV51/16.325))^2-273+$E54))</f>
        <v>-4.6541189375943759E-2</v>
      </c>
      <c r="EA54" s="6">
        <f>IF(Readings!DW51&gt;0.1,333.5*((Readings!DW51)^-0.07168)+(2.5*(LOG(Readings!DW51/16.325))^2-273+$E54))</f>
        <v>-7.0589017813745158E-2</v>
      </c>
      <c r="EB54" s="6">
        <f>IF(Readings!DX51&gt;0.1,333.5*((Readings!DX51)^-0.07168)+(2.5*(LOG(Readings!DX51/16.325))^2-273+$E54))</f>
        <v>-5.8569239021380781E-2</v>
      </c>
      <c r="EC54" s="6">
        <f>IF(Readings!DY51&gt;0.1,333.5*((Readings!DY51)^-0.07168)+(2.5*(LOG(Readings!DY51/16.325))^2-273+$E54))</f>
        <v>0.17139036175723277</v>
      </c>
      <c r="ED54" s="6">
        <f>IF(Readings!DZ51&gt;0.1,333.5*((Readings!DZ51)^-0.07168)+(2.5*(LOG(Readings!DZ51/16.325))^2-273+$E54))</f>
        <v>0.441488511652949</v>
      </c>
      <c r="EE54" s="6">
        <f>IF(Readings!EA51&gt;0.1,333.5*((Readings!EA51)^-0.07168)+(2.5*(LOG(Readings!EA51/16.325))^2-273+$E54))</f>
        <v>0.51587969739051687</v>
      </c>
      <c r="EF54" s="6">
        <f>IF(Readings!EB51&gt;0.1,333.5*((Readings!EB51)^-0.07168)+(2.5*(LOG(Readings!EB51/16.325))^2-273+$E54))</f>
        <v>0.72838335858040182</v>
      </c>
      <c r="EG54" s="6">
        <f>IF(Readings!EC51&gt;0.1,333.5*((Readings!EC51)^-0.07168)+(2.5*(LOG(Readings!EC51/16.325))^2-273+$E54))</f>
        <v>0.39206911406205336</v>
      </c>
      <c r="EH54" s="6">
        <f>IF(Readings!ED51&gt;0.1,333.5*((Readings!ED51)^-0.07168)+(2.5*(LOG(Readings!ED51/16.325))^2-273+$E54))</f>
        <v>-3.4504858139428052E-2</v>
      </c>
      <c r="EI54" s="6">
        <f>IF(Readings!EE51&gt;0.1,333.5*((Readings!EE51)^-0.07168)+(2.5*(LOG(Readings!EE51/16.325))^2-273+$E54))</f>
        <v>0.66561487884894177</v>
      </c>
      <c r="EJ54" s="6">
        <f>IF(Readings!EF51&gt;0.1,333.5*((Readings!EF51)^-0.07168)+(2.5*(LOG(Readings!EF51/16.325))^2-273+$E54))</f>
        <v>0.2324116678938708</v>
      </c>
      <c r="EK54" s="6">
        <f>IF(Readings!EG51&gt;0.1,333.5*((Readings!EG51)^-0.07168)+(2.5*(LOG(Readings!EG51/16.325))^2-273+$E54))</f>
        <v>7.4196576569022454E-2</v>
      </c>
      <c r="EL54" s="6">
        <f>IF(Readings!EH51&gt;0.1,333.5*((Readings!EH51)^-0.07168)+(2.5*(LOG(Readings!EH51/16.325))^2-273+$E54))</f>
        <v>0.51587969739051687</v>
      </c>
      <c r="EM54" s="6">
        <f>IF(Readings!EI51&gt;0.1,333.5*((Readings!EI51)^-0.07168)+(2.5*(LOG(Readings!EI51/16.325))^2-273+$E54))</f>
        <v>0.52830895512903453</v>
      </c>
      <c r="EN54" s="6">
        <f>IF(Readings!EJ51&gt;0.1,333.5*((Readings!EJ51)^-0.07168)+(2.5*(LOG(Readings!EJ51/16.325))^2-273+$E54))</f>
        <v>0.3304901320923932</v>
      </c>
      <c r="EO54" s="6">
        <f>IF(Readings!EK51&gt;0.1,333.5*((Readings!EK51)^-0.07168)+(2.5*(LOG(Readings!EK51/16.325))^2-273+$E54))</f>
        <v>8.6316318850947482E-2</v>
      </c>
      <c r="EP54" s="6">
        <f>IF(Readings!EL51&gt;0.1,333.5*((Readings!EL51)^-0.07168)+(2.5*(LOG(Readings!EL51/16.325))^2-273+$E54))</f>
        <v>4.9982251387177712E-2</v>
      </c>
      <c r="EQ54" s="6">
        <f>IF(Readings!EM51&gt;0.1,333.5*((Readings!EM51)^-0.07168)+(2.5*(LOG(Readings!EM51/16.325))^2-273+$E54))</f>
        <v>-7.0589017813745158E-2</v>
      </c>
      <c r="ER54" s="6">
        <f>IF(Readings!EN51&gt;0.1,333.5*((Readings!EN51)^-0.07168)+(2.5*(LOG(Readings!EN51/16.325))^2-273+$E54))</f>
        <v>0.35509577004370385</v>
      </c>
      <c r="ES54" s="6">
        <f>IF(Readings!EO51&gt;0.1,333.5*((Readings!EO51)^-0.07168)+(2.5*(LOG(Readings!EO51/16.325))^2-273+$E54))</f>
        <v>-0.26178932590079285</v>
      </c>
      <c r="ET54" s="6">
        <f>IF(Readings!EP51&gt;0.1,333.5*((Readings!EP51)^-0.07168)+(2.5*(LOG(Readings!EP51/16.325))^2-273+$E54))</f>
        <v>0.71581170762078727</v>
      </c>
      <c r="EU54" s="6">
        <f>IF(Readings!EQ51&gt;0.1,333.5*((Readings!EQ51)^-0.07168)+(2.5*(LOG(Readings!EQ51/16.325))^2-273+$E54))</f>
        <v>0.29364633360080461</v>
      </c>
      <c r="EV54" s="6">
        <f>IF(Readings!ER51&gt;0.1,333.5*((Readings!ER51)^-0.07168)+(2.5*(LOG(Readings!ER51/16.325))^2-273+$E54))</f>
        <v>0.22019038281763414</v>
      </c>
      <c r="EW54" s="6">
        <f>(333.5*((16.16)^-0.07168)+(2.5*(LOG(16.16/16.325))^2-273+$E54))</f>
        <v>8.6316318850947482E-2</v>
      </c>
      <c r="EX54" s="6">
        <f>(333.5*((16.1)^-0.07168)+(2.5*(LOG(16.1/16.325))^2-273+$E54))</f>
        <v>0.1592115804555192</v>
      </c>
      <c r="EY54" s="6">
        <f>(333.5*((16.11)^-0.07168)+(2.5*(LOG(16.11/16.325))^2-273+$E54))</f>
        <v>0.14704126647558269</v>
      </c>
      <c r="FA54" s="6">
        <f>IF(Readings!EW51&gt;0.1,333.5*((Readings!EW51)^-0.07168)+(2.5*(LOG(Readings!EW51/16.325))^2-273+$E54))</f>
        <v>0.37973599914795386</v>
      </c>
      <c r="FB54" s="6">
        <f>IF(Readings!EX51&gt;0.1,333.5*((Readings!EX51)^-0.07168)+(2.5*(LOG(Readings!EX51/16.325))^2-273+$E54))</f>
        <v>0.46625053523337101</v>
      </c>
      <c r="FC54" s="6">
        <f>IF(Readings!EY51&gt;0.1,333.5*((Readings!EY51)^-0.07168)+(2.5*(LOG(Readings!EY51/16.325))^2-273+$E54))</f>
        <v>0.46625053523337101</v>
      </c>
      <c r="FD54" s="6">
        <f>IF(Readings!EZ51&gt;0.1,333.5*((Readings!EZ51)^-0.07168)+(2.5*(LOG(Readings!EZ51/16.325))^2-273+$E54))</f>
        <v>0.29364633360080461</v>
      </c>
      <c r="FE54" s="6">
        <f>IF(Readings!FA51&gt;0.1,333.5*((Readings!FA51)^-0.07168)+(2.5*(LOG(Readings!FA51/16.325))^2-273+$E54))</f>
        <v>0.18357762149634027</v>
      </c>
      <c r="FF54" s="6"/>
      <c r="FG54" s="6">
        <f>IF(Readings!FC51&gt;0.1,333.5*((Readings!FC51)^-0.07168)+(2.5*(LOG(Readings!FC51/16.325))^2-273+$E54))</f>
        <v>7.4196576569022454E-2</v>
      </c>
      <c r="FH54" s="6">
        <f>IF(Readings!FD51&gt;0.1,333.5*((Readings!FD51)^-0.07168)+(2.5*(LOG(Readings!FD51/16.325))^2-273+$E54))</f>
        <v>4.9982251387177712E-2</v>
      </c>
      <c r="FI54" s="6">
        <f>IF(Readings!FE51&gt;0.1,333.5*((Readings!FE51)^-0.07168)+(2.5*(LOG(Readings!FE51/16.325))^2-273+$E54))</f>
        <v>6.2085224396298599E-2</v>
      </c>
      <c r="FJ54" s="6">
        <f>IF(Readings!FF51&gt;0.1,333.5*((Readings!FF51)^-0.07168)+(2.5*(LOG(Readings!FF51/16.325))^2-273+$E54))</f>
        <v>0.19577337081005908</v>
      </c>
      <c r="FK54" s="6">
        <f>IF(Readings!FG51&gt;0.1,333.5*((Readings!FG51)^-0.07168)+(2.5*(LOG(Readings!FG51/16.325))^2-273+$E54))</f>
        <v>0.3059189938317104</v>
      </c>
    </row>
    <row r="55" spans="1:167" x14ac:dyDescent="0.2">
      <c r="D55" s="17"/>
      <c r="E55" s="17"/>
      <c r="F55" s="17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</row>
    <row r="56" spans="1:167" x14ac:dyDescent="0.2">
      <c r="B56" s="4" t="s">
        <v>51</v>
      </c>
      <c r="D56" s="17"/>
      <c r="E56" s="17"/>
      <c r="F56" s="17"/>
      <c r="G56" s="6"/>
      <c r="H56" s="6" t="s">
        <v>1</v>
      </c>
      <c r="I56" s="6">
        <v>1080.7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</row>
    <row r="57" spans="1:167" s="5" customFormat="1" x14ac:dyDescent="0.2">
      <c r="B57" s="16" t="s">
        <v>49</v>
      </c>
      <c r="C57" s="18" t="s">
        <v>2</v>
      </c>
      <c r="D57" s="16" t="s">
        <v>3</v>
      </c>
      <c r="E57" s="16" t="s">
        <v>58</v>
      </c>
      <c r="F57" s="16"/>
      <c r="G57" s="5">
        <f>G51</f>
        <v>35894</v>
      </c>
      <c r="H57" s="5">
        <f t="shared" ref="H57:BS57" si="54">H51</f>
        <v>35899</v>
      </c>
      <c r="I57" s="5">
        <f t="shared" si="54"/>
        <v>35908</v>
      </c>
      <c r="J57" s="5">
        <f t="shared" si="54"/>
        <v>35913</v>
      </c>
      <c r="K57" s="5">
        <f t="shared" si="54"/>
        <v>35920</v>
      </c>
      <c r="L57" s="5">
        <f t="shared" si="54"/>
        <v>35927</v>
      </c>
      <c r="M57" s="5">
        <f t="shared" si="54"/>
        <v>35943</v>
      </c>
      <c r="N57" s="5">
        <f t="shared" si="54"/>
        <v>35950</v>
      </c>
      <c r="O57" s="5">
        <f t="shared" si="54"/>
        <v>35957</v>
      </c>
      <c r="P57" s="5">
        <f t="shared" si="54"/>
        <v>35964</v>
      </c>
      <c r="Q57" s="5">
        <f t="shared" si="54"/>
        <v>35972</v>
      </c>
      <c r="R57" s="5">
        <f t="shared" si="54"/>
        <v>35978</v>
      </c>
      <c r="S57" s="5">
        <f t="shared" si="54"/>
        <v>35986</v>
      </c>
      <c r="T57" s="5">
        <f t="shared" si="54"/>
        <v>35992</v>
      </c>
      <c r="U57" s="5">
        <f t="shared" si="54"/>
        <v>35998</v>
      </c>
      <c r="V57" s="5">
        <f t="shared" si="54"/>
        <v>36006</v>
      </c>
      <c r="W57" s="5">
        <f t="shared" si="54"/>
        <v>36012</v>
      </c>
      <c r="X57" s="5">
        <f t="shared" si="54"/>
        <v>36019</v>
      </c>
      <c r="Y57" s="5">
        <f t="shared" si="54"/>
        <v>36026</v>
      </c>
      <c r="Z57" s="5">
        <f t="shared" si="54"/>
        <v>36034</v>
      </c>
      <c r="AA57" s="5">
        <f t="shared" si="54"/>
        <v>36040</v>
      </c>
      <c r="AB57" s="5">
        <f t="shared" si="54"/>
        <v>36048</v>
      </c>
      <c r="AC57" s="5">
        <f t="shared" si="54"/>
        <v>36056</v>
      </c>
      <c r="AD57" s="5">
        <f t="shared" si="54"/>
        <v>36061</v>
      </c>
      <c r="AE57" s="5">
        <f t="shared" si="54"/>
        <v>36067</v>
      </c>
      <c r="AF57" s="5">
        <f t="shared" si="54"/>
        <v>36075</v>
      </c>
      <c r="AG57" s="5">
        <f t="shared" si="54"/>
        <v>36083</v>
      </c>
      <c r="AH57" s="5">
        <f t="shared" si="54"/>
        <v>36090</v>
      </c>
      <c r="AI57" s="5">
        <f t="shared" si="54"/>
        <v>36096</v>
      </c>
      <c r="AJ57" s="5">
        <f t="shared" si="54"/>
        <v>36103</v>
      </c>
      <c r="AK57" s="5">
        <f t="shared" si="54"/>
        <v>36111</v>
      </c>
      <c r="AL57" s="5">
        <f t="shared" si="54"/>
        <v>36118</v>
      </c>
      <c r="AM57" s="5">
        <f t="shared" si="54"/>
        <v>36124</v>
      </c>
      <c r="AN57" s="5">
        <f t="shared" si="54"/>
        <v>36131</v>
      </c>
      <c r="AO57" s="5">
        <f t="shared" si="54"/>
        <v>36138</v>
      </c>
      <c r="AP57" s="5">
        <f t="shared" si="54"/>
        <v>36145</v>
      </c>
      <c r="AQ57" s="5">
        <f t="shared" si="54"/>
        <v>36159</v>
      </c>
      <c r="AR57" s="5">
        <f t="shared" si="54"/>
        <v>36166</v>
      </c>
      <c r="AS57" s="5">
        <f t="shared" si="54"/>
        <v>36173</v>
      </c>
      <c r="AT57" s="5">
        <f t="shared" si="54"/>
        <v>36181</v>
      </c>
      <c r="AU57" s="5">
        <f t="shared" si="54"/>
        <v>36187</v>
      </c>
      <c r="AV57" s="5">
        <f t="shared" si="54"/>
        <v>36194</v>
      </c>
      <c r="AW57" s="5">
        <f t="shared" si="54"/>
        <v>36200</v>
      </c>
      <c r="AX57" s="5">
        <f t="shared" si="54"/>
        <v>36206</v>
      </c>
      <c r="AY57" s="5">
        <f t="shared" si="54"/>
        <v>36214</v>
      </c>
      <c r="AZ57" s="5">
        <f t="shared" si="54"/>
        <v>36224</v>
      </c>
      <c r="BA57" s="5">
        <f t="shared" si="54"/>
        <v>36227</v>
      </c>
      <c r="BB57" s="5">
        <f t="shared" si="54"/>
        <v>36234</v>
      </c>
      <c r="BC57" s="5">
        <f t="shared" si="54"/>
        <v>36241</v>
      </c>
      <c r="BD57" s="5">
        <f t="shared" si="54"/>
        <v>36251</v>
      </c>
      <c r="BE57" s="5">
        <f t="shared" si="54"/>
        <v>36271</v>
      </c>
      <c r="BF57" s="5">
        <f t="shared" si="54"/>
        <v>36280</v>
      </c>
      <c r="BG57" s="5">
        <f t="shared" si="54"/>
        <v>36285</v>
      </c>
      <c r="BH57" s="5">
        <f t="shared" si="54"/>
        <v>36296</v>
      </c>
      <c r="BI57" s="5">
        <f t="shared" si="54"/>
        <v>36302</v>
      </c>
      <c r="BJ57" s="5">
        <f t="shared" si="54"/>
        <v>36308</v>
      </c>
      <c r="BK57" s="5">
        <f t="shared" si="54"/>
        <v>36315</v>
      </c>
      <c r="BL57" s="5">
        <f t="shared" si="54"/>
        <v>36321</v>
      </c>
      <c r="BM57" s="5">
        <f t="shared" si="54"/>
        <v>36327</v>
      </c>
      <c r="BN57" s="5">
        <f t="shared" si="54"/>
        <v>36334</v>
      </c>
      <c r="BO57" s="5">
        <f t="shared" si="54"/>
        <v>36345</v>
      </c>
      <c r="BP57" s="5">
        <f t="shared" si="54"/>
        <v>36350</v>
      </c>
      <c r="BQ57" s="5">
        <f t="shared" si="54"/>
        <v>36356</v>
      </c>
      <c r="BR57" s="5">
        <f t="shared" si="54"/>
        <v>36376</v>
      </c>
      <c r="BS57" s="5">
        <f t="shared" si="54"/>
        <v>36382</v>
      </c>
      <c r="BT57" s="5">
        <f t="shared" ref="BT57:CE57" si="55">BT51</f>
        <v>36390</v>
      </c>
      <c r="BU57" s="5">
        <f t="shared" si="55"/>
        <v>36399</v>
      </c>
      <c r="BV57" s="5">
        <f t="shared" si="55"/>
        <v>36407</v>
      </c>
      <c r="BW57" s="5">
        <f t="shared" si="55"/>
        <v>36414</v>
      </c>
      <c r="BX57" s="5">
        <f t="shared" si="55"/>
        <v>36421</v>
      </c>
      <c r="BY57" s="5">
        <f t="shared" si="55"/>
        <v>36434</v>
      </c>
      <c r="BZ57" s="5">
        <f t="shared" si="55"/>
        <v>36443</v>
      </c>
      <c r="CA57" s="5">
        <f t="shared" si="55"/>
        <v>36449</v>
      </c>
      <c r="CB57" s="5">
        <f t="shared" si="55"/>
        <v>36455</v>
      </c>
      <c r="CC57" s="5">
        <f t="shared" si="55"/>
        <v>36467</v>
      </c>
      <c r="CD57" s="5">
        <f t="shared" si="55"/>
        <v>36477</v>
      </c>
      <c r="CE57" s="5">
        <f t="shared" si="55"/>
        <v>36489</v>
      </c>
      <c r="CG57" s="5">
        <f t="shared" ref="CG57:CM57" si="56">CG51</f>
        <v>36504</v>
      </c>
      <c r="CH57" s="5">
        <f t="shared" si="56"/>
        <v>36524</v>
      </c>
      <c r="CI57" s="5">
        <f t="shared" si="56"/>
        <v>36568</v>
      </c>
      <c r="CJ57" s="5">
        <f t="shared" si="56"/>
        <v>36590</v>
      </c>
      <c r="CK57" s="5">
        <f t="shared" si="56"/>
        <v>36615</v>
      </c>
      <c r="CL57" s="5">
        <f t="shared" si="56"/>
        <v>36626</v>
      </c>
      <c r="CM57" s="5">
        <f t="shared" si="56"/>
        <v>36641</v>
      </c>
      <c r="CN57" s="5">
        <f t="shared" ref="CN57:CS57" si="57">CN51</f>
        <v>36659</v>
      </c>
      <c r="CO57" s="5">
        <f t="shared" si="57"/>
        <v>36671</v>
      </c>
      <c r="CP57" s="5">
        <f t="shared" si="57"/>
        <v>36674</v>
      </c>
      <c r="CQ57" s="5">
        <f t="shared" si="57"/>
        <v>36678</v>
      </c>
      <c r="CR57" s="5">
        <f t="shared" si="57"/>
        <v>36684</v>
      </c>
      <c r="CS57" s="5">
        <f t="shared" si="57"/>
        <v>36693</v>
      </c>
      <c r="CT57" s="5">
        <f>CT51</f>
        <v>36698</v>
      </c>
      <c r="CU57" s="5">
        <f>CU51</f>
        <v>36707</v>
      </c>
      <c r="CV57" s="5">
        <f>CV51</f>
        <v>36713</v>
      </c>
      <c r="CW57" s="5">
        <f>CW51</f>
        <v>36718</v>
      </c>
      <c r="CX57" s="5">
        <f t="shared" ref="CX57:DG57" si="58">CX51</f>
        <v>36735</v>
      </c>
      <c r="CY57" s="5">
        <f t="shared" si="58"/>
        <v>36740</v>
      </c>
      <c r="CZ57" s="5">
        <f t="shared" si="58"/>
        <v>36748</v>
      </c>
      <c r="DA57" s="5">
        <f t="shared" si="58"/>
        <v>36753</v>
      </c>
      <c r="DB57" s="5">
        <f t="shared" si="58"/>
        <v>36762</v>
      </c>
      <c r="DC57" s="5">
        <f t="shared" si="58"/>
        <v>36767</v>
      </c>
      <c r="DD57" s="5">
        <f t="shared" si="58"/>
        <v>36779</v>
      </c>
      <c r="DE57" s="5">
        <f t="shared" si="58"/>
        <v>36798</v>
      </c>
      <c r="DF57" s="5">
        <f t="shared" si="58"/>
        <v>36809</v>
      </c>
      <c r="DG57" s="5">
        <f t="shared" si="58"/>
        <v>36816</v>
      </c>
      <c r="DH57" s="5">
        <f t="shared" ref="DH57:DR57" si="59">DH51</f>
        <v>36823</v>
      </c>
      <c r="DI57" s="5">
        <f t="shared" si="59"/>
        <v>36837</v>
      </c>
      <c r="DJ57" s="5">
        <f t="shared" si="59"/>
        <v>36849</v>
      </c>
      <c r="DK57" s="5">
        <f t="shared" si="59"/>
        <v>36867</v>
      </c>
      <c r="DL57" s="5">
        <f t="shared" si="59"/>
        <v>36881</v>
      </c>
      <c r="DM57" s="5">
        <f t="shared" si="59"/>
        <v>36901</v>
      </c>
      <c r="DN57" s="5">
        <f t="shared" si="59"/>
        <v>36914</v>
      </c>
      <c r="DO57" s="5">
        <f t="shared" si="59"/>
        <v>36951</v>
      </c>
      <c r="DP57" s="5">
        <f t="shared" si="59"/>
        <v>36971</v>
      </c>
      <c r="DQ57" s="5">
        <f t="shared" si="59"/>
        <v>36991</v>
      </c>
      <c r="DR57" s="5">
        <f t="shared" si="59"/>
        <v>37013</v>
      </c>
      <c r="DS57" s="5">
        <f>DS51</f>
        <v>37028</v>
      </c>
      <c r="DT57" s="5">
        <f t="shared" ref="DT57:ED57" si="60">DT51</f>
        <v>37046</v>
      </c>
      <c r="DU57" s="5">
        <f t="shared" si="60"/>
        <v>37060</v>
      </c>
      <c r="DV57" s="5">
        <f t="shared" si="60"/>
        <v>37075</v>
      </c>
      <c r="DW57" s="5">
        <f t="shared" si="60"/>
        <v>37088</v>
      </c>
      <c r="DX57" s="5">
        <f t="shared" si="60"/>
        <v>37102</v>
      </c>
      <c r="DY57" s="5">
        <f t="shared" si="60"/>
        <v>37116</v>
      </c>
      <c r="DZ57" s="5">
        <f t="shared" si="60"/>
        <v>37134</v>
      </c>
      <c r="EA57" s="5">
        <f t="shared" si="60"/>
        <v>37143</v>
      </c>
      <c r="EB57" s="5">
        <f t="shared" si="60"/>
        <v>37157</v>
      </c>
      <c r="EC57" s="5">
        <f t="shared" si="60"/>
        <v>37181</v>
      </c>
      <c r="ED57" s="5">
        <f t="shared" si="60"/>
        <v>37196</v>
      </c>
      <c r="EE57" s="5">
        <f t="shared" ref="EE57:EL57" si="61">EE51</f>
        <v>37210</v>
      </c>
      <c r="EF57" s="5">
        <f t="shared" si="61"/>
        <v>37224</v>
      </c>
      <c r="EG57" s="5">
        <f t="shared" si="61"/>
        <v>37271</v>
      </c>
      <c r="EH57" s="5">
        <f t="shared" si="61"/>
        <v>37463</v>
      </c>
      <c r="EI57" s="5">
        <f t="shared" si="61"/>
        <v>37750</v>
      </c>
      <c r="EJ57" s="5">
        <f t="shared" si="61"/>
        <v>37812</v>
      </c>
      <c r="EK57" s="5">
        <f t="shared" si="61"/>
        <v>37852</v>
      </c>
      <c r="EL57" s="5">
        <f t="shared" si="61"/>
        <v>37971</v>
      </c>
      <c r="EM57" s="5">
        <f t="shared" ref="EM57:ES57" si="62">EM51</f>
        <v>38138</v>
      </c>
      <c r="EN57" s="5">
        <f t="shared" si="62"/>
        <v>38170</v>
      </c>
      <c r="EO57" s="5">
        <f t="shared" si="62"/>
        <v>38213</v>
      </c>
      <c r="EP57" s="5">
        <f t="shared" si="62"/>
        <v>38238</v>
      </c>
      <c r="EQ57" s="5">
        <f t="shared" si="62"/>
        <v>38266</v>
      </c>
      <c r="ER57" s="5">
        <f t="shared" si="62"/>
        <v>38502</v>
      </c>
      <c r="ES57" s="5">
        <f t="shared" si="62"/>
        <v>38586</v>
      </c>
      <c r="ET57" s="5">
        <f>ET51</f>
        <v>38674</v>
      </c>
      <c r="EU57" s="5">
        <f>EU51</f>
        <v>39592</v>
      </c>
      <c r="EV57" s="5">
        <f>EV51</f>
        <v>39701</v>
      </c>
      <c r="EW57" s="5">
        <v>40365</v>
      </c>
      <c r="EX57" s="5">
        <v>40750</v>
      </c>
      <c r="EY57" s="5">
        <v>40786</v>
      </c>
      <c r="FA57" s="5">
        <f t="shared" ref="FA57:FF57" si="63">FA51</f>
        <v>40988</v>
      </c>
      <c r="FB57" s="5">
        <f t="shared" si="63"/>
        <v>41016</v>
      </c>
      <c r="FC57" s="5">
        <f t="shared" si="63"/>
        <v>41051</v>
      </c>
      <c r="FD57" s="5">
        <f t="shared" si="63"/>
        <v>41118</v>
      </c>
      <c r="FE57" s="5">
        <f t="shared" si="63"/>
        <v>41151</v>
      </c>
      <c r="FF57" s="5">
        <f t="shared" si="63"/>
        <v>41182</v>
      </c>
      <c r="FG57" s="5">
        <v>41212</v>
      </c>
      <c r="FH57" s="5">
        <v>41233</v>
      </c>
      <c r="FI57" s="5">
        <v>41268</v>
      </c>
      <c r="FJ57" s="5">
        <v>41304</v>
      </c>
      <c r="FK57" s="5">
        <v>41337</v>
      </c>
    </row>
    <row r="58" spans="1:167" x14ac:dyDescent="0.2">
      <c r="A58" t="s">
        <v>37</v>
      </c>
      <c r="B58" s="13">
        <v>1</v>
      </c>
      <c r="C58" s="13">
        <v>1080</v>
      </c>
      <c r="D58" s="17">
        <f t="shared" ref="D58:D64" si="64">C58-$I$56</f>
        <v>-0.70000000000004547</v>
      </c>
      <c r="E58" s="17">
        <v>-0.1</v>
      </c>
      <c r="F58" s="13" t="s">
        <v>102</v>
      </c>
      <c r="G58" s="6">
        <f>IF(Readings!C55&gt;0.1,333.5*((Readings!C55)^-0.07168)+(2.5*(LOG(Readings!C55/16.325))^2-273+$E58))</f>
        <v>-1.8516702553420714</v>
      </c>
      <c r="H58" s="6">
        <f>IF(Readings!D55&gt;0.1,333.5*((Readings!D55)^-0.07168)+(2.5*(LOG(Readings!D55/16.325))^2-273+$E58))</f>
        <v>-1.7538448141927461</v>
      </c>
      <c r="I58" s="6">
        <f>IF(Readings!E55&gt;0.1,333.5*((Readings!E55)^-0.07168)+(2.5*(LOG(Readings!E55/16.325))^2-273+$E58))</f>
        <v>-0.54640853627330443</v>
      </c>
      <c r="J58" s="6">
        <f>IF(Readings!F55&gt;0.1,333.5*((Readings!F55)^-0.07168)+(2.5*(LOG(Readings!F55/16.325))^2-273+$E58))</f>
        <v>-0.39382781820711443</v>
      </c>
      <c r="K58" s="6">
        <f>IF(Readings!G55&gt;0.1,333.5*((Readings!G55)^-0.07168)+(2.5*(LOG(Readings!G55/16.325))^2-273+$E58))</f>
        <v>-0.27554283999575091</v>
      </c>
      <c r="L58" s="6">
        <f>IF(Readings!H55&gt;0.1,333.5*((Readings!H55)^-0.07168)+(2.5*(LOG(Readings!H55/16.325))^2-273+$E58))</f>
        <v>-0.18033425660121338</v>
      </c>
      <c r="M58" s="6">
        <f>IF(Readings!I55&gt;0.1,333.5*((Readings!I55)^-0.07168)+(2.5*(LOG(Readings!I55/16.325))^2-273+$E58))</f>
        <v>5.2702415263041189</v>
      </c>
      <c r="N58" s="6">
        <f>IF(Readings!J55&gt;0.1,333.5*((Readings!J55)^-0.07168)+(2.5*(LOG(Readings!J55/16.325))^2-273+$E58))</f>
        <v>6.2019230439908597</v>
      </c>
      <c r="O58" s="6">
        <f>IF(Readings!K55&gt;0.1,333.5*((Readings!K55)^-0.07168)+(2.5*(LOG(Readings!K55/16.325))^2-273+$E58))</f>
        <v>6.8271091133454433</v>
      </c>
      <c r="P58" s="6">
        <f>IF(Readings!L55&gt;0.1,333.5*((Readings!L55)^-0.07168)+(2.5*(LOG(Readings!L55/16.325))^2-273+$E58))</f>
        <v>6.7214110637263502</v>
      </c>
      <c r="Q58" s="6">
        <f>IF(Readings!M55&gt;0.1,333.5*((Readings!M55)^-0.07168)+(2.5*(LOG(Readings!M55/16.325))^2-273+$E58))</f>
        <v>6.791808371225784</v>
      </c>
      <c r="R58" s="6">
        <f>IF(Readings!N55&gt;0.1,333.5*((Readings!N55)^-0.07168)+(2.5*(LOG(Readings!N55/16.325))^2-273+$E58))</f>
        <v>10.772620924339776</v>
      </c>
      <c r="S58" s="6">
        <f>IF(Readings!O55&gt;0.1,333.5*((Readings!O55)^-0.07168)+(2.5*(LOG(Readings!O55/16.325))^2-273+$E58))</f>
        <v>10.447360936811208</v>
      </c>
      <c r="T58" s="6">
        <f>IF(Readings!P55&gt;0.1,333.5*((Readings!P55)^-0.07168)+(2.5*(LOG(Readings!P55/16.325))^2-273+$E58))</f>
        <v>8.3747678289383316</v>
      </c>
      <c r="U58" s="6">
        <f>IF(Readings!Q55&gt;0.1,333.5*((Readings!Q55)^-0.07168)+(2.5*(LOG(Readings!Q55/16.325))^2-273+$E58))</f>
        <v>9.5862339740058928</v>
      </c>
      <c r="V58" s="6">
        <f>IF(Readings!R55&gt;0.1,333.5*((Readings!R55)^-0.07168)+(2.5*(LOG(Readings!R55/16.325))^2-273+$E58))</f>
        <v>8.2789032729320411</v>
      </c>
      <c r="W58" s="6">
        <f>IF(Readings!S55&gt;0.1,333.5*((Readings!S55)^-0.07168)+(2.5*(LOG(Readings!S55/16.325))^2-273+$E58))</f>
        <v>8.9606592260547018</v>
      </c>
      <c r="X58" s="6">
        <f>IF(Readings!T55&gt;0.1,333.5*((Readings!T55)^-0.07168)+(2.5*(LOG(Readings!T55/16.325))^2-273+$E58))</f>
        <v>7.1839198446844534</v>
      </c>
      <c r="Y58" s="6">
        <f>IF(Readings!U55&gt;0.1,333.5*((Readings!U55)^-0.07168)+(2.5*(LOG(Readings!U55/16.325))^2-273+$E58))</f>
        <v>8.4518201730086275</v>
      </c>
      <c r="Z58" s="6">
        <f>IF(Readings!V55&gt;0.1,333.5*((Readings!V55)^-0.07168)+(2.5*(LOG(Readings!V55/16.325))^2-273+$E58))</f>
        <v>7.9003610336142174</v>
      </c>
      <c r="AA58" s="6">
        <f>IF(Readings!W55&gt;0.1,333.5*((Readings!W55)^-0.07168)+(2.5*(LOG(Readings!W55/16.325))^2-273+$E58))</f>
        <v>3.4369996233945699</v>
      </c>
      <c r="AB58" s="6">
        <f>IF(Readings!X55&gt;0.1,333.5*((Readings!X55)^-0.07168)+(2.5*(LOG(Readings!X55/16.325))^2-273+$E58))</f>
        <v>3.8668141008496377</v>
      </c>
      <c r="AC58" s="6">
        <f>IF(Readings!Y55&gt;0.1,333.5*((Readings!Y55)^-0.07168)+(2.5*(LOG(Readings!Y55/16.325))^2-273+$E58))</f>
        <v>2.7053298031240729</v>
      </c>
      <c r="AD58" s="6">
        <f>IF(Readings!Z55&gt;0.1,333.5*((Readings!Z55)^-0.07168)+(2.5*(LOG(Readings!Z55/16.325))^2-273+$E58))</f>
        <v>4.0780602225964913</v>
      </c>
      <c r="AE58" s="6">
        <f>IF(Readings!AA55&gt;0.1,333.5*((Readings!AA55)^-0.07168)+(2.5*(LOG(Readings!AA55/16.325))^2-273+$E58))</f>
        <v>1.4702332581765063</v>
      </c>
      <c r="AF58" s="6">
        <f>IF(Readings!AB55&gt;0.1,333.5*((Readings!AB55)^-0.07168)+(2.5*(LOG(Readings!AB55/16.325))^2-273+$E58))</f>
        <v>1.483347892634356</v>
      </c>
      <c r="AG58" s="6">
        <f>IF(Readings!AC55&gt;0.1,333.5*((Readings!AC55)^-0.07168)+(2.5*(LOG(Readings!AC55/16.325))^2-273+$E58))</f>
        <v>-0.55809037125004579</v>
      </c>
      <c r="AH58" s="6">
        <f>IF(Readings!AD55&gt;0.1,333.5*((Readings!AD55)^-0.07168)+(2.5*(LOG(Readings!AD55/16.325))^2-273+$E58))</f>
        <v>-0.88203933511272226</v>
      </c>
      <c r="AI58" s="6">
        <f>IF(Readings!AE55&gt;0.1,333.5*((Readings!AE55)^-0.07168)+(2.5*(LOG(Readings!AE55/16.325))^2-273+$E58))</f>
        <v>-2.4482072554305319</v>
      </c>
      <c r="AJ58" s="6">
        <f>IF(Readings!AF55&gt;0.1,333.5*((Readings!AF55)^-0.07168)+(2.5*(LOG(Readings!AF55/16.325))^2-273+$E58))</f>
        <v>-3.4447822379455033</v>
      </c>
      <c r="AK58" s="6">
        <f>IF(Readings!AG55&gt;0.1,333.5*((Readings!AG55)^-0.07168)+(2.5*(LOG(Readings!AG55/16.325))^2-273+$E58))</f>
        <v>-4.4982355549203703</v>
      </c>
      <c r="AL58" s="6">
        <f>IF(Readings!AH55&gt;0.1,333.5*((Readings!AH55)^-0.07168)+(2.5*(LOG(Readings!AH55/16.325))^2-273+$E58))</f>
        <v>-12.970254703865692</v>
      </c>
      <c r="AM58" s="6">
        <f>IF(Readings!AI55&gt;0.1,333.5*((Readings!AI55)^-0.07168)+(2.5*(LOG(Readings!AI55/16.325))^2-273+$E58))</f>
        <v>-9.2393570753120571</v>
      </c>
      <c r="AN58" s="6">
        <f>IF(Readings!AJ55&gt;0.1,333.5*((Readings!AJ55)^-0.07168)+(2.5*(LOG(Readings!AJ55/16.325))^2-273+$E58))</f>
        <v>-10.18976510822921</v>
      </c>
      <c r="AO58" s="6">
        <f>IF(Readings!AK55&gt;0.1,333.5*((Readings!AK55)^-0.07168)+(2.5*(LOG(Readings!AK55/16.325))^2-273+$E58))</f>
        <v>-2.2163094975429658</v>
      </c>
      <c r="AP58" s="6">
        <f>IF(Readings!AL55&gt;0.1,333.5*((Readings!AL55)^-0.07168)+(2.5*(LOG(Readings!AL55/16.325))^2-273+$E58))</f>
        <v>-14.351636423538707</v>
      </c>
      <c r="AQ58" s="6">
        <f>IF(Readings!AM55&gt;0.1,333.5*((Readings!AM55)^-0.07168)+(2.5*(LOG(Readings!AM55/16.325))^2-273+$E58))</f>
        <v>-17.560803946972726</v>
      </c>
      <c r="AR58" s="6">
        <f>IF(Readings!AN55&gt;0.1,333.5*((Readings!AN55)^-0.07168)+(2.5*(LOG(Readings!AN55/16.325))^2-273+$E58))</f>
        <v>-17.807328960687556</v>
      </c>
      <c r="AS58" s="6">
        <f>IF(Readings!AO55&gt;0.1,333.5*((Readings!AO55)^-0.07168)+(2.5*(LOG(Readings!AO55/16.325))^2-273+$E58))</f>
        <v>-9.7214651577593258</v>
      </c>
      <c r="AT58" s="6">
        <f>IF(Readings!AP55&gt;0.1,333.5*((Readings!AP55)^-0.07168)+(2.5*(LOG(Readings!AP55/16.325))^2-273+$E58))</f>
        <v>-12.405333167862693</v>
      </c>
      <c r="AU58" s="6">
        <f>IF(Readings!AQ55&gt;0.1,333.5*((Readings!AQ55)^-0.07168)+(2.5*(LOG(Readings!AQ55/16.325))^2-273+$E58))</f>
        <v>-8.525105313012773</v>
      </c>
      <c r="AV58" s="6">
        <f>IF(Readings!AR55&gt;0.1,333.5*((Readings!AR55)^-0.07168)+(2.5*(LOG(Readings!AR55/16.325))^2-273+$E58))</f>
        <v>-18.049962204134403</v>
      </c>
      <c r="AW58" s="6">
        <f>IF(Readings!AS55&gt;0.1,333.5*((Readings!AS55)^-0.07168)+(2.5*(LOG(Readings!AS55/16.325))^2-273+$E58))</f>
        <v>-8.525105313012773</v>
      </c>
      <c r="AX58" s="6">
        <f>IF(Readings!AT55&gt;0.1,333.5*((Readings!AT55)^-0.07168)+(2.5*(LOG(Readings!AT55/16.325))^2-273+$E58))</f>
        <v>-6.8358670586590051</v>
      </c>
      <c r="AY58" s="6">
        <f>IF(Readings!AU55&gt;0.1,333.5*((Readings!AU55)^-0.07168)+(2.5*(LOG(Readings!AU55/16.325))^2-273+$E58))</f>
        <v>-6.9164918138311577</v>
      </c>
      <c r="AZ58" s="6">
        <f>IF(Readings!AV55&gt;0.1,333.5*((Readings!AV55)^-0.07168)+(2.5*(LOG(Readings!AV55/16.325))^2-273+$E58))</f>
        <v>-12.80286383358947</v>
      </c>
      <c r="BA58" s="6">
        <f>IF(Readings!AW55&gt;0.1,333.5*((Readings!AW55)^-0.07168)+(2.5*(LOG(Readings!AW55/16.325))^2-273+$E58))</f>
        <v>-2.4691347640579693</v>
      </c>
      <c r="BB58" s="6">
        <f>IF(Readings!AX55&gt;0.1,333.5*((Readings!AX55)^-0.07168)+(2.5*(LOG(Readings!AX55/16.325))^2-273+$E58))</f>
        <v>-2.4167681849725113</v>
      </c>
      <c r="BC58" s="6">
        <f>IF(Readings!AY55&gt;0.1,333.5*((Readings!AY55)^-0.07168)+(2.5*(LOG(Readings!AY55/16.325))^2-273+$E58))</f>
        <v>-0.8246319055547815</v>
      </c>
      <c r="BD58" s="6">
        <f>IF(Readings!AZ55&gt;0.1,333.5*((Readings!AZ55)^-0.07168)+(2.5*(LOG(Readings!AZ55/16.325))^2-273+$E58))</f>
        <v>-0.90494933580112047</v>
      </c>
      <c r="BE58" s="6">
        <f>IF(Readings!BA55&gt;0.1,333.5*((Readings!BA55)^-0.07168)+(2.5*(LOG(Readings!BA55/16.325))^2-273+$E58))</f>
        <v>-0.44091812913916328</v>
      </c>
      <c r="BF58" s="6">
        <f>IF(Readings!BB55&gt;0.1,333.5*((Readings!BB55)^-0.07168)+(2.5*(LOG(Readings!BB55/16.325))^2-273+$E58))</f>
        <v>-0.38203534542742545</v>
      </c>
      <c r="BG58" s="6">
        <f>IF(Readings!BC55&gt;0.1,333.5*((Readings!BC55)^-0.07168)+(2.5*(LOG(Readings!BC55/16.325))^2-273+$E58))</f>
        <v>-0.37023489432851875</v>
      </c>
      <c r="BH58" s="6">
        <f>IF(Readings!BD55&gt;0.1,333.5*((Readings!BD55)^-0.07168)+(2.5*(LOG(Readings!BD55/16.325))^2-273+$E58))</f>
        <v>-0.22800344619116686</v>
      </c>
      <c r="BI58" s="6">
        <f>IF(Readings!BE55&gt;0.1,333.5*((Readings!BE55)^-0.07168)+(2.5*(LOG(Readings!BE55/16.325))^2-273+$E58))</f>
        <v>-0.16839660022952785</v>
      </c>
      <c r="BJ58" s="6">
        <f>IF(Readings!BF55&gt;0.1,333.5*((Readings!BF55)^-0.07168)+(2.5*(LOG(Readings!BF55/16.325))^2-273+$E58))</f>
        <v>-3.6541189375952854E-2</v>
      </c>
      <c r="BK58" s="6">
        <f>IF(Readings!BG55&gt;0.1,333.5*((Readings!BG55)^-0.07168)+(2.5*(LOG(Readings!BG55/16.325))^2-273+$E58))</f>
        <v>0.94076234143329884</v>
      </c>
      <c r="BL58" s="6">
        <f>IF(Readings!BH55&gt;0.1,333.5*((Readings!BH55)^-0.07168)+(2.5*(LOG(Readings!BH55/16.325))^2-273+$E58))</f>
        <v>3.3202252867242237</v>
      </c>
      <c r="BM58" s="6">
        <f>IF(Readings!BI55&gt;0.1,333.5*((Readings!BI55)^-0.07168)+(2.5*(LOG(Readings!BI55/16.325))^2-273+$E58))</f>
        <v>5.7967566993432342</v>
      </c>
      <c r="BN58" s="6">
        <f>IF(Readings!BJ55&gt;0.1,333.5*((Readings!BJ55)^-0.07168)+(2.5*(LOG(Readings!BJ55/16.325))^2-273+$E58))</f>
        <v>5.1732027389276709</v>
      </c>
      <c r="BO58" s="6">
        <f>IF(Readings!BK55&gt;0.1,333.5*((Readings!BK55)^-0.07168)+(2.5*(LOG(Readings!BK55/16.325))^2-273+$E58))</f>
        <v>6.8979160209211727</v>
      </c>
      <c r="BP58" s="6">
        <f>IF(Readings!BL55&gt;0.1,333.5*((Readings!BL55)^-0.07168)+(2.5*(LOG(Readings!BL55/16.325))^2-273+$E58))</f>
        <v>8.2025692674228026</v>
      </c>
      <c r="BQ58" s="6">
        <f>IF(Readings!BM55&gt;0.1,333.5*((Readings!BM55)^-0.07168)+(2.5*(LOG(Readings!BM55/16.325))^2-273+$E58))</f>
        <v>8.4132537387394564</v>
      </c>
      <c r="BR58" s="6">
        <f>IF(Readings!BN55&gt;0.1,333.5*((Readings!BN55)^-0.07168)+(2.5*(LOG(Readings!BN55/16.325))^2-273+$E58))</f>
        <v>10.106555651237727</v>
      </c>
      <c r="BS58" s="6">
        <f>IF(Readings!BO55&gt;0.1,333.5*((Readings!BO55)^-0.07168)+(2.5*(LOG(Readings!BO55/16.325))^2-273+$E58))</f>
        <v>10.361573713877533</v>
      </c>
      <c r="BT58" s="6">
        <f>IF(Readings!BP55&gt;0.1,333.5*((Readings!BP55)^-0.07168)+(2.5*(LOG(Readings!BP55/16.325))^2-273+$E58))</f>
        <v>8.2789032729320411</v>
      </c>
      <c r="BU58" s="6">
        <f>IF(Readings!BQ55&gt;0.1,333.5*((Readings!BQ55)^-0.07168)+(2.5*(LOG(Readings!BQ55/16.325))^2-273+$E58))</f>
        <v>5.6471210852787976</v>
      </c>
      <c r="BV58" s="6">
        <f>IF(Readings!BR55&gt;0.1,333.5*((Readings!BR55)^-0.07168)+(2.5*(LOG(Readings!BR55/16.325))^2-273+$E58))</f>
        <v>5.4004419478010846</v>
      </c>
      <c r="BW58" s="6">
        <f>IF(Readings!BS55&gt;0.1,333.5*((Readings!BS55)^-0.07168)+(2.5*(LOG(Readings!BS55/16.325))^2-273+$E58))</f>
        <v>3.8368382188560304</v>
      </c>
      <c r="BX58" s="6">
        <f>IF(Readings!BT55&gt;0.1,333.5*((Readings!BT55)^-0.07168)+(2.5*(LOG(Readings!BT55/16.325))^2-273+$E58))</f>
        <v>4.3533672263886274</v>
      </c>
      <c r="BY58" s="6">
        <f>IF(Readings!BU55&gt;0.1,333.5*((Readings!BU55)^-0.07168)+(2.5*(LOG(Readings!BU55/16.325))^2-273+$E58))</f>
        <v>0.43912059845268914</v>
      </c>
      <c r="BZ58" s="6">
        <f>IF(Readings!BV55&gt;0.1,333.5*((Readings!BV55)^-0.07168)+(2.5*(LOG(Readings!BV55/16.325))^2-273+$E58))</f>
        <v>1.1653932805643308E-2</v>
      </c>
      <c r="CA58" s="6">
        <f>IF(Readings!BW55&gt;0.1,333.5*((Readings!BW55)^-0.07168)+(2.5*(LOG(Readings!BW55/16.325))^2-273+$E58))</f>
        <v>-0.23990043694379892</v>
      </c>
      <c r="CB58" s="6">
        <f>IF(Readings!BX55&gt;0.1,333.5*((Readings!BX55)^-0.07168)+(2.5*(LOG(Readings!BX55/16.325))^2-273+$E58))</f>
        <v>-0.60473953158924587</v>
      </c>
      <c r="CC58" s="6">
        <f>IF(Readings!BY55&gt;0.1,333.5*((Readings!BY55)^-0.07168)+(2.5*(LOG(Readings!BY55/16.325))^2-273+$E58))</f>
        <v>-3.9317173000889056</v>
      </c>
      <c r="CD58" s="6">
        <f>IF(Readings!BZ55&gt;0.1,333.5*((Readings!BZ55)^-0.07168)+(2.5*(LOG(Readings!BZ55/16.325))^2-273+$E58))</f>
        <v>-4.027457258455172</v>
      </c>
      <c r="CE58" s="6">
        <f>IF(Readings!CA55&gt;0.1,333.5*((Readings!CA55)^-0.07168)+(2.5*(LOG(Readings!CA55/16.325))^2-273+$E58))</f>
        <v>-4.027457258455172</v>
      </c>
      <c r="CF58" s="6"/>
      <c r="CG58" s="6">
        <f>IF(Readings!CC55&gt;0.1,333.5*((Readings!CC55)^-0.07168)+(2.5*(LOG(Readings!CC55/16.325))^2-273+$E58))</f>
        <v>-5.046447646455988</v>
      </c>
      <c r="CH58" s="6">
        <f>IF(Readings!CD55&gt;0.1,333.5*((Readings!CD55)^-0.07168)+(2.5*(LOG(Readings!CD55/16.325))^2-273+$E58))</f>
        <v>-3.7386079833845542</v>
      </c>
      <c r="CI58" s="6">
        <f>IF(Readings!CE55&gt;0.1,333.5*((Readings!CE55)^-0.07168)+(2.5*(LOG(Readings!CE55/16.325))^2-273+$E58))</f>
        <v>-2.943564685830097</v>
      </c>
      <c r="CJ58" s="6">
        <f>IF(Readings!CF55&gt;0.1,333.5*((Readings!CF55)^-0.07168)+(2.5*(LOG(Readings!CF55/16.325))^2-273+$E58))</f>
        <v>-1.1888038338535125</v>
      </c>
      <c r="CK58" s="6">
        <f>IF(Readings!CG55&gt;0.1,333.5*((Readings!CG55)^-0.07168)+(2.5*(LOG(Readings!CG55/16.325))^2-273+$E58))</f>
        <v>-1.8408280747826211</v>
      </c>
      <c r="CL58" s="6">
        <f>IF(Readings!CH55&gt;0.1,333.5*((Readings!CH55)^-0.07168)+(2.5*(LOG(Readings!CH55/16.325))^2-273+$E58))</f>
        <v>-1.3345935199488963</v>
      </c>
      <c r="CM58" s="6">
        <f>IF(Readings!CI55&gt;0.1,333.5*((Readings!CI55)^-0.07168)+(2.5*(LOG(Readings!CI55/16.325))^2-273+$E58))</f>
        <v>-0.6744798150589304</v>
      </c>
      <c r="CN58" s="6">
        <f>IF(Readings!CJ55&gt;0.1,333.5*((Readings!CJ55)^-0.07168)+(2.5*(LOG(Readings!CJ55/16.325))^2-273+$E58))</f>
        <v>-0.72081861076543419</v>
      </c>
      <c r="CO58" s="6">
        <f>IF(Readings!CK55&gt;0.1,333.5*((Readings!CK55)^-0.07168)+(2.5*(LOG(Readings!CK55/16.325))^2-273+$E58))</f>
        <v>-0.18033425660121338</v>
      </c>
      <c r="CP58" s="6">
        <f>IF(Readings!CL55&gt;0.1,333.5*((Readings!CL55)^-0.07168)+(2.5*(LOG(Readings!CL55/16.325))^2-273+$E58))</f>
        <v>-9.6598836145176392E-2</v>
      </c>
      <c r="CQ58" s="6">
        <f>IF(Readings!CM55&gt;0.1,333.5*((Readings!CM55)^-0.07168)+(2.5*(LOG(Readings!CM55/16.325))^2-273+$E58))</f>
        <v>0.35278863289869378</v>
      </c>
      <c r="CR58" s="6">
        <f>IF(Readings!CN55&gt;0.1,333.5*((Readings!CN55)^-0.07168)+(2.5*(LOG(Readings!CN55/16.325))^2-273+$E58))</f>
        <v>4.0780602225964913</v>
      </c>
      <c r="CS58" s="6">
        <f>IF(Readings!CO55&gt;0.1,333.5*((Readings!CO55)^-0.07168)+(2.5*(LOG(Readings!CO55/16.325))^2-273+$E58))</f>
        <v>5.4822955343735771</v>
      </c>
      <c r="CT58" s="6">
        <f>IF(Readings!CP55&gt;0.1,333.5*((Readings!CP55)^-0.07168)+(2.5*(LOG(Readings!CP55/16.325))^2-273+$E58))</f>
        <v>4.8376146029593201</v>
      </c>
      <c r="CU58" s="6">
        <f>IF(Readings!CQ55&gt;0.1,333.5*((Readings!CQ55)^-0.07168)+(2.5*(LOG(Readings!CQ55/16.325))^2-273+$E58))</f>
        <v>7.7510999672371668</v>
      </c>
      <c r="CV58" s="6">
        <f>IF(Readings!CR55&gt;0.1,333.5*((Readings!CR55)^-0.07168)+(2.5*(LOG(Readings!CR55/16.325))^2-273+$E58))</f>
        <v>8.8814581175827811</v>
      </c>
      <c r="CW58" s="6">
        <f>IF(Readings!CS55&gt;0.1,333.5*((Readings!CS55)^-0.07168)+(2.5*(LOG(Readings!CS55/16.325))^2-273+$E58))</f>
        <v>9.0003873539022834</v>
      </c>
      <c r="CX58" s="6">
        <f>IF(Readings!CT55&gt;0.1,333.5*((Readings!CT55)^-0.07168)+(2.5*(LOG(Readings!CT55/16.325))^2-273+$E58))</f>
        <v>6.9689985041509317</v>
      </c>
      <c r="CY58" s="6">
        <f>IF(Readings!CU55&gt;0.1,333.5*((Readings!CU55)^-0.07168)+(2.5*(LOG(Readings!CU55/16.325))^2-273+$E58))</f>
        <v>8.3747678289383316</v>
      </c>
      <c r="CZ58" s="6">
        <f>IF(Readings!CV55&gt;0.1,333.5*((Readings!CV55)^-0.07168)+(2.5*(LOG(Readings!CV55/16.325))^2-273+$E58))</f>
        <v>8.1835351145442132</v>
      </c>
      <c r="DA58" s="6">
        <f>IF(Readings!CW55&gt;0.1,333.5*((Readings!CW55)^-0.07168)+(2.5*(LOG(Readings!CW55/16.325))^2-273+$E58))</f>
        <v>7.9191042269874288</v>
      </c>
      <c r="DB58" s="6">
        <f>IF(Readings!CX55&gt;0.1,333.5*((Readings!CX55)^-0.07168)+(2.5*(LOG(Readings!CX55/16.325))^2-273+$E58))</f>
        <v>5.84691083595186</v>
      </c>
      <c r="DC58" s="6">
        <f>IF(Readings!CY55&gt;0.1,333.5*((Readings!CY55)^-0.07168)+(2.5*(LOG(Readings!CY55/16.325))^2-273+$E58))</f>
        <v>4.5548553963145082</v>
      </c>
      <c r="DD58" s="6">
        <f>IF(Readings!CZ55&gt;0.1,333.5*((Readings!CZ55)^-0.07168)+(2.5*(LOG(Readings!CZ55/16.325))^2-273+$E58))</f>
        <v>3.3202252867242237</v>
      </c>
      <c r="DE58" s="6">
        <f>IF(Readings!DA55&gt;0.1,333.5*((Readings!DA55)^-0.07168)+(2.5*(LOG(Readings!DA55/16.325))^2-273+$E58))</f>
        <v>1.9755606821753418</v>
      </c>
      <c r="DF58" s="6">
        <f>IF(Readings!DB55&gt;0.1,333.5*((Readings!DB55)^-0.07168)+(2.5*(LOG(Readings!DB55/16.325))^2-273+$E58))</f>
        <v>-0.16839660022952785</v>
      </c>
      <c r="DG58" s="6">
        <f>IF(Readings!DC55&gt;0.1,333.5*((Readings!DC55)^-0.07168)+(2.5*(LOG(Readings!DC55/16.325))^2-273+$E58))</f>
        <v>-0.6744798150589304</v>
      </c>
      <c r="DH58" s="6">
        <f>IF(Readings!DD55&gt;0.1,333.5*((Readings!DD55)^-0.07168)+(2.5*(LOG(Readings!DD55/16.325))^2-273+$E58))</f>
        <v>-1.8408280747826211</v>
      </c>
      <c r="DI58" s="6">
        <f>IF(Readings!DE55&gt;0.1,333.5*((Readings!DE55)^-0.07168)+(2.5*(LOG(Readings!DE55/16.325))^2-273+$E58))</f>
        <v>-2.943564685830097</v>
      </c>
      <c r="DJ58" s="6">
        <f>IF(Readings!DF55&gt;0.1,333.5*((Readings!DF55)^-0.07168)+(2.5*(LOG(Readings!DF55/16.325))^2-273+$E58))</f>
        <v>-2.749190739581536</v>
      </c>
      <c r="DK58" s="6">
        <f>IF(Readings!DG55&gt;0.1,333.5*((Readings!DG55)^-0.07168)+(2.5*(LOG(Readings!DG55/16.325))^2-273+$E58))</f>
        <v>-4.027457258455172</v>
      </c>
      <c r="DL58" s="6">
        <f>IF(Readings!DH55&gt;0.1,333.5*((Readings!DH55)^-0.07168)+(2.5*(LOG(Readings!DH55/16.325))^2-273+$E58))</f>
        <v>-5.5774368197972422</v>
      </c>
      <c r="DM58" s="6">
        <f>IF(Readings!DI55&gt;0.1,333.5*((Readings!DI55)^-0.07168)+(2.5*(LOG(Readings!DI55/16.325))^2-273+$E58))</f>
        <v>-3.8354361391455427</v>
      </c>
      <c r="DN58" s="6">
        <f>IF(Readings!DJ55&gt;0.1,333.5*((Readings!DJ55)^-0.07168)+(2.5*(LOG(Readings!DJ55/16.325))^2-273+$E58))</f>
        <v>-4.682951435719076</v>
      </c>
      <c r="DO58" s="6">
        <f>IF(Readings!DK55&gt;0.1,333.5*((Readings!DK55)^-0.07168)+(2.5*(LOG(Readings!DK55/16.325))^2-273+$E58))</f>
        <v>-1.2674582462701665</v>
      </c>
      <c r="DP58" s="6">
        <f>IF(Readings!DL55&gt;0.1,333.5*((Readings!DL55)^-0.07168)+(2.5*(LOG(Readings!DL55/16.325))^2-273+$E58))</f>
        <v>-0.87057300263512616</v>
      </c>
      <c r="DQ58" s="6"/>
      <c r="DR58" s="6">
        <f>IF(Readings!DN55&gt;0.1,333.5*((Readings!DN55)^-0.07168)+(2.5*(LOG(Readings!DN55/16.325))^2-273+$E58))</f>
        <v>-0.6744798150589304</v>
      </c>
      <c r="DS58" s="6">
        <f>IF(Readings!DO55&gt;0.1,333.5*((Readings!DO55)^-0.07168)+(2.5*(LOG(Readings!DO55/16.325))^2-273+$E58))</f>
        <v>-0.20418511761414493</v>
      </c>
      <c r="DT58" s="6">
        <f>IF(Readings!DP55&gt;0.1,333.5*((Readings!DP55)^-0.07168)+(2.5*(LOG(Readings!DP55/16.325))^2-273+$E58))</f>
        <v>2.7898659307659273</v>
      </c>
      <c r="DU58" s="6">
        <f>IF(Readings!DQ55&gt;0.1,333.5*((Readings!DQ55)^-0.07168)+(2.5*(LOG(Readings!DQ55/16.325))^2-273+$E58))</f>
        <v>6.4425082531693647</v>
      </c>
      <c r="DV58" s="6">
        <f>IF(Readings!DR55&gt;0.1,333.5*((Readings!DR55)^-0.07168)+(2.5*(LOG(Readings!DR55/16.325))^2-273+$E58))</f>
        <v>7.9754487680692705</v>
      </c>
      <c r="DW58" s="6">
        <f>IF(Readings!DS55&gt;0.1,333.5*((Readings!DS55)^-0.07168)+(2.5*(LOG(Readings!DS55/16.325))^2-273+$E58))</f>
        <v>6.8271091133454433</v>
      </c>
      <c r="DX58" s="6">
        <f>IF(Readings!DT55&gt;0.1,333.5*((Readings!DT55)^-0.07168)+(2.5*(LOG(Readings!DT55/16.325))^2-273+$E58))</f>
        <v>8.8814581175827811</v>
      </c>
      <c r="DY58" s="6">
        <f>IF(Readings!DU55&gt;0.1,333.5*((Readings!DU55)^-0.07168)+(2.5*(LOG(Readings!DU55/16.325))^2-273+$E58))</f>
        <v>9.9384632837383151</v>
      </c>
      <c r="DZ58" s="6">
        <f>IF(Readings!DV55&gt;0.1,333.5*((Readings!DV55)^-0.07168)+(2.5*(LOG(Readings!DV55/16.325))^2-273+$E58))</f>
        <v>7.3649700328844006</v>
      </c>
      <c r="EA58" s="6">
        <f>IF(Readings!DW55&gt;0.1,333.5*((Readings!DW55)^-0.07168)+(2.5*(LOG(Readings!DW55/16.325))^2-273+$E58))</f>
        <v>4.0628884425158276</v>
      </c>
      <c r="EB58" s="6">
        <f>IF(Readings!DX55&gt;0.1,333.5*((Readings!DX55)^-0.07168)+(2.5*(LOG(Readings!DX55/16.325))^2-273+$E58))</f>
        <v>3.851819893010429</v>
      </c>
      <c r="EC58" s="6">
        <f>IF(Readings!DY55&gt;0.1,333.5*((Readings!DY55)^-0.07168)+(2.5*(LOG(Readings!DY55/16.325))^2-273+$E58))</f>
        <v>-0.70924547265462934</v>
      </c>
      <c r="ED58" s="6">
        <f>IF(Readings!DZ55&gt;0.1,333.5*((Readings!DZ55)^-0.07168)+(2.5*(LOG(Readings!DZ55/16.325))^2-273+$E58))</f>
        <v>-2.5317649470805463</v>
      </c>
      <c r="EE58" s="6">
        <f>IF(Readings!EA55&gt;0.1,333.5*((Readings!EA55)^-0.07168)+(2.5*(LOG(Readings!EA55/16.325))^2-273+$E58))</f>
        <v>-3.8354361391455427</v>
      </c>
      <c r="EF58" s="6">
        <f>IF(Readings!EB55&gt;0.1,333.5*((Readings!EB55)^-0.07168)+(2.5*(LOG(Readings!EB55/16.325))^2-273+$E58))</f>
        <v>-5.4022911111276244</v>
      </c>
      <c r="EG58" s="6">
        <f>IF(Readings!EC55&gt;0.1,333.5*((Readings!EC55)^-0.07168)+(2.5*(LOG(Readings!EC55/16.325))^2-273+$E58))</f>
        <v>-4.956303061319943</v>
      </c>
      <c r="EH58" s="6">
        <f>IF(Readings!ED55&gt;0.1,333.5*((Readings!ED55)^-0.07168)+(2.5*(LOG(Readings!ED55/16.325))^2-273+$E58))</f>
        <v>9.3010982121576831</v>
      </c>
      <c r="EI58" s="6">
        <f>IF(Readings!EE55&gt;0.1,333.5*((Readings!EE55)^-0.07168)+(2.5*(LOG(Readings!EE55/16.325))^2-273+$E58))</f>
        <v>-0.22800344619116686</v>
      </c>
      <c r="EJ58" s="6">
        <f>IF(Readings!EF55&gt;0.1,333.5*((Readings!EF55)^-0.07168)+(2.5*(LOG(Readings!EF55/16.325))^2-273+$E58))</f>
        <v>9.1601584616232117</v>
      </c>
      <c r="EK58" s="6">
        <f>IF(Readings!EG55&gt;0.1,333.5*((Readings!EG55)^-0.07168)+(2.5*(LOG(Readings!EG55/16.325))^2-273+$E58))</f>
        <v>8.8814581175827811</v>
      </c>
      <c r="EL58" s="6">
        <f>IF(Readings!EH55&gt;0.1,333.5*((Readings!EH55)^-0.07168)+(2.5*(LOG(Readings!EH55/16.325))^2-273+$E58))</f>
        <v>-4.2173362892252158</v>
      </c>
      <c r="EM58" s="6">
        <f>IF(Readings!EI55&gt;0.1,333.5*((Readings!EI55)^-0.07168)+(2.5*(LOG(Readings!EI55/16.325))^2-273+$E58))</f>
        <v>3.9570436675542737</v>
      </c>
      <c r="EN58" s="6">
        <f>IF(Readings!EJ55&gt;0.1,333.5*((Readings!EJ55)^-0.07168)+(2.5*(LOG(Readings!EJ55/16.325))^2-273+$E58))</f>
        <v>11.531508647142118</v>
      </c>
      <c r="EO58" s="6">
        <f>IF(Readings!EK55&gt;0.1,333.5*((Readings!EK55)^-0.07168)+(2.5*(LOG(Readings!EK55/16.325))^2-273+$E58))</f>
        <v>10.79450760523622</v>
      </c>
      <c r="EP58" s="6">
        <f>IF(Readings!EL55&gt;0.1,333.5*((Readings!EL55)^-0.07168)+(2.5*(LOG(Readings!EL55/16.325))^2-273+$E58))</f>
        <v>3.6136038210239008</v>
      </c>
      <c r="EQ58" s="6">
        <f>IF(Readings!EM55&gt;0.1,333.5*((Readings!EM55)^-0.07168)+(2.5*(LOG(Readings!EM55/16.325))^2-273+$E58))</f>
        <v>1.6414878870391476</v>
      </c>
      <c r="ER58" s="6">
        <f>IF(Readings!EN55&gt;0.1,333.5*((Readings!EN55)^-0.07168)+(2.5*(LOG(Readings!EN55/16.325))^2-273+$E58))</f>
        <v>4.3996645865450432</v>
      </c>
      <c r="ES58" s="6">
        <f>IF(Readings!EO55&gt;0.1,333.5*((Readings!EO55)^-0.07168)+(2.5*(LOG(Readings!EO55/16.325))^2-273+$E58))</f>
        <v>8.6458714379390926</v>
      </c>
      <c r="ET58" s="6"/>
      <c r="EU58" s="6">
        <f>IF(Readings!EQ55&gt;0.1,333.5*((Readings!EQ55)^-0.07168)+(2.5*(LOG(Readings!EQ55/16.325))^2-273+$E58))</f>
        <v>1.6150327171864092</v>
      </c>
      <c r="EV58" s="6">
        <f>IF(Readings!ER55&gt;0.1,333.5*((Readings!ER55)^-0.07168)+(2.5*(LOG(Readings!ER55/16.325))^2-273+$E58))</f>
        <v>5.7467408398221096</v>
      </c>
      <c r="EW58" s="6">
        <f>(333.5*((10.67)^-0.07168)+(2.5*(LOG(10.67/16.325))^2-273+$E58))</f>
        <v>8.4325268704286032</v>
      </c>
      <c r="EX58" s="6">
        <f>(333.5*((10.81)^-0.07168)+(2.5*(LOG(10.81/16.325))^2-273+$E58))</f>
        <v>8.164520624008901</v>
      </c>
      <c r="EY58" s="6">
        <f>(333.5*((12.17)^-0.07168)+(2.5*(LOG(12.17/16.325))^2-273+$E58))</f>
        <v>5.7467408398221096</v>
      </c>
      <c r="FA58" s="6">
        <f>IF(Readings!EW55&gt;0.1,333.5*((Readings!EW55)^-0.07168)+(2.5*(LOG(Readings!EW55/16.325))^2-273+$E58))</f>
        <v>-1.4348113245487752</v>
      </c>
      <c r="FB58" s="6"/>
      <c r="FC58" s="6"/>
      <c r="FD58" s="6"/>
      <c r="FE58" s="6"/>
      <c r="FF58" s="6"/>
    </row>
    <row r="59" spans="1:167" x14ac:dyDescent="0.2">
      <c r="A59" t="s">
        <v>38</v>
      </c>
      <c r="B59" s="13">
        <v>2</v>
      </c>
      <c r="C59" s="13">
        <v>1079.5</v>
      </c>
      <c r="D59" s="17">
        <f t="shared" si="64"/>
        <v>-1.2000000000000455</v>
      </c>
      <c r="E59" s="17">
        <v>-0.05</v>
      </c>
      <c r="F59" s="13" t="s">
        <v>103</v>
      </c>
      <c r="G59" s="6">
        <f>IF(Readings!C56&gt;0.1,333.5*((Readings!C56)^-0.07168)+(2.5*(LOG(Readings!C56/16.325))^2-273+$E59))</f>
        <v>-0.44960271973712906</v>
      </c>
      <c r="H59" s="6">
        <f>IF(Readings!D56&gt;0.1,333.5*((Readings!D56)^-0.07168)+(2.5*(LOG(Readings!D56/16.325))^2-273+$E59))</f>
        <v>-0.69394182327278031</v>
      </c>
      <c r="I59" s="6">
        <f>IF(Readings!E56&gt;0.1,333.5*((Readings!E56)^-0.07168)+(2.5*(LOG(Readings!E56/16.325))^2-273+$E59))</f>
        <v>-0.61287581582536177</v>
      </c>
      <c r="J59" s="6">
        <f>IF(Readings!F56&gt;0.1,333.5*((Readings!F56)^-0.07168)+(2.5*(LOG(Readings!F56/16.325))^2-273+$E59))</f>
        <v>-0.49640853627329307</v>
      </c>
      <c r="K59" s="6">
        <f>IF(Readings!G56&gt;0.1,333.5*((Readings!G56)^-0.07168)+(2.5*(LOG(Readings!G56/16.325))^2-273+$E59))</f>
        <v>-0.39091812913915192</v>
      </c>
      <c r="L59" s="6">
        <f>IF(Readings!H56&gt;0.1,333.5*((Readings!H56)^-0.07168)+(2.5*(LOG(Readings!H56/16.325))^2-273+$E59))</f>
        <v>-0.29661001642051588</v>
      </c>
      <c r="M59" s="6">
        <f>IF(Readings!I56&gt;0.1,333.5*((Readings!I56)^-0.07168)+(2.5*(LOG(Readings!I56/16.325))^2-273+$E59))</f>
        <v>-1.0589017813742885E-2</v>
      </c>
      <c r="N59" s="6">
        <f>IF(Readings!J56&gt;0.1,333.5*((Readings!J56)^-0.07168)+(2.5*(LOG(Readings!J56/16.325))^2-273+$E59))</f>
        <v>2.8257486647826227</v>
      </c>
      <c r="O59" s="6">
        <f>IF(Readings!K56&gt;0.1,333.5*((Readings!K56)^-0.07168)+(2.5*(LOG(Readings!K56/16.325))^2-273+$E59))</f>
        <v>4.1280602225965026</v>
      </c>
      <c r="P59" s="6">
        <f>IF(Readings!L56&gt;0.1,333.5*((Readings!L56)^-0.07168)+(2.5*(LOG(Readings!L56/16.325))^2-273+$E59))</f>
        <v>3.5750837513294869</v>
      </c>
      <c r="Q59" s="6">
        <f>IF(Readings!M56&gt;0.1,333.5*((Readings!M56)^-0.07168)+(2.5*(LOG(Readings!M56/16.325))^2-273+$E59))</f>
        <v>4.0221261683063858</v>
      </c>
      <c r="R59" s="6">
        <f>IF(Readings!N56&gt;0.1,333.5*((Readings!N56)^-0.07168)+(2.5*(LOG(Readings!N56/16.325))^2-273+$E59))</f>
        <v>6.3890106511406088</v>
      </c>
      <c r="S59" s="6">
        <f>IF(Readings!O56&gt;0.1,333.5*((Readings!O56)^-0.07168)+(2.5*(LOG(Readings!O56/16.325))^2-273+$E59))</f>
        <v>7.6530426309799395</v>
      </c>
      <c r="T59" s="6">
        <f>IF(Readings!P56&gt;0.1,333.5*((Readings!P56)^-0.07168)+(2.5*(LOG(Readings!P56/16.325))^2-273+$E59))</f>
        <v>6.5098151875270105</v>
      </c>
      <c r="U59" s="6">
        <f>IF(Readings!Q56&gt;0.1,333.5*((Readings!Q56)^-0.07168)+(2.5*(LOG(Readings!Q56/16.325))^2-273+$E59))</f>
        <v>6.8771091133454547</v>
      </c>
      <c r="V59" s="6">
        <f>IF(Readings!R56&gt;0.1,333.5*((Readings!R56)^-0.07168)+(2.5*(LOG(Readings!R56/16.325))^2-273+$E59))</f>
        <v>6.3718181119482438</v>
      </c>
      <c r="W59" s="6">
        <f>IF(Readings!S56&gt;0.1,333.5*((Readings!S56)^-0.07168)+(2.5*(LOG(Readings!S56/16.325))^2-273+$E59))</f>
        <v>7.108242235069838</v>
      </c>
      <c r="X59" s="6">
        <f>IF(Readings!T56&gt;0.1,333.5*((Readings!T56)^-0.07168)+(2.5*(LOG(Readings!T56/16.325))^2-273+$E59))</f>
        <v>6.4925082531693761</v>
      </c>
      <c r="Y59" s="6">
        <f>IF(Readings!U56&gt;0.1,333.5*((Readings!U56)^-0.07168)+(2.5*(LOG(Readings!U56/16.325))^2-273+$E59))</f>
        <v>7.4331739051517047</v>
      </c>
      <c r="Z59" s="6">
        <f>IF(Readings!V56&gt;0.1,333.5*((Readings!V56)^-0.07168)+(2.5*(LOG(Readings!V56/16.325))^2-273+$E59))</f>
        <v>7.3061251795053295</v>
      </c>
      <c r="AA59" s="6">
        <f>IF(Readings!W56&gt;0.1,333.5*((Readings!W56)^-0.07168)+(2.5*(LOG(Readings!W56/16.325))^2-273+$E59))</f>
        <v>3.370225286724235</v>
      </c>
      <c r="AB59" s="6">
        <f>IF(Readings!X56&gt;0.1,333.5*((Readings!X56)^-0.07168)+(2.5*(LOG(Readings!X56/16.325))^2-273+$E59))</f>
        <v>3.8868382188560417</v>
      </c>
      <c r="AC59" s="6">
        <f>IF(Readings!Y56&gt;0.1,333.5*((Readings!Y56)^-0.07168)+(2.5*(LOG(Readings!Y56/16.325))^2-273+$E59))</f>
        <v>2.8964471982822033</v>
      </c>
      <c r="AD59" s="6">
        <f>IF(Readings!Z56&gt;0.1,333.5*((Readings!Z56)^-0.07168)+(2.5*(LOG(Readings!Z56/16.325))^2-273+$E59))</f>
        <v>3.5309874480588519</v>
      </c>
      <c r="AE59" s="6">
        <f>IF(Readings!AA56&gt;0.1,333.5*((Readings!AA56)^-0.07168)+(2.5*(LOG(Readings!AA56/16.325))^2-273+$E59))</f>
        <v>2.4625780621211106</v>
      </c>
      <c r="AF59" s="6">
        <f>IF(Readings!AB56&gt;0.1,333.5*((Readings!AB56)^-0.07168)+(2.5*(LOG(Readings!AB56/16.325))^2-273+$E59))</f>
        <v>2.4349468430548313</v>
      </c>
      <c r="AG59" s="6">
        <f>IF(Readings!AC56&gt;0.1,333.5*((Readings!AC56)^-0.07168)+(2.5*(LOG(Readings!AC56/16.325))^2-273+$E59))</f>
        <v>0.37820025620322895</v>
      </c>
      <c r="AH59" s="6">
        <f>IF(Readings!AD56&gt;0.1,333.5*((Readings!AD56)^-0.07168)+(2.5*(LOG(Readings!AD56/16.325))^2-273+$E59))</f>
        <v>6.1653932805654676E-2</v>
      </c>
      <c r="AI59" s="6">
        <f>IF(Readings!AE56&gt;0.1,333.5*((Readings!AE56)^-0.07168)+(2.5*(LOG(Readings!AE56/16.325))^2-273+$E59))</f>
        <v>-4.6598836145165023E-2</v>
      </c>
      <c r="AJ59" s="6">
        <f>IF(Readings!AF56&gt;0.1,333.5*((Readings!AF56)^-0.07168)+(2.5*(LOG(Readings!AF56/16.325))^2-273+$E59))</f>
        <v>-1.4070034348565628</v>
      </c>
      <c r="AK59" s="6">
        <f>IF(Readings!AG56&gt;0.1,333.5*((Readings!AG56)^-0.07168)+(2.5*(LOG(Readings!AG56/16.325))^2-273+$E59))</f>
        <v>-2.2087056672065728</v>
      </c>
      <c r="AL59" s="6">
        <f>IF(Readings!AH56&gt;0.1,333.5*((Readings!AH56)^-0.07168)+(2.5*(LOG(Readings!AH56/16.325))^2-273+$E59))</f>
        <v>-3.2957063176580164</v>
      </c>
      <c r="AM59" s="6">
        <f>IF(Readings!AI56&gt;0.1,333.5*((Readings!AI56)^-0.07168)+(2.5*(LOG(Readings!AI56/16.325))^2-273+$E59))</f>
        <v>-5.1753069469251614</v>
      </c>
      <c r="AN59" s="6">
        <f>IF(Readings!AJ56&gt;0.1,333.5*((Readings!AJ56)^-0.07168)+(2.5*(LOG(Readings!AJ56/16.325))^2-273+$E59))</f>
        <v>-6.1264744517702638</v>
      </c>
      <c r="AO59" s="6">
        <f>IF(Readings!AK56&gt;0.1,333.5*((Readings!AK56)^-0.07168)+(2.5*(LOG(Readings!AK56/16.325))^2-273+$E59))</f>
        <v>-2.017096198301374</v>
      </c>
      <c r="AP59" s="6">
        <f>IF(Readings!AL56&gt;0.1,333.5*((Readings!AL56)^-0.07168)+(2.5*(LOG(Readings!AL56/16.325))^2-273+$E59))</f>
        <v>-4.9063030613199317</v>
      </c>
      <c r="AQ59" s="6">
        <f>IF(Readings!AM56&gt;0.1,333.5*((Readings!AM56)^-0.07168)+(2.5*(LOG(Readings!AM56/16.325))^2-273+$E59))</f>
        <v>-11.100069585744393</v>
      </c>
      <c r="AR59" s="6">
        <f>IF(Readings!AN56&gt;0.1,333.5*((Readings!AN56)^-0.07168)+(2.5*(LOG(Readings!AN56/16.325))^2-273+$E59))</f>
        <v>-12.239917069540468</v>
      </c>
      <c r="AS59" s="6">
        <f>IF(Readings!AO56&gt;0.1,333.5*((Readings!AO56)^-0.07168)+(2.5*(LOG(Readings!AO56/16.325))^2-273+$E59))</f>
        <v>-6.9467288131234568</v>
      </c>
      <c r="AT59" s="6">
        <f>IF(Readings!AP56&gt;0.1,333.5*((Readings!AP56)^-0.07168)+(2.5*(LOG(Readings!AP56/16.325))^2-273+$E59))</f>
        <v>-7.728519004260022</v>
      </c>
      <c r="AU59" s="6">
        <f>IF(Readings!AQ56&gt;0.1,333.5*((Readings!AQ56)^-0.07168)+(2.5*(LOG(Readings!AQ56/16.325))^2-273+$E59))</f>
        <v>-5.8723544021392513</v>
      </c>
      <c r="AV59" s="6">
        <f>IF(Readings!AR56&gt;0.1,333.5*((Readings!AR56)^-0.07168)+(2.5*(LOG(Readings!AR56/16.325))^2-273+$E59))</f>
        <v>-11.769773796932611</v>
      </c>
      <c r="AW59" s="6">
        <f>IF(Readings!AS56&gt;0.1,333.5*((Readings!AS56)^-0.07168)+(2.5*(LOG(Readings!AS56/16.325))^2-273+$E59))</f>
        <v>-5.4400915211870142</v>
      </c>
      <c r="AX59" s="6">
        <f>IF(Readings!AT56&gt;0.1,333.5*((Readings!AT56)^-0.07168)+(2.5*(LOG(Readings!AT56/16.325))^2-273+$E59))</f>
        <v>-4.9063030613199317</v>
      </c>
      <c r="AY59" s="6">
        <f>IF(Readings!AU56&gt;0.1,333.5*((Readings!AU56)^-0.07168)+(2.5*(LOG(Readings!AU56/16.325))^2-273+$E59))</f>
        <v>-4.9964476464559766</v>
      </c>
      <c r="AZ59" s="6">
        <f>IF(Readings!AV56&gt;0.1,333.5*((Readings!AV56)^-0.07168)+(2.5*(LOG(Readings!AV56/16.325))^2-273+$E59))</f>
        <v>-6.7858670586589938</v>
      </c>
      <c r="BA59" s="6">
        <f>IF(Readings!AW56&gt;0.1,333.5*((Readings!AW56)^-0.07168)+(2.5*(LOG(Readings!AW56/16.325))^2-273+$E59))</f>
        <v>-0.26111260695404326</v>
      </c>
      <c r="BB59" s="6">
        <f>IF(Readings!AX56&gt;0.1,333.5*((Readings!AX56)^-0.07168)+(2.5*(LOG(Readings!AX56/16.325))^2-273+$E59))</f>
        <v>-0.32023489432850738</v>
      </c>
      <c r="BC59" s="6">
        <f>IF(Readings!AY56&gt;0.1,333.5*((Readings!AY56)^-0.07168)+(2.5*(LOG(Readings!AY56/16.325))^2-273+$E59))</f>
        <v>-0.33203534542741409</v>
      </c>
      <c r="BD59" s="6">
        <f>IF(Readings!AZ56&gt;0.1,333.5*((Readings!AZ56)^-0.07168)+(2.5*(LOG(Readings!AZ56/16.325))^2-273+$E59))</f>
        <v>-0.36738886944823435</v>
      </c>
      <c r="BE59" s="6">
        <f>IF(Readings!BA56&gt;0.1,333.5*((Readings!BA56)^-0.07168)+(2.5*(LOG(Readings!BA56/16.325))^2-273+$E59))</f>
        <v>-0.36738886944823435</v>
      </c>
      <c r="BF59" s="6">
        <f>IF(Readings!BB56&gt;0.1,333.5*((Readings!BB56)^-0.07168)+(2.5*(LOG(Readings!BB56/16.325))^2-273+$E59))</f>
        <v>-0.32023489432850738</v>
      </c>
      <c r="BG59" s="6">
        <f>IF(Readings!BC56&gt;0.1,333.5*((Readings!BC56)^-0.07168)+(2.5*(LOG(Readings!BC56/16.325))^2-273+$E59))</f>
        <v>-0.32023489432850738</v>
      </c>
      <c r="BH59" s="6">
        <f>IF(Readings!BD56&gt;0.1,333.5*((Readings!BD56)^-0.07168)+(2.5*(LOG(Readings!BD56/16.325))^2-273+$E59))</f>
        <v>-0.32023489432850738</v>
      </c>
      <c r="BI59" s="6">
        <f>IF(Readings!BE56&gt;0.1,333.5*((Readings!BE56)^-0.07168)+(2.5*(LOG(Readings!BE56/16.325))^2-273+$E59))</f>
        <v>-0.29661001642051588</v>
      </c>
      <c r="BJ59" s="6">
        <f>IF(Readings!BF56&gt;0.1,333.5*((Readings!BF56)^-0.07168)+(2.5*(LOG(Readings!BF56/16.325))^2-273+$E59))</f>
        <v>-0.20178932590079057</v>
      </c>
      <c r="BK59" s="6">
        <f>IF(Readings!BG56&gt;0.1,333.5*((Readings!BG56)^-0.07168)+(2.5*(LOG(Readings!BG56/16.325))^2-273+$E59))</f>
        <v>0.96533722360095453</v>
      </c>
      <c r="BL59" s="6">
        <f>IF(Readings!BH56&gt;0.1,333.5*((Readings!BH56)^-0.07168)+(2.5*(LOG(Readings!BH56/16.325))^2-273+$E59))</f>
        <v>0.96533722360095453</v>
      </c>
      <c r="BM59" s="6">
        <f>IF(Readings!BI56&gt;0.1,333.5*((Readings!BI56)^-0.07168)+(2.5*(LOG(Readings!BI56/16.325))^2-273+$E59))</f>
        <v>0.20704126647558496</v>
      </c>
      <c r="BN59" s="6">
        <f>IF(Readings!BJ56&gt;0.1,333.5*((Readings!BJ56)^-0.07168)+(2.5*(LOG(Readings!BJ56/16.325))^2-273+$E59))</f>
        <v>0.39049013209239547</v>
      </c>
      <c r="BO59" s="6">
        <f>IF(Readings!BK56&gt;0.1,333.5*((Readings!BK56)^-0.07168)+(2.5*(LOG(Readings!BK56/16.325))^2-273+$E59))</f>
        <v>2.4487570785397565</v>
      </c>
      <c r="BP59" s="6">
        <f>IF(Readings!BL56&gt;0.1,333.5*((Readings!BL56)^-0.07168)+(2.5*(LOG(Readings!BL56/16.325))^2-273+$E59))</f>
        <v>3.7674336768185981</v>
      </c>
      <c r="BQ59" s="6">
        <f>IF(Readings!BM56&gt;0.1,333.5*((Readings!BM56)^-0.07168)+(2.5*(LOG(Readings!BM56/16.325))^2-273+$E59))</f>
        <v>4.4342188850739603</v>
      </c>
      <c r="BR59" s="6">
        <f>IF(Readings!BN56&gt;0.1,333.5*((Readings!BN56)^-0.07168)+(2.5*(LOG(Readings!BN56/16.325))^2-273+$E59))</f>
        <v>6.2690026075127889</v>
      </c>
      <c r="BS59" s="6">
        <f>IF(Readings!BO56&gt;0.1,333.5*((Readings!BO56)^-0.07168)+(2.5*(LOG(Readings!BO56/16.325))^2-273+$E59))</f>
        <v>7.6162142372819517</v>
      </c>
      <c r="BT59" s="6">
        <f>IF(Readings!BP56&gt;0.1,333.5*((Readings!BP56)^-0.07168)+(2.5*(LOG(Readings!BP56/16.325))^2-273+$E59))</f>
        <v>6.6837947153777577</v>
      </c>
      <c r="BU59" s="6">
        <f>IF(Readings!BQ56&gt;0.1,333.5*((Readings!BQ56)^-0.07168)+(2.5*(LOG(Readings!BQ56/16.325))^2-273+$E59))</f>
        <v>5.0147231347693264</v>
      </c>
      <c r="BV59" s="6">
        <f>IF(Readings!BR56&gt;0.1,333.5*((Readings!BR56)^-0.07168)+(2.5*(LOG(Readings!BR56/16.325))^2-273+$E59))</f>
        <v>4.2804873850918739</v>
      </c>
      <c r="BW59" s="6">
        <f>IF(Readings!BS56&gt;0.1,333.5*((Readings!BS56)^-0.07168)+(2.5*(LOG(Readings!BS56/16.325))^2-273+$E59))</f>
        <v>3.708028609851624</v>
      </c>
      <c r="BX59" s="6">
        <f>IF(Readings!BT56&gt;0.1,333.5*((Readings!BT56)^-0.07168)+(2.5*(LOG(Readings!BT56/16.325))^2-273+$E59))</f>
        <v>3.4139262825578385</v>
      </c>
      <c r="BY59" s="6">
        <f>IF(Readings!BU56&gt;0.1,333.5*((Readings!BU56)^-0.07168)+(2.5*(LOG(Readings!BU56/16.325))^2-273+$E59))</f>
        <v>1.3636131514195995</v>
      </c>
      <c r="BZ59" s="6">
        <f>IF(Readings!BV56&gt;0.1,333.5*((Readings!BV56)^-0.07168)+(2.5*(LOG(Readings!BV56/16.325))^2-273+$E59))</f>
        <v>0.47676140216958629</v>
      </c>
      <c r="CA59" s="6">
        <f>IF(Readings!BW56&gt;0.1,333.5*((Readings!BW56)^-0.07168)+(2.5*(LOG(Readings!BW56/16.325))^2-273+$E59))</f>
        <v>0.17058101763069544</v>
      </c>
      <c r="CB59" s="6">
        <f>IF(Readings!BX56&gt;0.1,333.5*((Readings!BX56)^-0.07168)+(2.5*(LOG(Readings!BX56/16.325))^2-273+$E59))</f>
        <v>1.3458810624058515E-2</v>
      </c>
      <c r="CC59" s="6">
        <f>IF(Readings!BY56&gt;0.1,333.5*((Readings!BY56)^-0.07168)+(2.5*(LOG(Readings!BY56/16.325))^2-273+$E59))</f>
        <v>-0.75161576440007138</v>
      </c>
      <c r="CD59" s="6">
        <f>IF(Readings!BZ56&gt;0.1,333.5*((Readings!BZ56)^-0.07168)+(2.5*(LOG(Readings!BZ56/16.325))^2-273+$E59))</f>
        <v>-2.1875206234877851</v>
      </c>
      <c r="CE59" s="6">
        <f>IF(Readings!CA56&gt;0.1,333.5*((Readings!CA56)^-0.07168)+(2.5*(LOG(Readings!CA56/16.325))^2-273+$E59))</f>
        <v>-2.0277972207902053</v>
      </c>
      <c r="CF59" s="6"/>
      <c r="CG59" s="6">
        <f>IF(Readings!CC56&gt;0.1,333.5*((Readings!CC56)^-0.07168)+(2.5*(LOG(Readings!CC56/16.325))^2-273+$E59))</f>
        <v>-2.883389199625924</v>
      </c>
      <c r="CH59" s="6">
        <f>IF(Readings!CD56&gt;0.1,333.5*((Readings!CD56)^-0.07168)+(2.5*(LOG(Readings!CD56/16.325))^2-273+$E59))</f>
        <v>-2.3772542592167838</v>
      </c>
      <c r="CI59" s="6">
        <f>IF(Readings!CE56&gt;0.1,333.5*((Readings!CE56)^-0.07168)+(2.5*(LOG(Readings!CE56/16.325))^2-273+$E59))</f>
        <v>-1.0824029773833104</v>
      </c>
      <c r="CJ59" s="6">
        <f>IF(Readings!CF56&gt;0.1,333.5*((Readings!CF56)^-0.07168)+(2.5*(LOG(Readings!CF56/16.325))^2-273+$E59))</f>
        <v>-0.79761762639606104</v>
      </c>
      <c r="CK59" s="6">
        <f>IF(Readings!CG56&gt;0.1,333.5*((Readings!CG56)^-0.07168)+(2.5*(LOG(Readings!CG56/16.325))^2-273+$E59))</f>
        <v>-0.98041728934032335</v>
      </c>
      <c r="CL59" s="6">
        <f>IF(Readings!CH56&gt;0.1,333.5*((Readings!CH56)^-0.07168)+(2.5*(LOG(Readings!CH56/16.325))^2-273+$E59))</f>
        <v>-0.90067894232453227</v>
      </c>
      <c r="CM59" s="6">
        <f>IF(Readings!CI56&gt;0.1,333.5*((Readings!CI56)^-0.07168)+(2.5*(LOG(Readings!CI56/16.325))^2-273+$E59))</f>
        <v>-0.56638232606269412</v>
      </c>
      <c r="CN59" s="6">
        <f>IF(Readings!CJ56&gt;0.1,333.5*((Readings!CJ56)^-0.07168)+(2.5*(LOG(Readings!CJ56/16.325))^2-273+$E59))</f>
        <v>-0.57801734193981247</v>
      </c>
      <c r="CO59" s="6">
        <f>IF(Readings!CK56&gt;0.1,333.5*((Readings!CK56)^-0.07168)+(2.5*(LOG(Readings!CK56/16.325))^2-273+$E59))</f>
        <v>-0.18990043694378755</v>
      </c>
      <c r="CP59" s="6">
        <f>IF(Readings!CL56&gt;0.1,333.5*((Readings!CL56)^-0.07168)+(2.5*(LOG(Readings!CL56/16.325))^2-273+$E59))</f>
        <v>-0.17800344619115549</v>
      </c>
      <c r="CQ59" s="6">
        <f>IF(Readings!CM56&gt;0.1,333.5*((Readings!CM56)^-0.07168)+(2.5*(LOG(Readings!CM56/16.325))^2-273+$E59))</f>
        <v>-0.17800344619115549</v>
      </c>
      <c r="CR59" s="6">
        <f>IF(Readings!CN56&gt;0.1,333.5*((Readings!CN56)^-0.07168)+(2.5*(LOG(Readings!CN56/16.325))^2-273+$E59))</f>
        <v>-2.2600536470406496E-2</v>
      </c>
      <c r="CS59" s="6">
        <f>IF(Readings!CO56&gt;0.1,333.5*((Readings!CO56)^-0.07168)+(2.5*(LOG(Readings!CO56/16.325))^2-273+$E59))</f>
        <v>2.5596272248276364</v>
      </c>
      <c r="CT59" s="6">
        <f>IF(Readings!CP56&gt;0.1,333.5*((Readings!CP56)^-0.07168)+(2.5*(LOG(Readings!CP56/16.325))^2-273+$E59))</f>
        <v>2.5735347646142941</v>
      </c>
      <c r="CU59" s="6">
        <f>IF(Readings!CQ56&gt;0.1,333.5*((Readings!CQ56)^-0.07168)+(2.5*(LOG(Readings!CQ56/16.325))^2-273+$E59))</f>
        <v>4.4805958412766245</v>
      </c>
      <c r="CV59" s="6">
        <f>IF(Readings!CR56&gt;0.1,333.5*((Readings!CR56)^-0.07168)+(2.5*(LOG(Readings!CR56/16.325))^2-273+$E59))</f>
        <v>5.1748780324346626</v>
      </c>
      <c r="CW59" s="6">
        <f>IF(Readings!CS56&gt;0.1,333.5*((Readings!CS56)^-0.07168)+(2.5*(LOG(Readings!CS56/16.325))^2-273+$E59))</f>
        <v>5.7136864085644561</v>
      </c>
      <c r="CX59" s="6">
        <f>IF(Readings!CT56&gt;0.1,333.5*((Readings!CT56)^-0.07168)+(2.5*(LOG(Readings!CT56/16.325))^2-273+$E59))</f>
        <v>5.5815859108323025</v>
      </c>
      <c r="CY59" s="6">
        <f>IF(Readings!CU56&gt;0.1,333.5*((Readings!CU56)^-0.07168)+(2.5*(LOG(Readings!CU56/16.325))^2-273+$E59))</f>
        <v>6.3546417984371146</v>
      </c>
      <c r="CZ59" s="6">
        <f>IF(Readings!CV56&gt;0.1,333.5*((Readings!CV56)^-0.07168)+(2.5*(LOG(Readings!CV56/16.325))^2-273+$E59))</f>
        <v>7.8196913937080694</v>
      </c>
      <c r="DA59" s="6">
        <f>IF(Readings!CW56&gt;0.1,333.5*((Readings!CW56)^-0.07168)+(2.5*(LOG(Readings!CW56/16.325))^2-273+$E59))</f>
        <v>6.8771091133454547</v>
      </c>
      <c r="DB59" s="6">
        <f>IF(Readings!CX56&gt;0.1,333.5*((Readings!CX56)^-0.07168)+(2.5*(LOG(Readings!CX56/16.325))^2-273+$E59))</f>
        <v>5.796740839822121</v>
      </c>
      <c r="DC59" s="6">
        <f>IF(Readings!CY56&gt;0.1,333.5*((Readings!CY56)^-0.07168)+(2.5*(LOG(Readings!CY56/16.325))^2-273+$E59))</f>
        <v>4.6360547928621827</v>
      </c>
      <c r="DD59" s="6">
        <f>IF(Readings!CZ56&gt;0.1,333.5*((Readings!CZ56)^-0.07168)+(2.5*(LOG(Readings!CZ56/16.325))^2-273+$E59))</f>
        <v>3.7228614079577937</v>
      </c>
      <c r="DE59" s="6">
        <f>IF(Readings!DA56&gt;0.1,333.5*((Readings!DA56)^-0.07168)+(2.5*(LOG(Readings!DA56/16.325))^2-273+$E59))</f>
        <v>2.2154320603158908</v>
      </c>
      <c r="DF59" s="6">
        <f>IF(Readings!DB56&gt;0.1,333.5*((Readings!DB56)^-0.07168)+(2.5*(LOG(Readings!DB56/16.325))^2-273+$E59))</f>
        <v>0.48912059845270051</v>
      </c>
      <c r="DG59" s="6">
        <f>IF(Readings!DC56&gt;0.1,333.5*((Readings!DC56)^-0.07168)+(2.5*(LOG(Readings!DC56/16.325))^2-273+$E59))</f>
        <v>-0.3791574681814609</v>
      </c>
      <c r="DH59" s="6">
        <f>IF(Readings!DD56&gt;0.1,333.5*((Readings!DD56)^-0.07168)+(2.5*(LOG(Readings!DD56/16.325))^2-273+$E59))</f>
        <v>1.3458810624058515E-2</v>
      </c>
      <c r="DI59" s="6">
        <f>IF(Readings!DE56&gt;0.1,333.5*((Readings!DE56)^-0.07168)+(2.5*(LOG(Readings!DE56/16.325))^2-273+$E59))</f>
        <v>-1.2957574971670738</v>
      </c>
      <c r="DJ59" s="6">
        <f>IF(Readings!DF56&gt;0.1,333.5*((Readings!DF56)^-0.07168)+(2.5*(LOG(Readings!DF56/16.325))^2-273+$E59))</f>
        <v>-1.5175393381227877</v>
      </c>
      <c r="DK59" s="6">
        <f>IF(Readings!DG56&gt;0.1,333.5*((Readings!DG56)^-0.07168)+(2.5*(LOG(Readings!DG56/16.325))^2-273+$E59))</f>
        <v>-2.1663094975429544</v>
      </c>
      <c r="DL59" s="6">
        <f>IF(Readings!DH56&gt;0.1,333.5*((Readings!DH56)^-0.07168)+(2.5*(LOG(Readings!DH56/16.325))^2-273+$E59))</f>
        <v>-3.1960530268148659</v>
      </c>
      <c r="DM59" s="6">
        <f>IF(Readings!DI56&gt;0.1,333.5*((Readings!DI56)^-0.07168)+(2.5*(LOG(Readings!DI56/16.325))^2-273+$E59))</f>
        <v>-2.481764947080535</v>
      </c>
      <c r="DN59" s="6">
        <f>IF(Readings!DJ56&gt;0.1,333.5*((Readings!DJ56)^-0.07168)+(2.5*(LOG(Readings!DJ56/16.325))^2-273+$E59))</f>
        <v>-2.481764947080535</v>
      </c>
      <c r="DO59" s="6">
        <f>IF(Readings!DK56&gt;0.1,333.5*((Readings!DK56)^-0.07168)+(2.5*(LOG(Readings!DK56/16.325))^2-273+$E59))</f>
        <v>-1.0258182379476466</v>
      </c>
      <c r="DP59" s="6">
        <f>IF(Readings!DL56&gt;0.1,333.5*((Readings!DL56)^-0.07168)+(2.5*(LOG(Readings!DL56/16.325))^2-273+$E59))</f>
        <v>-0.47302134319966171</v>
      </c>
      <c r="DQ59" s="6">
        <f>IF(Readings!DM56&gt;0.1,333.5*((Readings!DM56)^-0.07168)+(2.5*(LOG(Readings!DM56/16.325))^2-273+$E59))</f>
        <v>-0.63607608447654229</v>
      </c>
      <c r="DR59" s="6">
        <f>IF(Readings!DN56&gt;0.1,333.5*((Readings!DN56)^-0.07168)+(2.5*(LOG(Readings!DN56/16.325))^2-273+$E59))</f>
        <v>-0.35561232283225763</v>
      </c>
      <c r="DS59" s="6">
        <f>IF(Readings!DO56&gt;0.1,333.5*((Readings!DO56)^-0.07168)+(2.5*(LOG(Readings!DO56/16.325))^2-273+$E59))</f>
        <v>-0.20178932590079057</v>
      </c>
      <c r="DT59" s="6">
        <f>IF(Readings!DP56&gt;0.1,333.5*((Readings!DP56)^-0.07168)+(2.5*(LOG(Readings!DP56/16.325))^2-273+$E59))</f>
        <v>-8.2534601406848651E-2</v>
      </c>
      <c r="DU59" s="6">
        <f>IF(Readings!DQ56&gt;0.1,333.5*((Readings!DQ56)^-0.07168)+(2.5*(LOG(Readings!DQ56/16.325))^2-273+$E59))</f>
        <v>3.4431197748244244</v>
      </c>
      <c r="DV59" s="6">
        <f>IF(Readings!DR56&gt;0.1,333.5*((Readings!DR56)^-0.07168)+(2.5*(LOG(Readings!DR56/16.325))^2-273+$E59))</f>
        <v>4.9510569242018505</v>
      </c>
      <c r="DW59" s="6">
        <f>IF(Readings!DS56&gt;0.1,333.5*((Readings!DS56)^-0.07168)+(2.5*(LOG(Readings!DS56/16.325))^2-273+$E59))</f>
        <v>4.6829554848779367</v>
      </c>
      <c r="DX59" s="6">
        <f>IF(Readings!DT56&gt;0.1,333.5*((Readings!DT56)^-0.07168)+(2.5*(LOG(Readings!DT56/16.325))^2-273+$E59))</f>
        <v>7.1979237491361232</v>
      </c>
      <c r="DY59" s="6">
        <f>IF(Readings!DU56&gt;0.1,333.5*((Readings!DU56)^-0.07168)+(2.5*(LOG(Readings!DU56/16.325))^2-273+$E59))</f>
        <v>8.2716231210895899</v>
      </c>
      <c r="DZ59" s="6">
        <f>IF(Readings!DV56&gt;0.1,333.5*((Readings!DV56)^-0.07168)+(2.5*(LOG(Readings!DV56/16.325))^2-273+$E59))</f>
        <v>6.6314262584468793</v>
      </c>
      <c r="EA59" s="6">
        <f>IF(Readings!DW56&gt;0.1,333.5*((Readings!DW56)^-0.07168)+(2.5*(LOG(Readings!DW56/16.325))^2-273+$E59))</f>
        <v>4.8086242899296394</v>
      </c>
      <c r="EB59" s="6">
        <f>IF(Readings!DX56&gt;0.1,333.5*((Readings!DX56)^-0.07168)+(2.5*(LOG(Readings!DX56/16.325))^2-273+$E59))</f>
        <v>4.2651863195717397</v>
      </c>
      <c r="EC59" s="6">
        <f>IF(Readings!DY56&gt;0.1,333.5*((Readings!DY56)^-0.07168)+(2.5*(LOG(Readings!DY56/16.325))^2-273+$E59))</f>
        <v>0.75069536241682044</v>
      </c>
      <c r="ED59" s="6">
        <f>IF(Readings!DZ56&gt;0.1,333.5*((Readings!DZ56)^-0.07168)+(2.5*(LOG(Readings!DZ56/16.325))^2-273+$E59))</f>
        <v>-0.18990043694378755</v>
      </c>
      <c r="EE59" s="6">
        <f>IF(Readings!EA56&gt;0.1,333.5*((Readings!EA56)^-0.07168)+(2.5*(LOG(Readings!EA56/16.325))^2-273+$E59))</f>
        <v>-1.6492571261543389</v>
      </c>
      <c r="EF59" s="6">
        <f>IF(Readings!EB56&gt;0.1,333.5*((Readings!EB56)^-0.07168)+(2.5*(LOG(Readings!EB56/16.325))^2-273+$E59))</f>
        <v>-2.1663094975429544</v>
      </c>
      <c r="EG59" s="6">
        <f>IF(Readings!EC56&gt;0.1,333.5*((Readings!EC56)^-0.07168)+(2.5*(LOG(Readings!EC56/16.325))^2-273+$E59))</f>
        <v>-2.6888992958533322</v>
      </c>
      <c r="EH59" s="6">
        <f>IF(Readings!ED56&gt;0.1,333.5*((Readings!ED56)^-0.07168)+(2.5*(LOG(Readings!ED56/16.325))^2-273+$E59))</f>
        <v>7.4331739051517047</v>
      </c>
      <c r="EI59" s="6">
        <f>IF(Readings!EE56&gt;0.1,333.5*((Readings!EE56)^-0.07168)+(2.5*(LOG(Readings!EE56/16.325))^2-273+$E59))</f>
        <v>-0.33203534542741409</v>
      </c>
      <c r="EJ59" s="6">
        <f>IF(Readings!EF56&gt;0.1,333.5*((Readings!EF56)^-0.07168)+(2.5*(LOG(Readings!EF56/16.325))^2-273+$E59))</f>
        <v>5.8300694176218144</v>
      </c>
      <c r="EK59" s="6">
        <f>IF(Readings!EG56&gt;0.1,333.5*((Readings!EG56)^-0.07168)+(2.5*(LOG(Readings!EG56/16.325))^2-273+$E59))</f>
        <v>7.7084242345222833</v>
      </c>
      <c r="EL59" s="6">
        <f>IF(Readings!EH56&gt;0.1,333.5*((Readings!EH56)^-0.07168)+(2.5*(LOG(Readings!EH56/16.325))^2-273+$E59))</f>
        <v>-2.0598605067116296</v>
      </c>
      <c r="EM59" s="6">
        <f>IF(Readings!EI56&gt;0.1,333.5*((Readings!EI56)^-0.07168)+(2.5*(LOG(Readings!EI56/16.325))^2-273+$E59))</f>
        <v>1.2083717517217565</v>
      </c>
      <c r="EN59" s="6">
        <f>IF(Readings!EJ56&gt;0.1,333.5*((Readings!EJ56)^-0.07168)+(2.5*(LOG(Readings!EJ56/16.325))^2-273+$E59))</f>
        <v>8.8132891894042018</v>
      </c>
      <c r="EO59" s="6">
        <f>IF(Readings!EK56&gt;0.1,333.5*((Readings!EK56)^-0.07168)+(2.5*(LOG(Readings!EK56/16.325))^2-273+$E59))</f>
        <v>9.1101399860389165</v>
      </c>
      <c r="EP59" s="6">
        <f>IF(Readings!EL56&gt;0.1,333.5*((Readings!EL56)^-0.07168)+(2.5*(LOG(Readings!EL56/16.325))^2-273+$E59))</f>
        <v>4.9987855109287125</v>
      </c>
      <c r="EQ59" s="6">
        <f>IF(Readings!EM56&gt;0.1,333.5*((Readings!EM56)^-0.07168)+(2.5*(LOG(Readings!EM56/16.325))^2-273+$E59))</f>
        <v>1.5333478926343673</v>
      </c>
      <c r="ER59" s="6">
        <f>IF(Readings!EN56&gt;0.1,333.5*((Readings!EN56)^-0.07168)+(2.5*(LOG(Readings!EN56/16.325))^2-273+$E59))</f>
        <v>1.7047303380372227</v>
      </c>
      <c r="ES59" s="6">
        <f>IF(Readings!EO56&gt;0.1,333.5*((Readings!EO56)^-0.07168)+(2.5*(LOG(Readings!EO56/16.325))^2-273+$E59))</f>
        <v>8.1008444509537867</v>
      </c>
      <c r="ET59" s="6"/>
      <c r="EU59" s="6">
        <f>IF(Readings!EQ56&gt;0.1,333.5*((Readings!EQ56)^-0.07168)+(2.5*(LOG(Readings!EQ56/16.325))^2-273+$E59))</f>
        <v>-0.2374074858683457</v>
      </c>
      <c r="EV59" s="6">
        <f>IF(Readings!ER56&gt;0.1,333.5*((Readings!ER56)^-0.07168)+(2.5*(LOG(Readings!ER56/16.325))^2-273+$E59))</f>
        <v>5.3364654167847902</v>
      </c>
      <c r="EW59" s="6">
        <f>(333.5*((12.18)^-0.07168)+(2.5*(LOG(12.18/16.325))^2-273+$E59))</f>
        <v>5.7800994906226606</v>
      </c>
      <c r="EX59" s="6">
        <f>(333.5*((12.02)^-0.07168)+(2.5*(LOG(12.02/16.325))^2-273+$E59))</f>
        <v>6.0482101722362245</v>
      </c>
      <c r="EY59" s="6">
        <f>(333.5*((12.35)^-0.07168)+(2.5*(LOG(12.35/16.325))^2-273+$E59))</f>
        <v>5.4995096704945468</v>
      </c>
      <c r="FA59" s="6">
        <f>IF(Readings!EW56&gt;0.1,333.5*((Readings!EW56)^-0.07168)+(2.5*(LOG(Readings!EW56/16.325))^2-273+$E59))</f>
        <v>-0.78612856377617391</v>
      </c>
      <c r="FB59" s="6"/>
      <c r="FC59" s="6"/>
      <c r="FD59" s="6"/>
      <c r="FE59" s="6"/>
      <c r="FF59" s="6"/>
    </row>
    <row r="60" spans="1:167" x14ac:dyDescent="0.2">
      <c r="A60" t="s">
        <v>39</v>
      </c>
      <c r="B60" s="13">
        <v>3</v>
      </c>
      <c r="C60" s="13">
        <v>1078.5</v>
      </c>
      <c r="D60" s="17">
        <f t="shared" si="64"/>
        <v>-2.2000000000000455</v>
      </c>
      <c r="E60" s="17">
        <v>-0.04</v>
      </c>
      <c r="F60" s="13" t="s">
        <v>104</v>
      </c>
      <c r="G60" s="6">
        <f>IF(Readings!C57&gt;0.1,333.5*((Readings!C57)^-0.07168)+(2.5*(LOG(Readings!C57/16.325))^2-273+$E60))</f>
        <v>-0.19178932590079967</v>
      </c>
      <c r="H60" s="6">
        <f>IF(Readings!D57&gt;0.1,333.5*((Readings!D57)^-0.07168)+(2.5*(LOG(Readings!D57/16.325))^2-273+$E60))</f>
        <v>-0.28661001642052497</v>
      </c>
      <c r="I60" s="6">
        <f>IF(Readings!E57&gt;0.1,333.5*((Readings!E57)^-0.07168)+(2.5*(LOG(Readings!E57/16.325))^2-273+$E60))</f>
        <v>-0.33382781820711216</v>
      </c>
      <c r="J60" s="6">
        <f>IF(Readings!F57&gt;0.1,333.5*((Readings!F57)^-0.07168)+(2.5*(LOG(Readings!F57/16.325))^2-273+$E60))</f>
        <v>-0.29842645472717777</v>
      </c>
      <c r="K60" s="6">
        <f>IF(Readings!G57&gt;0.1,333.5*((Readings!G57)^-0.07168)+(2.5*(LOG(Readings!G57/16.325))^2-273+$E60))</f>
        <v>-0.26295310278470652</v>
      </c>
      <c r="L60" s="6">
        <f>IF(Readings!H57&gt;0.1,333.5*((Readings!H57)^-0.07168)+(2.5*(LOG(Readings!H57/16.325))^2-273+$E60))</f>
        <v>-0.23926407141493655</v>
      </c>
      <c r="M60" s="6">
        <f>IF(Readings!I57&gt;0.1,333.5*((Readings!I57)^-0.07168)+(2.5*(LOG(Readings!I57/16.325))^2-273+$E60))</f>
        <v>-0.20367012345911917</v>
      </c>
      <c r="N60" s="6">
        <f>IF(Readings!J57&gt;0.1,333.5*((Readings!J57)^-0.07168)+(2.5*(LOG(Readings!J57/16.325))^2-273+$E60))</f>
        <v>-0.19178932590079967</v>
      </c>
      <c r="O60" s="6">
        <f>IF(Readings!K57&gt;0.1,333.5*((Readings!K57)^-0.07168)+(2.5*(LOG(Readings!K57/16.325))^2-273+$E60))</f>
        <v>-0.17990043694379665</v>
      </c>
      <c r="P60" s="6">
        <f>IF(Readings!L57&gt;0.1,333.5*((Readings!L57)^-0.07168)+(2.5*(LOG(Readings!L57/16.325))^2-273+$E60))</f>
        <v>-0.16800344619116458</v>
      </c>
      <c r="Q60" s="6">
        <f>IF(Readings!M57&gt;0.1,333.5*((Readings!M57)^-0.07168)+(2.5*(LOG(Readings!M57/16.325))^2-273+$E60))</f>
        <v>-0.14418511761414265</v>
      </c>
      <c r="R60" s="6">
        <f>IF(Readings!N57&gt;0.1,333.5*((Readings!N57)^-0.07168)+(2.5*(LOG(Readings!N57/16.325))^2-273+$E60))</f>
        <v>-0.14418511761414265</v>
      </c>
      <c r="S60" s="6">
        <f>IF(Readings!O57&gt;0.1,333.5*((Readings!O57)^-0.07168)+(2.5*(LOG(Readings!O57/16.325))^2-273+$E60))</f>
        <v>-0.10839660022952557</v>
      </c>
      <c r="T60" s="6">
        <f>IF(Readings!P57&gt;0.1,333.5*((Readings!P57)^-0.07168)+(2.5*(LOG(Readings!P57/16.325))^2-273+$E60))</f>
        <v>-0.31023489432851648</v>
      </c>
      <c r="U60" s="6">
        <f>IF(Readings!Q57&gt;0.1,333.5*((Readings!Q57)^-0.07168)+(2.5*(LOG(Readings!Q57/16.325))^2-273+$E60))</f>
        <v>0.10788764661674577</v>
      </c>
      <c r="V60" s="6">
        <f>IF(Readings!R57&gt;0.1,333.5*((Readings!R57)^-0.07168)+(2.5*(LOG(Readings!R57/16.325))^2-273+$E60))</f>
        <v>-0.31023489432851648</v>
      </c>
      <c r="W60" s="6">
        <f>IF(Readings!S57&gt;0.1,333.5*((Readings!S57)^-0.07168)+(2.5*(LOG(Readings!S57/16.325))^2-273+$E60))</f>
        <v>1.2828895865910681</v>
      </c>
      <c r="X60" s="6">
        <f>IF(Readings!T57&gt;0.1,333.5*((Readings!T57)^-0.07168)+(2.5*(LOG(Readings!T57/16.325))^2-273+$E60))</f>
        <v>2.2527233328366378</v>
      </c>
      <c r="Y60" s="6">
        <f>IF(Readings!U57&gt;0.1,333.5*((Readings!U57)^-0.07168)+(2.5*(LOG(Readings!U57/16.325))^2-273+$E60))</f>
        <v>1.9279695798599619</v>
      </c>
      <c r="Z60" s="6">
        <f>IF(Readings!V57&gt;0.1,333.5*((Readings!V57)^-0.07168)+(2.5*(LOG(Readings!V57/16.325))^2-273+$E60))</f>
        <v>1.8210285888030739</v>
      </c>
      <c r="AA60" s="6"/>
      <c r="AB60" s="6">
        <f>IF(Readings!X57&gt;0.1,333.5*((Readings!X57)^-0.07168)+(2.5*(LOG(Readings!X57/16.325))^2-273+$E60))</f>
        <v>2.2254320603158817</v>
      </c>
      <c r="AC60" s="6">
        <f>IF(Readings!Y57&gt;0.1,333.5*((Readings!Y57)^-0.07168)+(2.5*(LOG(Readings!Y57/16.325))^2-273+$E60))</f>
        <v>2.1166851490029899</v>
      </c>
      <c r="AD60" s="6">
        <f>IF(Readings!Z57&gt;0.1,333.5*((Readings!Z57)^-0.07168)+(2.5*(LOG(Readings!Z57/16.325))^2-273+$E60))</f>
        <v>1.9951373608304266</v>
      </c>
      <c r="AE60" s="6">
        <f>IF(Readings!AA57&gt;0.1,333.5*((Readings!AA57)^-0.07168)+(2.5*(LOG(Readings!AA57/16.325))^2-273+$E60))</f>
        <v>1.9951373608304266</v>
      </c>
      <c r="AF60" s="6">
        <f>IF(Readings!AB57&gt;0.1,333.5*((Readings!AB57)^-0.07168)+(2.5*(LOG(Readings!AB57/16.325))^2-273+$E60))</f>
        <v>1.9548061168522963</v>
      </c>
      <c r="AG60" s="6">
        <f>IF(Readings!AC57&gt;0.1,333.5*((Readings!AC57)^-0.07168)+(2.5*(LOG(Readings!AC57/16.325))^2-273+$E60))</f>
        <v>1.0389690444977191</v>
      </c>
      <c r="AH60" s="6">
        <f>IF(Readings!AD57&gt;0.1,333.5*((Readings!AD57)^-0.07168)+(2.5*(LOG(Readings!AD57/16.325))^2-273+$E60))</f>
        <v>0.6980611831928627</v>
      </c>
      <c r="AI60" s="6">
        <f>IF(Readings!AE57&gt;0.1,333.5*((Readings!AE57)^-0.07168)+(2.5*(LOG(Readings!AE57/16.325))^2-273+$E60))</f>
        <v>0.54864466888471952</v>
      </c>
      <c r="AJ60" s="6">
        <f>IF(Readings!AF57&gt;0.1,333.5*((Readings!AF57)^-0.07168)+(2.5*(LOG(Readings!AF57/16.325))^2-273+$E60))</f>
        <v>0.35138226415512008</v>
      </c>
      <c r="AK60" s="6">
        <f>IF(Readings!AG57&gt;0.1,333.5*((Readings!AG57)^-0.07168)+(2.5*(LOG(Readings!AG57/16.325))^2-273+$E60))</f>
        <v>-0.32203534542742318</v>
      </c>
      <c r="AL60" s="6">
        <f>IF(Readings!AH57&gt;0.1,333.5*((Readings!AH57)^-0.07168)+(2.5*(LOG(Readings!AH57/16.325))^2-273+$E60))</f>
        <v>-0.13226375889757946</v>
      </c>
      <c r="AM60" s="6">
        <f>IF(Readings!AI57&gt;0.1,333.5*((Readings!AI57)^-0.07168)+(2.5*(LOG(Readings!AI57/16.325))^2-273+$E60))</f>
        <v>-0.31023489432851648</v>
      </c>
      <c r="AN60" s="6">
        <f>IF(Readings!AJ57&gt;0.1,333.5*((Readings!AJ57)^-0.07168)+(2.5*(LOG(Readings!AJ57/16.325))^2-273+$E60))</f>
        <v>-0.33382781820711216</v>
      </c>
      <c r="AO60" s="6">
        <f>IF(Readings!AK57&gt;0.1,333.5*((Readings!AK57)^-0.07168)+(2.5*(LOG(Readings!AK57/16.325))^2-273+$E60))</f>
        <v>-0.33382781820711216</v>
      </c>
      <c r="AP60" s="6">
        <f>IF(Readings!AL57&gt;0.1,333.5*((Readings!AL57)^-0.07168)+(2.5*(LOG(Readings!AL57/16.325))^2-273+$E60))</f>
        <v>-0.34561232283226673</v>
      </c>
      <c r="AQ60" s="6">
        <f>IF(Readings!AM57&gt;0.1,333.5*((Readings!AM57)^-0.07168)+(2.5*(LOG(Readings!AM57/16.325))^2-273+$E60))</f>
        <v>-0.35738886944824344</v>
      </c>
      <c r="AR60" s="6">
        <f>IF(Readings!AN57&gt;0.1,333.5*((Readings!AN57)^-0.07168)+(2.5*(LOG(Readings!AN57/16.325))^2-273+$E60))</f>
        <v>-0.36915746818146999</v>
      </c>
      <c r="AS60" s="6">
        <f>IF(Readings!AO57&gt;0.1,333.5*((Readings!AO57)^-0.07168)+(2.5*(LOG(Readings!AO57/16.325))^2-273+$E60))</f>
        <v>-0.78761762639607014</v>
      </c>
      <c r="AT60" s="6">
        <f>IF(Readings!AP57&gt;0.1,333.5*((Readings!AP57)^-0.07168)+(2.5*(LOG(Readings!AP57/16.325))^2-273+$E60))</f>
        <v>-0.78761762639607014</v>
      </c>
      <c r="AU60" s="6">
        <f>IF(Readings!AQ57&gt;0.1,333.5*((Readings!AQ57)^-0.07168)+(2.5*(LOG(Readings!AQ57/16.325))^2-273+$E60))</f>
        <v>-0.61447981505892812</v>
      </c>
      <c r="AV60" s="6">
        <f>IF(Readings!AR57&gt;0.1,333.5*((Readings!AR57)^-0.07168)+(2.5*(LOG(Readings!AR57/16.325))^2-273+$E60))</f>
        <v>-0.66081861076543191</v>
      </c>
      <c r="AW60" s="6">
        <f>IF(Readings!AS57&gt;0.1,333.5*((Readings!AS57)^-0.07168)+(2.5*(LOG(Readings!AS57/16.325))^2-273+$E60))</f>
        <v>-0.5097643783955732</v>
      </c>
      <c r="AX60" s="6">
        <f>IF(Readings!AT57&gt;0.1,333.5*((Readings!AT57)^-0.07168)+(2.5*(LOG(Readings!AT57/16.325))^2-273+$E60))</f>
        <v>-0.49809037125004352</v>
      </c>
      <c r="AY60" s="6">
        <f>IF(Readings!AU57&gt;0.1,333.5*((Readings!AU57)^-0.07168)+(2.5*(LOG(Readings!AU57/16.325))^2-273+$E60))</f>
        <v>-0.48640853627330216</v>
      </c>
      <c r="AZ60" s="6">
        <f>IF(Readings!AV57&gt;0.1,333.5*((Readings!AV57)^-0.07168)+(2.5*(LOG(Readings!AV57/16.325))^2-273+$E60))</f>
        <v>-0.49809037125004352</v>
      </c>
      <c r="BA60" s="6">
        <f>IF(Readings!AW57&gt;0.1,333.5*((Readings!AW57)^-0.07168)+(2.5*(LOG(Readings!AW57/16.325))^2-273+$E60))</f>
        <v>-6.0564223378207771E-2</v>
      </c>
      <c r="BB60" s="6">
        <f>IF(Readings!AX57&gt;0.1,333.5*((Readings!AX57)^-0.07168)+(2.5*(LOG(Readings!AX57/16.325))^2-273+$E60))</f>
        <v>-0.31023489432851648</v>
      </c>
      <c r="BC60" s="6">
        <f>IF(Readings!AY57&gt;0.1,333.5*((Readings!AY57)^-0.07168)+(2.5*(LOG(Readings!AY57/16.325))^2-273+$E60))</f>
        <v>-0.26295310278470652</v>
      </c>
      <c r="BD60" s="6">
        <f>IF(Readings!AZ57&gt;0.1,333.5*((Readings!AZ57)^-0.07168)+(2.5*(LOG(Readings!AZ57/16.325))^2-273+$E60))</f>
        <v>-0.25111260695405235</v>
      </c>
      <c r="BE60" s="6">
        <f>IF(Readings!BA57&gt;0.1,333.5*((Readings!BA57)^-0.07168)+(2.5*(LOG(Readings!BA57/16.325))^2-273+$E60))</f>
        <v>-0.26295310278470652</v>
      </c>
      <c r="BF60" s="6">
        <f>IF(Readings!BB57&gt;0.1,333.5*((Readings!BB57)^-0.07168)+(2.5*(LOG(Readings!BB57/16.325))^2-273+$E60))</f>
        <v>-0.23926407141493655</v>
      </c>
      <c r="BG60" s="6">
        <f>IF(Readings!BC57&gt;0.1,333.5*((Readings!BC57)^-0.07168)+(2.5*(LOG(Readings!BC57/16.325))^2-273+$E60))</f>
        <v>-0.2274074858683548</v>
      </c>
      <c r="BH60" s="6">
        <f>IF(Readings!BD57&gt;0.1,333.5*((Readings!BD57)^-0.07168)+(2.5*(LOG(Readings!BD57/16.325))^2-273+$E60))</f>
        <v>-0.2274074858683548</v>
      </c>
      <c r="BI60" s="6">
        <f>IF(Readings!BE57&gt;0.1,333.5*((Readings!BE57)^-0.07168)+(2.5*(LOG(Readings!BE57/16.325))^2-273+$E60))</f>
        <v>-0.2274074858683548</v>
      </c>
      <c r="BJ60" s="6">
        <f>IF(Readings!BF57&gt;0.1,333.5*((Readings!BF57)^-0.07168)+(2.5*(LOG(Readings!BF57/16.325))^2-273+$E60))</f>
        <v>-0.23926407141493655</v>
      </c>
      <c r="BK60" s="6">
        <f>IF(Readings!BG57&gt;0.1,333.5*((Readings!BG57)^-0.07168)+(2.5*(LOG(Readings!BG57/16.325))^2-273+$E60))</f>
        <v>-0.23926407141493655</v>
      </c>
      <c r="BL60" s="6">
        <f>IF(Readings!BH57&gt;0.1,333.5*((Readings!BH57)^-0.07168)+(2.5*(LOG(Readings!BH57/16.325))^2-273+$E60))</f>
        <v>-0.23926407141493655</v>
      </c>
      <c r="BM60" s="6">
        <f>IF(Readings!BI57&gt;0.1,333.5*((Readings!BI57)^-0.07168)+(2.5*(LOG(Readings!BI57/16.325))^2-273+$E60))</f>
        <v>-0.23926407141493655</v>
      </c>
      <c r="BN60" s="6">
        <f>IF(Readings!BJ57&gt;0.1,333.5*((Readings!BJ57)^-0.07168)+(2.5*(LOG(Readings!BJ57/16.325))^2-273+$E60))</f>
        <v>-0.2274074858683548</v>
      </c>
      <c r="BO60" s="6">
        <f>IF(Readings!BK57&gt;0.1,333.5*((Readings!BK57)^-0.07168)+(2.5*(LOG(Readings!BK57/16.325))^2-273+$E60))</f>
        <v>-0.23926407141493655</v>
      </c>
      <c r="BP60" s="6">
        <f>IF(Readings!BL57&gt;0.1,333.5*((Readings!BL57)^-0.07168)+(2.5*(LOG(Readings!BL57/16.325))^2-273+$E60))</f>
        <v>-0.2274074858683548</v>
      </c>
      <c r="BQ60" s="6">
        <f>IF(Readings!BM57&gt;0.1,333.5*((Readings!BM57)^-0.07168)+(2.5*(LOG(Readings!BM57/16.325))^2-273+$E60))</f>
        <v>-0.23926407141493655</v>
      </c>
      <c r="BR60" s="6">
        <f>IF(Readings!BN57&gt;0.1,333.5*((Readings!BN57)^-0.07168)+(2.5*(LOG(Readings!BN57/16.325))^2-273+$E60))</f>
        <v>-0.21554283999574864</v>
      </c>
      <c r="BS60" s="6">
        <f>IF(Readings!BO57&gt;0.1,333.5*((Readings!BO57)^-0.07168)+(2.5*(LOG(Readings!BO57/16.325))^2-273+$E60))</f>
        <v>-0.15609834322668803</v>
      </c>
      <c r="BT60" s="6">
        <f>IF(Readings!BP57&gt;0.1,333.5*((Readings!BP57)^-0.07168)+(2.5*(LOG(Readings!BP57/16.325))^2-273+$E60))</f>
        <v>0.44973599914794704</v>
      </c>
      <c r="BU60" s="6">
        <f>IF(Readings!BQ57&gt;0.1,333.5*((Readings!BQ57)^-0.07168)+(2.5*(LOG(Readings!BQ57/16.325))^2-273+$E60))</f>
        <v>1.5040331826833722</v>
      </c>
      <c r="BV60" s="6">
        <f>IF(Readings!BR57&gt;0.1,333.5*((Readings!BR57)^-0.07168)+(2.5*(LOG(Readings!BR57/16.325))^2-273+$E60))</f>
        <v>1.5302332581765086</v>
      </c>
      <c r="BW60" s="6">
        <f>IF(Readings!BS57&gt;0.1,333.5*((Readings!BS57)^-0.07168)+(2.5*(LOG(Readings!BS57/16.325))^2-273+$E60))</f>
        <v>1.6090675789637316</v>
      </c>
      <c r="BX60" s="6">
        <f>IF(Readings!BT57&gt;0.1,333.5*((Readings!BT57)^-0.07168)+(2.5*(LOG(Readings!BT57/16.325))^2-273+$E60))</f>
        <v>1.3866118507341412</v>
      </c>
      <c r="BY60" s="6">
        <f>IF(Readings!BU57&gt;0.1,333.5*((Readings!BU57)^-0.07168)+(2.5*(LOG(Readings!BU57/16.325))^2-273+$E60))</f>
        <v>1.2312564340286372</v>
      </c>
      <c r="BZ60" s="6">
        <f>IF(Readings!BV57&gt;0.1,333.5*((Readings!BV57)^-0.07168)+(2.5*(LOG(Readings!BV57/16.325))^2-273+$E60))</f>
        <v>0.58587969739051005</v>
      </c>
      <c r="CA60" s="6">
        <f>IF(Readings!BW57&gt;0.1,333.5*((Readings!BW57)^-0.07168)+(2.5*(LOG(Readings!BW57/16.325))^2-273+$E60))</f>
        <v>0.38820025620321985</v>
      </c>
      <c r="CB60" s="6">
        <f>IF(Readings!BX57&gt;0.1,333.5*((Readings!BX57)^-0.07168)+(2.5*(LOG(Readings!BX57/16.325))^2-273+$E60))</f>
        <v>0.24139036175722595</v>
      </c>
      <c r="CC60" s="6">
        <f>IF(Readings!BY57&gt;0.1,333.5*((Readings!BY57)^-0.07168)+(2.5*(LOG(Readings!BY57/16.325))^2-273+$E60))</f>
        <v>7.1653932805645582E-2</v>
      </c>
      <c r="CD60" s="6">
        <f>IF(Readings!BZ57&gt;0.1,333.5*((Readings!BZ57)^-0.07168)+(2.5*(LOG(Readings!BZ57/16.325))^2-273+$E60))</f>
        <v>-3.6598836145174118E-2</v>
      </c>
      <c r="CE60" s="6">
        <f>IF(Readings!CA57&gt;0.1,333.5*((Readings!CA57)^-0.07168)+(2.5*(LOG(Readings!CA57/16.325))^2-273+$E60))</f>
        <v>-0.10839660022952557</v>
      </c>
      <c r="CF60" s="6"/>
      <c r="CG60" s="6">
        <f>IF(Readings!CC57&gt;0.1,333.5*((Readings!CC57)^-0.07168)+(2.5*(LOG(Readings!CC57/16.325))^2-273+$E60))</f>
        <v>-0.16800344619116458</v>
      </c>
      <c r="CH60" s="6">
        <f>IF(Readings!CD57&gt;0.1,333.5*((Readings!CD57)^-0.07168)+(2.5*(LOG(Readings!CD57/16.325))^2-273+$E60))</f>
        <v>-0.2274074858683548</v>
      </c>
      <c r="CI60" s="6">
        <f>IF(Readings!CE57&gt;0.1,333.5*((Readings!CE57)^-0.07168)+(2.5*(LOG(Readings!CE57/16.325))^2-273+$E60))</f>
        <v>-0.25111260695405235</v>
      </c>
      <c r="CJ60" s="6">
        <f>IF(Readings!CF57&gt;0.1,333.5*((Readings!CF57)^-0.07168)+(2.5*(LOG(Readings!CF57/16.325))^2-273+$E60))</f>
        <v>-0.2274074858683548</v>
      </c>
      <c r="CK60" s="6">
        <f>IF(Readings!CG57&gt;0.1,333.5*((Readings!CG57)^-0.07168)+(2.5*(LOG(Readings!CG57/16.325))^2-273+$E60))</f>
        <v>-0.20367012345911917</v>
      </c>
      <c r="CL60" s="6">
        <f>IF(Readings!CH57&gt;0.1,333.5*((Readings!CH57)^-0.07168)+(2.5*(LOG(Readings!CH57/16.325))^2-273+$E60))</f>
        <v>-0.21554283999574864</v>
      </c>
      <c r="CM60" s="6">
        <f>IF(Readings!CI57&gt;0.1,333.5*((Readings!CI57)^-0.07168)+(2.5*(LOG(Readings!CI57/16.325))^2-273+$E60))</f>
        <v>-0.21554283999574864</v>
      </c>
      <c r="CN60" s="6">
        <f>IF(Readings!CJ57&gt;0.1,333.5*((Readings!CJ57)^-0.07168)+(2.5*(LOG(Readings!CJ57/16.325))^2-273+$E60))</f>
        <v>-0.20367012345911917</v>
      </c>
      <c r="CO60" s="6">
        <f>IF(Readings!CK57&gt;0.1,333.5*((Readings!CK57)^-0.07168)+(2.5*(LOG(Readings!CK57/16.325))^2-273+$E60))</f>
        <v>-0.20367012345911917</v>
      </c>
      <c r="CP60" s="6">
        <f>IF(Readings!CL57&gt;0.1,333.5*((Readings!CL57)^-0.07168)+(2.5*(LOG(Readings!CL57/16.325))^2-273+$E60))</f>
        <v>-0.19178932590079967</v>
      </c>
      <c r="CQ60" s="6">
        <f>IF(Readings!CM57&gt;0.1,333.5*((Readings!CM57)^-0.07168)+(2.5*(LOG(Readings!CM57/16.325))^2-273+$E60))</f>
        <v>-0.20367012345911917</v>
      </c>
      <c r="CR60" s="6">
        <f>IF(Readings!CN57&gt;0.1,333.5*((Readings!CN57)^-0.07168)+(2.5*(LOG(Readings!CN57/16.325))^2-273+$E60))</f>
        <v>-0.20367012345911917</v>
      </c>
      <c r="CS60" s="6">
        <f>IF(Readings!CO57&gt;0.1,333.5*((Readings!CO57)^-0.07168)+(2.5*(LOG(Readings!CO57/16.325))^2-273+$E60))</f>
        <v>-0.21554283999574864</v>
      </c>
      <c r="CT60" s="6">
        <f>IF(Readings!CP57&gt;0.1,333.5*((Readings!CP57)^-0.07168)+(2.5*(LOG(Readings!CP57/16.325))^2-273+$E60))</f>
        <v>-0.20367012345911917</v>
      </c>
      <c r="CU60" s="6">
        <f>IF(Readings!CQ57&gt;0.1,333.5*((Readings!CQ57)^-0.07168)+(2.5*(LOG(Readings!CQ57/16.325))^2-273+$E60))</f>
        <v>-0.20367012345911917</v>
      </c>
      <c r="CV60" s="6">
        <f>IF(Readings!CR57&gt;0.1,333.5*((Readings!CR57)^-0.07168)+(2.5*(LOG(Readings!CR57/16.325))^2-273+$E60))</f>
        <v>-0.17990043694379665</v>
      </c>
      <c r="CW60" s="6">
        <f>IF(Readings!CS57&gt;0.1,333.5*((Readings!CS57)^-0.07168)+(2.5*(LOG(Readings!CS57/16.325))^2-273+$E60))</f>
        <v>-0.16800344619116458</v>
      </c>
      <c r="CX60" s="6">
        <f>IF(Readings!CT57&gt;0.1,333.5*((Readings!CT57)^-0.07168)+(2.5*(LOG(Readings!CT57/16.325))^2-273+$E60))</f>
        <v>1.3606240261352127</v>
      </c>
      <c r="CY60" s="6">
        <f>IF(Readings!CU57&gt;0.1,333.5*((Readings!CU57)^-0.07168)+(2.5*(LOG(Readings!CU57/16.325))^2-273+$E60))</f>
        <v>1.8210285888030739</v>
      </c>
      <c r="CZ60" s="6">
        <f>IF(Readings!CV57&gt;0.1,333.5*((Readings!CV57)^-0.07168)+(2.5*(LOG(Readings!CV57/16.325))^2-273+$E60))</f>
        <v>3.2208970581846756</v>
      </c>
      <c r="DA60" s="6">
        <f>IF(Readings!CW57&gt;0.1,333.5*((Readings!CW57)^-0.07168)+(2.5*(LOG(Readings!CW57/16.325))^2-273+$E60))</f>
        <v>3.1202419792295473</v>
      </c>
      <c r="DB60" s="6">
        <f>IF(Readings!CX57&gt;0.1,333.5*((Readings!CX57)^-0.07168)+(2.5*(LOG(Readings!CX57/16.325))^2-273+$E60))</f>
        <v>3.1920804677198475</v>
      </c>
      <c r="DC60" s="6">
        <f>IF(Readings!CY57&gt;0.1,333.5*((Readings!CY57)^-0.07168)+(2.5*(LOG(Readings!CY57/16.325))^2-273+$E60))</f>
        <v>3.005899002850299</v>
      </c>
      <c r="DD60" s="6">
        <f>IF(Readings!CZ57&gt;0.1,333.5*((Readings!CZ57)^-0.07168)+(2.5*(LOG(Readings!CZ57/16.325))^2-273+$E60))</f>
        <v>2.6392739997058356</v>
      </c>
      <c r="DE60" s="6">
        <f>IF(Readings!DA57&gt;0.1,333.5*((Readings!DA57)^-0.07168)+(2.5*(LOG(Readings!DA57/16.325))^2-273+$E60))</f>
        <v>2.2937391442130775</v>
      </c>
      <c r="DF60" s="6">
        <f>IF(Readings!DB57&gt;0.1,333.5*((Readings!DB57)^-0.07168)+(2.5*(LOG(Readings!DB57/16.325))^2-273+$E60))</f>
        <v>1.5302332581765086</v>
      </c>
      <c r="DG60" s="6"/>
      <c r="DH60" s="6">
        <f>IF(Readings!DD57&gt;0.1,333.5*((Readings!DD57)^-0.07168)+(2.5*(LOG(Readings!DD57/16.325))^2-273+$E60))</f>
        <v>1.0900406934480316</v>
      </c>
      <c r="DI60" s="6">
        <f>IF(Readings!DE57&gt;0.1,333.5*((Readings!DE57)^-0.07168)+(2.5*(LOG(Readings!DE57/16.325))^2-273+$E60))</f>
        <v>0.62319391349745956</v>
      </c>
      <c r="DJ60" s="6">
        <f>IF(Readings!DF57&gt;0.1,333.5*((Readings!DF57)^-0.07168)+(2.5*(LOG(Readings!DF57/16.325))^2-273+$E60))</f>
        <v>0.3391267741617412</v>
      </c>
      <c r="DK60" s="6">
        <f>IF(Readings!DG57&gt;0.1,333.5*((Readings!DG57)^-0.07168)+(2.5*(LOG(Readings!DG57/16.325))^2-273+$E60))</f>
        <v>4.7539765446856563E-2</v>
      </c>
      <c r="DL60" s="6">
        <f>IF(Readings!DH57&gt;0.1,333.5*((Readings!DH57)^-0.07168)+(2.5*(LOG(Readings!DH57/16.325))^2-273+$E60))</f>
        <v>-9.6450779266945119E-2</v>
      </c>
      <c r="DM60" s="6">
        <f>IF(Readings!DI57&gt;0.1,333.5*((Readings!DI57)^-0.07168)+(2.5*(LOG(Readings!DI57/16.325))^2-273+$E60))</f>
        <v>-0.23926407141493655</v>
      </c>
      <c r="DN60" s="6">
        <f>IF(Readings!DJ57&gt;0.1,333.5*((Readings!DJ57)^-0.07168)+(2.5*(LOG(Readings!DJ57/16.325))^2-273+$E60))</f>
        <v>-0.2274074858683548</v>
      </c>
      <c r="DO60" s="6">
        <f>IF(Readings!DK57&gt;0.1,333.5*((Readings!DK57)^-0.07168)+(2.5*(LOG(Readings!DK57/16.325))^2-273+$E60))</f>
        <v>-0.21554283999574864</v>
      </c>
      <c r="DP60" s="6">
        <f>IF(Readings!DL57&gt;0.1,333.5*((Readings!DL57)^-0.07168)+(2.5*(LOG(Readings!DL57/16.325))^2-273+$E60))</f>
        <v>-0.21554283999574864</v>
      </c>
      <c r="DQ60" s="6">
        <f>IF(Readings!DM57&gt;0.1,333.5*((Readings!DM57)^-0.07168)+(2.5*(LOG(Readings!DM57/16.325))^2-273+$E60))</f>
        <v>-0.2274074858683548</v>
      </c>
      <c r="DR60" s="6">
        <f>IF(Readings!DN57&gt;0.1,333.5*((Readings!DN57)^-0.07168)+(2.5*(LOG(Readings!DN57/16.325))^2-273+$E60))</f>
        <v>-0.19178932590079967</v>
      </c>
      <c r="DS60" s="6">
        <f>IF(Readings!DO57&gt;0.1,333.5*((Readings!DO57)^-0.07168)+(2.5*(LOG(Readings!DO57/16.325))^2-273+$E60))</f>
        <v>-0.20367012345911917</v>
      </c>
      <c r="DT60" s="6">
        <f>IF(Readings!DP57&gt;0.1,333.5*((Readings!DP57)^-0.07168)+(2.5*(LOG(Readings!DP57/16.325))^2-273+$E60))</f>
        <v>-0.16800344619116458</v>
      </c>
      <c r="DU60" s="6">
        <f>IF(Readings!DQ57&gt;0.1,333.5*((Readings!DQ57)^-0.07168)+(2.5*(LOG(Readings!DQ57/16.325))^2-273+$E60))</f>
        <v>-0.16800344619116458</v>
      </c>
      <c r="DV60" s="6">
        <f>IF(Readings!DR57&gt;0.1,333.5*((Readings!DR57)^-0.07168)+(2.5*(LOG(Readings!DR57/16.325))^2-273+$E60))</f>
        <v>-0.17990043694379665</v>
      </c>
      <c r="DW60" s="6">
        <f>IF(Readings!DS57&gt;0.1,333.5*((Readings!DS57)^-0.07168)+(2.5*(LOG(Readings!DS57/16.325))^2-273+$E60))</f>
        <v>-0.15609834322668803</v>
      </c>
      <c r="DX60" s="6">
        <f>IF(Readings!DT57&gt;0.1,333.5*((Readings!DT57)^-0.07168)+(2.5*(LOG(Readings!DT57/16.325))^2-273+$E60))</f>
        <v>2.0896023626161764</v>
      </c>
      <c r="DY60" s="6">
        <f>IF(Readings!DU57&gt;0.1,333.5*((Readings!DU57)^-0.07168)+(2.5*(LOG(Readings!DU57/16.325))^2-273+$E60))</f>
        <v>3.380225286724226</v>
      </c>
      <c r="DZ60" s="6">
        <f>IF(Readings!DV57&gt;0.1,333.5*((Readings!DV57)^-0.07168)+(2.5*(LOG(Readings!DV57/16.325))^2-273+$E60))</f>
        <v>3.9118198930104313</v>
      </c>
      <c r="EA60" s="6">
        <f>IF(Readings!DW57&gt;0.1,333.5*((Readings!DW57)^-0.07168)+(2.5*(LOG(Readings!DW57/16.325))^2-273+$E60))</f>
        <v>3.6883998355363588</v>
      </c>
      <c r="EB60" s="6">
        <f>IF(Readings!DX57&gt;0.1,333.5*((Readings!DX57)^-0.07168)+(2.5*(LOG(Readings!DX57/16.325))^2-273+$E60))</f>
        <v>3.1202419792295473</v>
      </c>
      <c r="EC60" s="6">
        <f>IF(Readings!DY57&gt;0.1,333.5*((Readings!DY57)^-0.07168)+(2.5*(LOG(Readings!DY57/16.325))^2-273+$E60))</f>
        <v>1.244150545631669</v>
      </c>
      <c r="ED60" s="6">
        <f>IF(Readings!DZ57&gt;0.1,333.5*((Readings!DZ57)^-0.07168)+(2.5*(LOG(Readings!DZ57/16.325))^2-273+$E60))</f>
        <v>0.8613768832726123</v>
      </c>
      <c r="EE60" s="6">
        <f>IF(Readings!EA57&gt;0.1,333.5*((Readings!EA57)^-0.07168)+(2.5*(LOG(Readings!EA57/16.325))^2-273+$E60))</f>
        <v>0.42509577004369703</v>
      </c>
      <c r="EF60" s="6">
        <f>IF(Readings!EB57&gt;0.1,333.5*((Readings!EB57)^-0.07168)+(2.5*(LOG(Readings!EB57/16.325))^2-273+$E60))</f>
        <v>9.5801399181482338E-2</v>
      </c>
      <c r="EG60" s="6">
        <f>IF(Readings!EC57&gt;0.1,333.5*((Readings!EC57)^-0.07168)+(2.5*(LOG(Readings!EC57/16.325))^2-273+$E60))</f>
        <v>-0.34561232283226673</v>
      </c>
      <c r="EH60" s="6">
        <f>IF(Readings!ED57&gt;0.1,333.5*((Readings!ED57)^-0.07168)+(2.5*(LOG(Readings!ED57/16.325))^2-273+$E60))</f>
        <v>0.798383358580395</v>
      </c>
      <c r="EI60" s="6">
        <f>IF(Readings!EE57&gt;0.1,333.5*((Readings!EE57)^-0.07168)+(2.5*(LOG(Readings!EE57/16.325))^2-273+$E60))</f>
        <v>-0.2274074858683548</v>
      </c>
      <c r="EJ60" s="6">
        <f>IF(Readings!EF57&gt;0.1,333.5*((Readings!EF57)^-0.07168)+(2.5*(LOG(Readings!EF57/16.325))^2-273+$E60))</f>
        <v>-0.20367012345911917</v>
      </c>
      <c r="EK60" s="6">
        <f>IF(Readings!EG57&gt;0.1,333.5*((Readings!EG57)^-0.07168)+(2.5*(LOG(Readings!EG57/16.325))^2-273+$E60))</f>
        <v>3.336630943586556</v>
      </c>
      <c r="EL60" s="6">
        <f>IF(Readings!EH57&gt;0.1,333.5*((Readings!EH57)^-0.07168)+(2.5*(LOG(Readings!EH57/16.325))^2-273+$E60))</f>
        <v>-0.16800344619116458</v>
      </c>
      <c r="EM60" s="6">
        <f>IF(Readings!EI57&gt;0.1,333.5*((Readings!EI57)^-0.07168)+(2.5*(LOG(Readings!EI57/16.325))^2-273+$E60))</f>
        <v>-0.21554283999574864</v>
      </c>
      <c r="EN60" s="6">
        <f>IF(Readings!EJ57&gt;0.1,333.5*((Readings!EJ57)^-0.07168)+(2.5*(LOG(Readings!EJ57/16.325))^2-273+$E60))</f>
        <v>-5.890178137519797E-4</v>
      </c>
      <c r="EO60" s="6">
        <f>IF(Readings!EK57&gt;0.1,333.5*((Readings!EK57)^-0.07168)+(2.5*(LOG(Readings!EK57/16.325))^2-273+$E60))</f>
        <v>4.1532448383373435</v>
      </c>
      <c r="EP60" s="6">
        <f>IF(Readings!EL57&gt;0.1,333.5*((Readings!EL57)^-0.07168)+(2.5*(LOG(Readings!EL57/16.325))^2-273+$E60))</f>
        <v>3.7625639221569145</v>
      </c>
      <c r="EQ60" s="6">
        <f>IF(Readings!EM57&gt;0.1,333.5*((Readings!EM57)^-0.07168)+(2.5*(LOG(Readings!EM57/16.325))^2-273+$E60))</f>
        <v>1.6354240832686173</v>
      </c>
      <c r="ER60" s="6">
        <f>IF(Readings!EN57&gt;0.1,333.5*((Readings!EN57)^-0.07168)+(2.5*(LOG(Readings!EN57/16.325))^2-273+$E60))</f>
        <v>-0.94767222850776989</v>
      </c>
      <c r="ES60" s="6">
        <f>IF(Readings!EO57&gt;0.1,333.5*((Readings!EO57)^-0.07168)+(2.5*(LOG(Readings!EO57/16.325))^2-273+$E60))</f>
        <v>4.0019738400921483</v>
      </c>
      <c r="ET60" s="6"/>
      <c r="EU60" s="6">
        <f>IF(Readings!EQ57&gt;0.1,333.5*((Readings!EQ57)^-0.07168)+(2.5*(LOG(Readings!EQ57/16.325))^2-273+$E60))</f>
        <v>-0.2274074858683548</v>
      </c>
      <c r="EV60" s="6">
        <f>IF(Readings!ER57&gt;0.1,333.5*((Readings!ER57)^-0.07168)+(2.5*(LOG(Readings!ER57/16.325))^2-273+$E60))</f>
        <v>2.5696272248276273</v>
      </c>
      <c r="EW60" s="6">
        <f>(333.5*((16.41)^-0.07168)+(2.5*(LOG(16.41/16.325))^2-273+$E60))</f>
        <v>-0.14418511761414265</v>
      </c>
      <c r="EX60" s="6">
        <f>(333.5*((15.97)^-0.07168)+(2.5*(LOG(15.97/16.325))^2-273+$E60))</f>
        <v>0.38820025620321985</v>
      </c>
      <c r="EY60" s="6">
        <f>(333.5*((13.76)^-0.07168)+(2.5*(LOG(13.76/16.325))^2-273+$E60))</f>
        <v>3.336630943586556</v>
      </c>
      <c r="FA60" s="6">
        <f>IF(Readings!EW57&gt;0.1,333.5*((Readings!EW57)^-0.07168)+(2.5*(LOG(Readings!EW57/16.325))^2-273+$E60))</f>
        <v>-0.23926407141493655</v>
      </c>
      <c r="FB60" s="6"/>
      <c r="FC60" s="6"/>
      <c r="FD60" s="6"/>
      <c r="FE60" s="6"/>
      <c r="FF60" s="6"/>
    </row>
    <row r="61" spans="1:167" x14ac:dyDescent="0.2">
      <c r="A61" t="s">
        <v>40</v>
      </c>
      <c r="B61" s="13">
        <v>4</v>
      </c>
      <c r="C61" s="13">
        <v>1076.5</v>
      </c>
      <c r="D61" s="17">
        <f t="shared" si="64"/>
        <v>-4.2000000000000455</v>
      </c>
      <c r="E61" s="17">
        <v>-0.09</v>
      </c>
      <c r="F61" s="13" t="s">
        <v>105</v>
      </c>
      <c r="G61" s="6">
        <f>IF(Readings!C58&gt;0.1,333.5*((Readings!C58)^-0.07168)+(2.5*(LOG(Readings!C58/16.325))^2-273+$E61))</f>
        <v>-0.25367012345907369</v>
      </c>
      <c r="H61" s="6">
        <f>IF(Readings!D58&gt;0.1,333.5*((Readings!D58)^-0.07168)+(2.5*(LOG(Readings!D58/16.325))^2-273+$E61))</f>
        <v>-0.26554283999570316</v>
      </c>
      <c r="I61" s="6">
        <f>IF(Readings!E58&gt;0.1,333.5*((Readings!E58)^-0.07168)+(2.5*(LOG(Readings!E58/16.325))^2-273+$E61))</f>
        <v>-0.27740748586830932</v>
      </c>
      <c r="J61" s="6">
        <f>IF(Readings!F58&gt;0.1,333.5*((Readings!F58)^-0.07168)+(2.5*(LOG(Readings!F58/16.325))^2-273+$E61))</f>
        <v>-0.27740748586830932</v>
      </c>
      <c r="K61" s="6">
        <f>IF(Readings!G58&gt;0.1,333.5*((Readings!G58)^-0.07168)+(2.5*(LOG(Readings!G58/16.325))^2-273+$E61))</f>
        <v>-0.27740748586830932</v>
      </c>
      <c r="L61" s="6">
        <f>IF(Readings!H58&gt;0.1,333.5*((Readings!H58)^-0.07168)+(2.5*(LOG(Readings!H58/16.325))^2-273+$E61))</f>
        <v>-0.28926407141489108</v>
      </c>
      <c r="M61" s="6">
        <f>IF(Readings!I58&gt;0.1,333.5*((Readings!I58)^-0.07168)+(2.5*(LOG(Readings!I58/16.325))^2-273+$E61))</f>
        <v>-0.30111260695400688</v>
      </c>
      <c r="N61" s="6">
        <f>IF(Readings!J58&gt;0.1,333.5*((Readings!J58)^-0.07168)+(2.5*(LOG(Readings!J58/16.325))^2-273+$E61))</f>
        <v>-0.31295310278466104</v>
      </c>
      <c r="O61" s="6">
        <f>IF(Readings!K58&gt;0.1,333.5*((Readings!K58)^-0.07168)+(2.5*(LOG(Readings!K58/16.325))^2-273+$E61))</f>
        <v>-0.31295310278466104</v>
      </c>
      <c r="P61" s="6">
        <f>IF(Readings!L58&gt;0.1,333.5*((Readings!L58)^-0.07168)+(2.5*(LOG(Readings!L58/16.325))^2-273+$E61))</f>
        <v>-0.32478556918670165</v>
      </c>
      <c r="Q61" s="6">
        <f>IF(Readings!M58&gt;0.1,333.5*((Readings!M58)^-0.07168)+(2.5*(LOG(Readings!M58/16.325))^2-273+$E61))</f>
        <v>-0.32478556918670165</v>
      </c>
      <c r="R61" s="6">
        <f>IF(Readings!N58&gt;0.1,333.5*((Readings!N58)^-0.07168)+(2.5*(LOG(Readings!N58/16.325))^2-273+$E61))</f>
        <v>-0.32478556918670165</v>
      </c>
      <c r="S61" s="6">
        <f>IF(Readings!O58&gt;0.1,333.5*((Readings!O58)^-0.07168)+(2.5*(LOG(Readings!O58/16.325))^2-273+$E61))</f>
        <v>-0.32478556918670165</v>
      </c>
      <c r="T61" s="6">
        <f>IF(Readings!P58&gt;0.1,333.5*((Readings!P58)^-0.07168)+(2.5*(LOG(Readings!P58/16.325))^2-273+$E61))</f>
        <v>-0.360234894328471</v>
      </c>
      <c r="U61" s="6">
        <f>IF(Readings!Q58&gt;0.1,333.5*((Readings!Q58)^-0.07168)+(2.5*(LOG(Readings!Q58/16.325))^2-273+$E61))</f>
        <v>-0.32478556918670165</v>
      </c>
      <c r="V61" s="6">
        <f>IF(Readings!R58&gt;0.1,333.5*((Readings!R58)^-0.07168)+(2.5*(LOG(Readings!R58/16.325))^2-273+$E61))</f>
        <v>-0.37203534542737771</v>
      </c>
      <c r="W61" s="6">
        <f>IF(Readings!S58&gt;0.1,333.5*((Readings!S58)^-0.07168)+(2.5*(LOG(Readings!S58/16.325))^2-273+$E61))</f>
        <v>-0.32478556918670165</v>
      </c>
      <c r="X61" s="6">
        <f>IF(Readings!T58&gt;0.1,333.5*((Readings!T58)^-0.07168)+(2.5*(LOG(Readings!T58/16.325))^2-273+$E61))</f>
        <v>-0.48960271973709268</v>
      </c>
      <c r="Y61" s="6">
        <f>IF(Readings!U58&gt;0.1,333.5*((Readings!U58)^-0.07168)+(2.5*(LOG(Readings!U58/16.325))^2-273+$E61))</f>
        <v>-0.3484264547271323</v>
      </c>
      <c r="Z61" s="6">
        <f>IF(Readings!V58&gt;0.1,333.5*((Readings!V58)^-0.07168)+(2.5*(LOG(Readings!V58/16.325))^2-273+$E61))</f>
        <v>-0.360234894328471</v>
      </c>
      <c r="AA61" s="6"/>
      <c r="AB61" s="6">
        <f>IF(Readings!X58&gt;0.1,333.5*((Readings!X58)^-0.07168)+(2.5*(LOG(Readings!X58/16.325))^2-273+$E61))</f>
        <v>-0.3366100164204795</v>
      </c>
      <c r="AC61" s="6">
        <f>IF(Readings!Y58&gt;0.1,333.5*((Readings!Y58)^-0.07168)+(2.5*(LOG(Readings!Y58/16.325))^2-273+$E61))</f>
        <v>-0.32478556918670165</v>
      </c>
      <c r="AD61" s="6">
        <f>IF(Readings!Z58&gt;0.1,333.5*((Readings!Z58)^-0.07168)+(2.5*(LOG(Readings!Z58/16.325))^2-273+$E61))</f>
        <v>-0.32478556918670165</v>
      </c>
      <c r="AE61" s="6">
        <f>IF(Readings!AA58&gt;0.1,333.5*((Readings!AA58)^-0.07168)+(2.5*(LOG(Readings!AA58/16.325))^2-273+$E61))</f>
        <v>-0.32478556918670165</v>
      </c>
      <c r="AF61" s="6">
        <f>IF(Readings!AB58&gt;0.1,333.5*((Readings!AB58)^-0.07168)+(2.5*(LOG(Readings!AB58/16.325))^2-273+$E61))</f>
        <v>-0.37203534542737771</v>
      </c>
      <c r="AG61" s="6">
        <f>IF(Readings!AC58&gt;0.1,333.5*((Readings!AC58)^-0.07168)+(2.5*(LOG(Readings!AC58/16.325))^2-273+$E61))</f>
        <v>-0.32478556918670165</v>
      </c>
      <c r="AH61" s="6">
        <f>IF(Readings!AD58&gt;0.1,333.5*((Readings!AD58)^-0.07168)+(2.5*(LOG(Readings!AD58/16.325))^2-273+$E61))</f>
        <v>-0.31295310278466104</v>
      </c>
      <c r="AI61" s="6">
        <f>IF(Readings!AE58&gt;0.1,333.5*((Readings!AE58)^-0.07168)+(2.5*(LOG(Readings!AE58/16.325))^2-273+$E61))</f>
        <v>-0.31295310278466104</v>
      </c>
      <c r="AJ61" s="6">
        <f>IF(Readings!AF58&gt;0.1,333.5*((Readings!AF58)^-0.07168)+(2.5*(LOG(Readings!AF58/16.325))^2-273+$E61))</f>
        <v>-0.32478556918670165</v>
      </c>
      <c r="AK61" s="6">
        <f>IF(Readings!AG58&gt;0.1,333.5*((Readings!AG58)^-0.07168)+(2.5*(LOG(Readings!AG58/16.325))^2-273+$E61))</f>
        <v>-0.37203534542737771</v>
      </c>
      <c r="AL61" s="6">
        <f>IF(Readings!AH58&gt;0.1,333.5*((Readings!AH58)^-0.07168)+(2.5*(LOG(Readings!AH58/16.325))^2-273+$E61))</f>
        <v>-0.31295310278466104</v>
      </c>
      <c r="AM61" s="6">
        <f>IF(Readings!AI58&gt;0.1,333.5*((Readings!AI58)^-0.07168)+(2.5*(LOG(Readings!AI58/16.325))^2-273+$E61))</f>
        <v>-0.31295310278466104</v>
      </c>
      <c r="AN61" s="6">
        <f>IF(Readings!AJ58&gt;0.1,333.5*((Readings!AJ58)^-0.07168)+(2.5*(LOG(Readings!AJ58/16.325))^2-273+$E61))</f>
        <v>-0.38382781820706668</v>
      </c>
      <c r="AO61" s="6">
        <f>IF(Readings!AK58&gt;0.1,333.5*((Readings!AK58)^-0.07168)+(2.5*(LOG(Readings!AK58/16.325))^2-273+$E61))</f>
        <v>-0.31295310278466104</v>
      </c>
      <c r="AP61" s="6">
        <f>IF(Readings!AL58&gt;0.1,333.5*((Readings!AL58)^-0.07168)+(2.5*(LOG(Readings!AL58/16.325))^2-273+$E61))</f>
        <v>-0.38382781820706668</v>
      </c>
      <c r="AQ61" s="6">
        <f>IF(Readings!AM58&gt;0.1,333.5*((Readings!AM58)^-0.07168)+(2.5*(LOG(Readings!AM58/16.325))^2-273+$E61))</f>
        <v>-0.37203534542737771</v>
      </c>
      <c r="AR61" s="6">
        <f>IF(Readings!AN58&gt;0.1,333.5*((Readings!AN58)^-0.07168)+(2.5*(LOG(Readings!AN58/16.325))^2-273+$E61))</f>
        <v>-0.38382781820706668</v>
      </c>
      <c r="AS61" s="6">
        <f>IF(Readings!AO58&gt;0.1,333.5*((Readings!AO58)^-0.07168)+(2.5*(LOG(Readings!AO58/16.325))^2-273+$E61))</f>
        <v>-0.50131596524346378</v>
      </c>
      <c r="AT61" s="6">
        <f>IF(Readings!AP58&gt;0.1,333.5*((Readings!AP58)^-0.07168)+(2.5*(LOG(Readings!AP58/16.325))^2-273+$E61))</f>
        <v>-0.51302134319962533</v>
      </c>
      <c r="AU61" s="6">
        <f>IF(Readings!AQ58&gt;0.1,333.5*((Readings!AQ58)^-0.07168)+(2.5*(LOG(Readings!AQ58/16.325))^2-273+$E61))</f>
        <v>-0.30111260695400688</v>
      </c>
      <c r="AV61" s="6">
        <f>IF(Readings!AR58&gt;0.1,333.5*((Readings!AR58)^-0.07168)+(2.5*(LOG(Readings!AR58/16.325))^2-273+$E61))</f>
        <v>-0.32478556918670165</v>
      </c>
      <c r="AW61" s="6">
        <f>IF(Readings!AS58&gt;0.1,333.5*((Readings!AS58)^-0.07168)+(2.5*(LOG(Readings!AS58/16.325))^2-273+$E61))</f>
        <v>-0.37203534542737771</v>
      </c>
      <c r="AX61" s="6">
        <f>IF(Readings!AT58&gt;0.1,333.5*((Readings!AT58)^-0.07168)+(2.5*(LOG(Readings!AT58/16.325))^2-273+$E61))</f>
        <v>-0.32478556918670165</v>
      </c>
      <c r="AY61" s="6">
        <f>IF(Readings!AU58&gt;0.1,333.5*((Readings!AU58)^-0.07168)+(2.5*(LOG(Readings!AU58/16.325))^2-273+$E61))</f>
        <v>-0.30111260695400688</v>
      </c>
      <c r="AZ61" s="6">
        <f>IF(Readings!AV58&gt;0.1,333.5*((Readings!AV58)^-0.07168)+(2.5*(LOG(Readings!AV58/16.325))^2-273+$E61))</f>
        <v>-0.32478556918670165</v>
      </c>
      <c r="BA61" s="6">
        <f>IF(Readings!AW58&gt;0.1,333.5*((Readings!AW58)^-0.07168)+(2.5*(LOG(Readings!AW58/16.325))^2-273+$E61))</f>
        <v>-0.3366100164204795</v>
      </c>
      <c r="BB61" s="6">
        <f>IF(Readings!AX58&gt;0.1,333.5*((Readings!AX58)^-0.07168)+(2.5*(LOG(Readings!AX58/16.325))^2-273+$E61))</f>
        <v>-0.3366100164204795</v>
      </c>
      <c r="BC61" s="6">
        <f>IF(Readings!AY58&gt;0.1,333.5*((Readings!AY58)^-0.07168)+(2.5*(LOG(Readings!AY58/16.325))^2-273+$E61))</f>
        <v>-0.37203534542737771</v>
      </c>
      <c r="BD61" s="6">
        <f>IF(Readings!AZ58&gt;0.1,333.5*((Readings!AZ58)^-0.07168)+(2.5*(LOG(Readings!AZ58/16.325))^2-273+$E61))</f>
        <v>-0.40738886944819797</v>
      </c>
      <c r="BE61" s="6">
        <f>IF(Readings!BA58&gt;0.1,333.5*((Readings!BA58)^-0.07168)+(2.5*(LOG(Readings!BA58/16.325))^2-273+$E61))</f>
        <v>-0.44267086241006837</v>
      </c>
      <c r="BF61" s="6">
        <f>IF(Readings!BB58&gt;0.1,333.5*((Readings!BB58)^-0.07168)+(2.5*(LOG(Readings!BB58/16.325))^2-273+$E61))</f>
        <v>-0.45441567806392413</v>
      </c>
      <c r="BG61" s="6">
        <f>IF(Readings!BC58&gt;0.1,333.5*((Readings!BC58)^-0.07168)+(2.5*(LOG(Readings!BC58/16.325))^2-273+$E61))</f>
        <v>-0.45441567806392413</v>
      </c>
      <c r="BH61" s="6">
        <f>IF(Readings!BD58&gt;0.1,333.5*((Readings!BD58)^-0.07168)+(2.5*(LOG(Readings!BD58/16.325))^2-273+$E61))</f>
        <v>-0.4661525861513951</v>
      </c>
      <c r="BI61" s="6">
        <f>IF(Readings!BE58&gt;0.1,333.5*((Readings!BE58)^-0.07168)+(2.5*(LOG(Readings!BE58/16.325))^2-273+$E61))</f>
        <v>-0.4661525861513951</v>
      </c>
      <c r="BJ61" s="6">
        <f>IF(Readings!BF58&gt;0.1,333.5*((Readings!BF58)^-0.07168)+(2.5*(LOG(Readings!BF58/16.325))^2-273+$E61))</f>
        <v>-0.47788159670466257</v>
      </c>
      <c r="BK61" s="6">
        <f>IF(Readings!BG58&gt;0.1,333.5*((Readings!BG58)^-0.07168)+(2.5*(LOG(Readings!BG58/16.325))^2-273+$E61))</f>
        <v>-0.4661525861513951</v>
      </c>
      <c r="BL61" s="6">
        <f>IF(Readings!BH58&gt;0.1,333.5*((Readings!BH58)^-0.07168)+(2.5*(LOG(Readings!BH58/16.325))^2-273+$E61))</f>
        <v>-0.4661525861513951</v>
      </c>
      <c r="BM61" s="6">
        <f>IF(Readings!BI58&gt;0.1,333.5*((Readings!BI58)^-0.07168)+(2.5*(LOG(Readings!BI58/16.325))^2-273+$E61))</f>
        <v>-0.4661525861513951</v>
      </c>
      <c r="BN61" s="6">
        <f>IF(Readings!BJ58&gt;0.1,333.5*((Readings!BJ58)^-0.07168)+(2.5*(LOG(Readings!BJ58/16.325))^2-273+$E61))</f>
        <v>-0.4661525861513951</v>
      </c>
      <c r="BO61" s="6">
        <f>IF(Readings!BK58&gt;0.1,333.5*((Readings!BK58)^-0.07168)+(2.5*(LOG(Readings!BK58/16.325))^2-273+$E61))</f>
        <v>-0.4661525861513951</v>
      </c>
      <c r="BP61" s="6">
        <f>IF(Readings!BL58&gt;0.1,333.5*((Readings!BL58)^-0.07168)+(2.5*(LOG(Readings!BL58/16.325))^2-273+$E61))</f>
        <v>-0.4661525861513951</v>
      </c>
      <c r="BQ61" s="6">
        <f>IF(Readings!BM58&gt;0.1,333.5*((Readings!BM58)^-0.07168)+(2.5*(LOG(Readings!BM58/16.325))^2-273+$E61))</f>
        <v>-0.47788159670466257</v>
      </c>
      <c r="BR61" s="6">
        <f>IF(Readings!BN58&gt;0.1,333.5*((Readings!BN58)^-0.07168)+(2.5*(LOG(Readings!BN58/16.325))^2-273+$E61))</f>
        <v>-0.45441567806392413</v>
      </c>
      <c r="BS61" s="6">
        <f>IF(Readings!BO58&gt;0.1,333.5*((Readings!BO58)^-0.07168)+(2.5*(LOG(Readings!BO58/16.325))^2-273+$E61))</f>
        <v>-0.47788159670466257</v>
      </c>
      <c r="BT61" s="6">
        <f>IF(Readings!BP58&gt;0.1,333.5*((Readings!BP58)^-0.07168)+(2.5*(LOG(Readings!BP58/16.325))^2-273+$E61))</f>
        <v>-0.44267086241006837</v>
      </c>
      <c r="BU61" s="6">
        <f>IF(Readings!BQ58&gt;0.1,333.5*((Readings!BQ58)^-0.07168)+(2.5*(LOG(Readings!BQ58/16.325))^2-273+$E61))</f>
        <v>-0.43091812913911554</v>
      </c>
      <c r="BV61" s="6">
        <f>IF(Readings!BR58&gt;0.1,333.5*((Readings!BR58)^-0.07168)+(2.5*(LOG(Readings!BR58/16.325))^2-273+$E61))</f>
        <v>-0.50131596524346378</v>
      </c>
      <c r="BW61" s="6">
        <f>IF(Readings!BS58&gt;0.1,333.5*((Readings!BS58)^-0.07168)+(2.5*(LOG(Readings!BS58/16.325))^2-273+$E61))</f>
        <v>-0.41915746818142452</v>
      </c>
      <c r="BX61" s="6">
        <f>IF(Readings!BT58&gt;0.1,333.5*((Readings!BT58)^-0.07168)+(2.5*(LOG(Readings!BT58/16.325))^2-273+$E61))</f>
        <v>-0.41915746818142452</v>
      </c>
      <c r="BY61" s="6">
        <f>IF(Readings!BU58&gt;0.1,333.5*((Readings!BU58)^-0.07168)+(2.5*(LOG(Readings!BU58/16.325))^2-273+$E61))</f>
        <v>-0.40738886944819797</v>
      </c>
      <c r="BZ61" s="6">
        <f>IF(Readings!BV58&gt;0.1,333.5*((Readings!BV58)^-0.07168)+(2.5*(LOG(Readings!BV58/16.325))^2-273+$E61))</f>
        <v>-0.39561232283222125</v>
      </c>
      <c r="CA61" s="6">
        <f>IF(Readings!BW58&gt;0.1,333.5*((Readings!BW58)^-0.07168)+(2.5*(LOG(Readings!BW58/16.325))^2-273+$E61))</f>
        <v>-0.39561232283222125</v>
      </c>
      <c r="CB61" s="6">
        <f>IF(Readings!BX58&gt;0.1,333.5*((Readings!BX58)^-0.07168)+(2.5*(LOG(Readings!BX58/16.325))^2-273+$E61))</f>
        <v>-0.38382781820706668</v>
      </c>
      <c r="CC61" s="6">
        <f>IF(Readings!BY58&gt;0.1,333.5*((Readings!BY58)^-0.07168)+(2.5*(LOG(Readings!BY58/16.325))^2-273+$E61))</f>
        <v>-0.37203534542737771</v>
      </c>
      <c r="CD61" s="6">
        <f>IF(Readings!BZ58&gt;0.1,333.5*((Readings!BZ58)^-0.07168)+(2.5*(LOG(Readings!BZ58/16.325))^2-273+$E61))</f>
        <v>-0.360234894328471</v>
      </c>
      <c r="CE61" s="6">
        <f>IF(Readings!CA58&gt;0.1,333.5*((Readings!CA58)^-0.07168)+(2.5*(LOG(Readings!CA58/16.325))^2-273+$E61))</f>
        <v>-0.360234894328471</v>
      </c>
      <c r="CF61" s="6"/>
      <c r="CG61" s="6">
        <f>IF(Readings!CC58&gt;0.1,333.5*((Readings!CC58)^-0.07168)+(2.5*(LOG(Readings!CC58/16.325))^2-273+$E61))</f>
        <v>-0.360234894328471</v>
      </c>
      <c r="CH61" s="6">
        <f>IF(Readings!CD58&gt;0.1,333.5*((Readings!CD58)^-0.07168)+(2.5*(LOG(Readings!CD58/16.325))^2-273+$E61))</f>
        <v>-0.3366100164204795</v>
      </c>
      <c r="CI61" s="6">
        <f>IF(Readings!CE58&gt;0.1,333.5*((Readings!CE58)^-0.07168)+(2.5*(LOG(Readings!CE58/16.325))^2-273+$E61))</f>
        <v>-0.37203534542737771</v>
      </c>
      <c r="CJ61" s="6">
        <f>IF(Readings!CF58&gt;0.1,333.5*((Readings!CF58)^-0.07168)+(2.5*(LOG(Readings!CF58/16.325))^2-273+$E61))</f>
        <v>-0.37203534542737771</v>
      </c>
      <c r="CK61" s="6">
        <f>IF(Readings!CG58&gt;0.1,333.5*((Readings!CG58)^-0.07168)+(2.5*(LOG(Readings!CG58/16.325))^2-273+$E61))</f>
        <v>-0.40738886944819797</v>
      </c>
      <c r="CL61" s="6">
        <f>IF(Readings!CH58&gt;0.1,333.5*((Readings!CH58)^-0.07168)+(2.5*(LOG(Readings!CH58/16.325))^2-273+$E61))</f>
        <v>-0.40738886944819797</v>
      </c>
      <c r="CM61" s="6">
        <f>IF(Readings!CI58&gt;0.1,333.5*((Readings!CI58)^-0.07168)+(2.5*(LOG(Readings!CI58/16.325))^2-273+$E61))</f>
        <v>-0.41915746818142452</v>
      </c>
      <c r="CN61" s="6">
        <f>IF(Readings!CJ58&gt;0.1,333.5*((Readings!CJ58)^-0.07168)+(2.5*(LOG(Readings!CJ58/16.325))^2-273+$E61))</f>
        <v>-0.40738886944819797</v>
      </c>
      <c r="CO61" s="6">
        <f>IF(Readings!CK58&gt;0.1,333.5*((Readings!CK58)^-0.07168)+(2.5*(LOG(Readings!CK58/16.325))^2-273+$E61))</f>
        <v>-0.44267086241006837</v>
      </c>
      <c r="CP61" s="6">
        <f>IF(Readings!CL58&gt;0.1,333.5*((Readings!CL58)^-0.07168)+(2.5*(LOG(Readings!CL58/16.325))^2-273+$E61))</f>
        <v>-0.41915746818142452</v>
      </c>
      <c r="CQ61" s="6">
        <f>IF(Readings!CM58&gt;0.1,333.5*((Readings!CM58)^-0.07168)+(2.5*(LOG(Readings!CM58/16.325))^2-273+$E61))</f>
        <v>-0.41915746818142452</v>
      </c>
      <c r="CR61" s="6">
        <f>IF(Readings!CN58&gt;0.1,333.5*((Readings!CN58)^-0.07168)+(2.5*(LOG(Readings!CN58/16.325))^2-273+$E61))</f>
        <v>-0.43091812913911554</v>
      </c>
      <c r="CS61" s="6">
        <f>IF(Readings!CO58&gt;0.1,333.5*((Readings!CO58)^-0.07168)+(2.5*(LOG(Readings!CO58/16.325))^2-273+$E61))</f>
        <v>-0.43091812913911554</v>
      </c>
      <c r="CT61" s="6">
        <f>IF(Readings!CP58&gt;0.1,333.5*((Readings!CP58)^-0.07168)+(2.5*(LOG(Readings!CP58/16.325))^2-273+$E61))</f>
        <v>-0.41915746818142452</v>
      </c>
      <c r="CU61" s="6">
        <f>IF(Readings!CQ58&gt;0.1,333.5*((Readings!CQ58)^-0.07168)+(2.5*(LOG(Readings!CQ58/16.325))^2-273+$E61))</f>
        <v>-0.43091812913911554</v>
      </c>
      <c r="CV61" s="6">
        <f>IF(Readings!CR58&gt;0.1,333.5*((Readings!CR58)^-0.07168)+(2.5*(LOG(Readings!CR58/16.325))^2-273+$E61))</f>
        <v>-0.41915746818142452</v>
      </c>
      <c r="CW61" s="6">
        <f>IF(Readings!CS58&gt;0.1,333.5*((Readings!CS58)^-0.07168)+(2.5*(LOG(Readings!CS58/16.325))^2-273+$E61))</f>
        <v>-0.41915746818142452</v>
      </c>
      <c r="CX61" s="6">
        <f>IF(Readings!CT58&gt;0.1,333.5*((Readings!CT58)^-0.07168)+(2.5*(LOG(Readings!CT58/16.325))^2-273+$E61))</f>
        <v>-0.44267086241006837</v>
      </c>
      <c r="CY61" s="6">
        <f>IF(Readings!CU58&gt;0.1,333.5*((Readings!CU58)^-0.07168)+(2.5*(LOG(Readings!CU58/16.325))^2-273+$E61))</f>
        <v>-0.40738886944819797</v>
      </c>
      <c r="CZ61" s="6"/>
      <c r="DA61" s="6">
        <f>IF(Readings!CW58&gt;0.1,333.5*((Readings!CW58)^-0.07168)+(2.5*(LOG(Readings!CW58/16.325))^2-273+$E61))</f>
        <v>-0.25367012345907369</v>
      </c>
      <c r="DB61" s="6">
        <f>IF(Readings!CX58&gt;0.1,333.5*((Readings!CX58)^-0.07168)+(2.5*(LOG(Readings!CX58/16.325))^2-273+$E61))</f>
        <v>-0.30111260695400688</v>
      </c>
      <c r="DC61" s="6">
        <f>IF(Readings!CY58&gt;0.1,333.5*((Readings!CY58)^-0.07168)+(2.5*(LOG(Readings!CY58/16.325))^2-273+$E61))</f>
        <v>-0.28926407141489108</v>
      </c>
      <c r="DD61" s="6">
        <f>IF(Readings!CZ58&gt;0.1,333.5*((Readings!CZ58)^-0.07168)+(2.5*(LOG(Readings!CZ58/16.325))^2-273+$E61))</f>
        <v>-0.37203534542737771</v>
      </c>
      <c r="DE61" s="6">
        <f>IF(Readings!DA58&gt;0.1,333.5*((Readings!DA58)^-0.07168)+(2.5*(LOG(Readings!DA58/16.325))^2-273+$E61))</f>
        <v>-0.360234894328471</v>
      </c>
      <c r="DF61" s="6">
        <f>IF(Readings!DB58&gt;0.1,333.5*((Readings!DB58)^-0.07168)+(2.5*(LOG(Readings!DB58/16.325))^2-273+$E61))</f>
        <v>-0.3484264547271323</v>
      </c>
      <c r="DG61" s="6">
        <f>IF(Readings!DC58&gt;0.1,333.5*((Readings!DC58)^-0.07168)+(2.5*(LOG(Readings!DC58/16.325))^2-273+$E61))</f>
        <v>-0.3484264547271323</v>
      </c>
      <c r="DH61" s="6">
        <f>IF(Readings!DD58&gt;0.1,333.5*((Readings!DD58)^-0.07168)+(2.5*(LOG(Readings!DD58/16.325))^2-273+$E61))</f>
        <v>-0.3366100164204795</v>
      </c>
      <c r="DI61" s="6">
        <f>IF(Readings!DE58&gt;0.1,333.5*((Readings!DE58)^-0.07168)+(2.5*(LOG(Readings!DE58/16.325))^2-273+$E61))</f>
        <v>-0.32478556918670165</v>
      </c>
      <c r="DJ61" s="6">
        <f>IF(Readings!DF58&gt;0.1,333.5*((Readings!DF58)^-0.07168)+(2.5*(LOG(Readings!DF58/16.325))^2-273+$E61))</f>
        <v>-0.32478556918670165</v>
      </c>
      <c r="DK61" s="6">
        <f>IF(Readings!DG58&gt;0.1,333.5*((Readings!DG58)^-0.07168)+(2.5*(LOG(Readings!DG58/16.325))^2-273+$E61))</f>
        <v>-0.38382781820706668</v>
      </c>
      <c r="DL61" s="6">
        <f>IF(Readings!DH58&gt;0.1,333.5*((Readings!DH58)^-0.07168)+(2.5*(LOG(Readings!DH58/16.325))^2-273+$E61))</f>
        <v>-0.28926407141489108</v>
      </c>
      <c r="DM61" s="6">
        <f>IF(Readings!DI58&gt;0.1,333.5*((Readings!DI58)^-0.07168)+(2.5*(LOG(Readings!DI58/16.325))^2-273+$E61))</f>
        <v>-0.30111260695400688</v>
      </c>
      <c r="DN61" s="6">
        <f>IF(Readings!DJ58&gt;0.1,333.5*((Readings!DJ58)^-0.07168)+(2.5*(LOG(Readings!DJ58/16.325))^2-273+$E61))</f>
        <v>-0.30111260695400688</v>
      </c>
      <c r="DO61" s="6">
        <f>IF(Readings!DK58&gt;0.1,333.5*((Readings!DK58)^-0.07168)+(2.5*(LOG(Readings!DK58/16.325))^2-273+$E61))</f>
        <v>-0.30111260695400688</v>
      </c>
      <c r="DP61" s="6">
        <f>IF(Readings!DL58&gt;0.1,333.5*((Readings!DL58)^-0.07168)+(2.5*(LOG(Readings!DL58/16.325))^2-273+$E61))</f>
        <v>-0.32478556918670165</v>
      </c>
      <c r="DQ61" s="6"/>
      <c r="DR61" s="6">
        <f>IF(Readings!DN58&gt;0.1,333.5*((Readings!DN58)^-0.07168)+(2.5*(LOG(Readings!DN58/16.325))^2-273+$E61))</f>
        <v>-0.50131596524346378</v>
      </c>
      <c r="DS61" s="6">
        <f>IF(Readings!DO58&gt;0.1,333.5*((Readings!DO58)^-0.07168)+(2.5*(LOG(Readings!DO58/16.325))^2-273+$E61))</f>
        <v>-0.360234894328471</v>
      </c>
      <c r="DT61" s="6">
        <f>IF(Readings!DP58&gt;0.1,333.5*((Readings!DP58)^-0.07168)+(2.5*(LOG(Readings!DP58/16.325))^2-273+$E61))</f>
        <v>-0.37203534542737771</v>
      </c>
      <c r="DU61" s="6">
        <f>IF(Readings!DQ58&gt;0.1,333.5*((Readings!DQ58)^-0.07168)+(2.5*(LOG(Readings!DQ58/16.325))^2-273+$E61))</f>
        <v>-0.37203534542737771</v>
      </c>
      <c r="DV61" s="6">
        <f>IF(Readings!DR58&gt;0.1,333.5*((Readings!DR58)^-0.07168)+(2.5*(LOG(Readings!DR58/16.325))^2-273+$E61))</f>
        <v>-0.37203534542737771</v>
      </c>
      <c r="DW61" s="6">
        <f>IF(Readings!DS58&gt;0.1,333.5*((Readings!DS58)^-0.07168)+(2.5*(LOG(Readings!DS58/16.325))^2-273+$E61))</f>
        <v>-0.37203534542737771</v>
      </c>
      <c r="DX61" s="6">
        <f>IF(Readings!DT58&gt;0.1,333.5*((Readings!DT58)^-0.07168)+(2.5*(LOG(Readings!DT58/16.325))^2-273+$E61))</f>
        <v>-0.360234894328471</v>
      </c>
      <c r="DY61" s="6">
        <f>IF(Readings!DU58&gt;0.1,333.5*((Readings!DU58)^-0.07168)+(2.5*(LOG(Readings!DU58/16.325))^2-273+$E61))</f>
        <v>-0.360234894328471</v>
      </c>
      <c r="DZ61" s="6">
        <f>IF(Readings!DV58&gt;0.1,333.5*((Readings!DV58)^-0.07168)+(2.5*(LOG(Readings!DV58/16.325))^2-273+$E61))</f>
        <v>-0.3484264547271323</v>
      </c>
      <c r="EA61" s="6">
        <f>IF(Readings!DW58&gt;0.1,333.5*((Readings!DW58)^-0.07168)+(2.5*(LOG(Readings!DW58/16.325))^2-273+$E61))</f>
        <v>-0.3366100164204795</v>
      </c>
      <c r="EB61" s="6">
        <f>IF(Readings!DX58&gt;0.1,333.5*((Readings!DX58)^-0.07168)+(2.5*(LOG(Readings!DX58/16.325))^2-273+$E61))</f>
        <v>-0.32478556918670165</v>
      </c>
      <c r="EC61" s="6">
        <f>IF(Readings!DY58&gt;0.1,333.5*((Readings!DY58)^-0.07168)+(2.5*(LOG(Readings!DY58/16.325))^2-273+$E61))</f>
        <v>-0.31295310278466104</v>
      </c>
      <c r="ED61" s="6">
        <f>IF(Readings!DZ58&gt;0.1,333.5*((Readings!DZ58)^-0.07168)+(2.5*(LOG(Readings!DZ58/16.325))^2-273+$E61))</f>
        <v>-0.30111260695400688</v>
      </c>
      <c r="EE61" s="6">
        <f>IF(Readings!EA58&gt;0.1,333.5*((Readings!EA58)^-0.07168)+(2.5*(LOG(Readings!EA58/16.325))^2-273+$E61))</f>
        <v>-0.31295310278466104</v>
      </c>
      <c r="EF61" s="6">
        <f>IF(Readings!EB58&gt;0.1,333.5*((Readings!EB58)^-0.07168)+(2.5*(LOG(Readings!EB58/16.325))^2-273+$E61))</f>
        <v>-0.30111260695400688</v>
      </c>
      <c r="EG61" s="6">
        <f>IF(Readings!EC58&gt;0.1,333.5*((Readings!EC58)^-0.07168)+(2.5*(LOG(Readings!EC58/16.325))^2-273+$E61))</f>
        <v>-0.31295310278466104</v>
      </c>
      <c r="EH61" s="6">
        <f>IF(Readings!ED58&gt;0.1,333.5*((Readings!ED58)^-0.07168)+(2.5*(LOG(Readings!ED58/16.325))^2-273+$E61))</f>
        <v>-0.360234894328471</v>
      </c>
      <c r="EI61" s="6">
        <f>IF(Readings!EE58&gt;0.1,333.5*((Readings!EE58)^-0.07168)+(2.5*(LOG(Readings!EE58/16.325))^2-273+$E61))</f>
        <v>-0.28926407141489108</v>
      </c>
      <c r="EJ61" s="6">
        <f>IF(Readings!EF58&gt;0.1,333.5*((Readings!EF58)^-0.07168)+(2.5*(LOG(Readings!EF58/16.325))^2-273+$E61))</f>
        <v>-0.31295310278466104</v>
      </c>
      <c r="EK61" s="6">
        <f>IF(Readings!EG58&gt;0.1,333.5*((Readings!EG58)^-0.07168)+(2.5*(LOG(Readings!EG58/16.325))^2-273+$E61))</f>
        <v>-0.32478556918670165</v>
      </c>
      <c r="EL61" s="6">
        <f>IF(Readings!EH58&gt;0.1,333.5*((Readings!EH58)^-0.07168)+(2.5*(LOG(Readings!EH58/16.325))^2-273+$E61))</f>
        <v>-0.27740748586830932</v>
      </c>
      <c r="EM61" s="6">
        <f>IF(Readings!EI58&gt;0.1,333.5*((Readings!EI58)^-0.07168)+(2.5*(LOG(Readings!EI58/16.325))^2-273+$E61))</f>
        <v>-0.28926407141489108</v>
      </c>
      <c r="EN61" s="6"/>
      <c r="EO61" s="6">
        <f>IF(Readings!EK58&gt;0.1,333.5*((Readings!EK58)^-0.07168)+(2.5*(LOG(Readings!EK58/16.325))^2-273+$E61))</f>
        <v>-0.31295310278466104</v>
      </c>
      <c r="EP61" s="6">
        <f>IF(Readings!EL58&gt;0.1,333.5*((Readings!EL58)^-0.07168)+(2.5*(LOG(Readings!EL58/16.325))^2-273+$E61))</f>
        <v>-0.27740748586830932</v>
      </c>
      <c r="EQ61" s="6">
        <f>IF(Readings!EM58&gt;0.1,333.5*((Readings!EM58)^-0.07168)+(2.5*(LOG(Readings!EM58/16.325))^2-273+$E61))</f>
        <v>-0.27740748586830932</v>
      </c>
      <c r="ER61" s="6">
        <f>IF(Readings!EN58&gt;0.1,333.5*((Readings!EN58)^-0.07168)+(2.5*(LOG(Readings!EN58/16.325))^2-273+$E61))</f>
        <v>-1.1111007762558529</v>
      </c>
      <c r="ES61" s="6">
        <f>IF(Readings!EO58&gt;0.1,333.5*((Readings!EO58)^-0.07168)+(2.5*(LOG(Readings!EO58/16.325))^2-273+$E61))</f>
        <v>-0.65287581582532539</v>
      </c>
      <c r="ET61" s="6"/>
      <c r="EU61" s="6">
        <f>IF(Readings!EQ58&gt;0.1,333.5*((Readings!EQ58)^-0.07168)+(2.5*(LOG(Readings!EQ58/16.325))^2-273+$E61))</f>
        <v>-0.32478556918670165</v>
      </c>
      <c r="EV61" s="6">
        <f>IF(Readings!ER58&gt;0.1,333.5*((Readings!ER58)^-0.07168)+(2.5*(LOG(Readings!ER58/16.325))^2-273+$E61))</f>
        <v>-7.4603805688639113E-2</v>
      </c>
      <c r="EW61" s="6">
        <f>(333.5*((16.49)^-0.07168)+(2.5*(LOG(16.49/16.325))^2-273+$E61))</f>
        <v>-0.28926407141489108</v>
      </c>
      <c r="EX61" s="6">
        <f>(333.5*((16.39)^-0.07168)+(2.5*(LOG(16.39/16.325))^2-273+$E61))</f>
        <v>-0.17033425660116563</v>
      </c>
      <c r="EY61" s="6">
        <f>(333.5*((16.42)^-0.07168)+(2.5*(LOG(16.42/16.325))^2-273+$E61))</f>
        <v>-0.20609834322664256</v>
      </c>
      <c r="FA61" s="6">
        <f>IF(Readings!EW58&gt;0.1,333.5*((Readings!EW58)^-0.07168)+(2.5*(LOG(Readings!EW58/16.325))^2-273+$E61))</f>
        <v>-0.3366100164204795</v>
      </c>
      <c r="FB61" s="6"/>
      <c r="FC61" s="6"/>
      <c r="FD61" s="6"/>
      <c r="FE61" s="6"/>
      <c r="FF61" s="6"/>
    </row>
    <row r="62" spans="1:167" x14ac:dyDescent="0.2">
      <c r="A62" t="s">
        <v>41</v>
      </c>
      <c r="B62" s="13">
        <v>5</v>
      </c>
      <c r="C62" s="13">
        <v>1072.5</v>
      </c>
      <c r="D62" s="17">
        <f t="shared" si="64"/>
        <v>-8.2000000000000455</v>
      </c>
      <c r="E62" s="17">
        <v>-0.19</v>
      </c>
      <c r="F62" s="13" t="s">
        <v>106</v>
      </c>
      <c r="G62" s="6">
        <f>IF(Readings!C59&gt;0.1,333.5*((Readings!C59)^-0.07168)+(2.5*(LOG(Readings!C59/16.325))^2-273+$E62))</f>
        <v>-0.63640853627327942</v>
      </c>
      <c r="H62" s="6">
        <f>IF(Readings!D59&gt;0.1,333.5*((Readings!D59)^-0.07168)+(2.5*(LOG(Readings!D59/16.325))^2-273+$E62))</f>
        <v>-0.75287581582534813</v>
      </c>
      <c r="I62" s="6">
        <f>IF(Readings!E59&gt;0.1,333.5*((Readings!E59)^-0.07168)+(2.5*(LOG(Readings!E59/16.325))^2-273+$E62))</f>
        <v>-0.79924547265460433</v>
      </c>
      <c r="J62" s="6">
        <f>IF(Readings!F59&gt;0.1,333.5*((Readings!F59)^-0.07168)+(2.5*(LOG(Readings!F59/16.325))^2-273+$E62))</f>
        <v>-0.82238405776121226</v>
      </c>
      <c r="K62" s="6">
        <f>IF(Readings!G59&gt;0.1,333.5*((Readings!G59)^-0.07168)+(2.5*(LOG(Readings!G59/16.325))^2-273+$E62))</f>
        <v>-0.82238405776121226</v>
      </c>
      <c r="L62" s="6">
        <f>IF(Readings!H59&gt;0.1,333.5*((Readings!H59)^-0.07168)+(2.5*(LOG(Readings!H59/16.325))^2-273+$E62))</f>
        <v>-0.84549191691303349</v>
      </c>
      <c r="M62" s="6">
        <f>IF(Readings!I59&gt;0.1,333.5*((Readings!I59)^-0.07168)+(2.5*(LOG(Readings!I59/16.325))^2-273+$E62))</f>
        <v>-0.84549191691303349</v>
      </c>
      <c r="N62" s="6">
        <f>IF(Readings!J59&gt;0.1,333.5*((Readings!J59)^-0.07168)+(2.5*(LOG(Readings!J59/16.325))^2-273+$E62))</f>
        <v>-0.84549191691303349</v>
      </c>
      <c r="O62" s="6">
        <f>IF(Readings!K59&gt;0.1,333.5*((Readings!K59)^-0.07168)+(2.5*(LOG(Readings!K59/16.325))^2-273+$E62))</f>
        <v>-0.88009626246940798</v>
      </c>
      <c r="P62" s="6">
        <f>IF(Readings!L59&gt;0.1,333.5*((Readings!L59)^-0.07168)+(2.5*(LOG(Readings!L59/16.325))^2-273+$E62))</f>
        <v>-0.88009626246940798</v>
      </c>
      <c r="Q62" s="6">
        <f>IF(Readings!M59&gt;0.1,333.5*((Readings!M59)^-0.07168)+(2.5*(LOG(Readings!M59/16.325))^2-273+$E62))</f>
        <v>-0.8570343482770113</v>
      </c>
      <c r="R62" s="6">
        <f>IF(Readings!N59&gt;0.1,333.5*((Readings!N59)^-0.07168)+(2.5*(LOG(Readings!N59/16.325))^2-273+$E62))</f>
        <v>-0.84549191691303349</v>
      </c>
      <c r="S62" s="6">
        <f>IF(Readings!O59&gt;0.1,333.5*((Readings!O59)^-0.07168)+(2.5*(LOG(Readings!O59/16.325))^2-273+$E62))</f>
        <v>-0.84549191691303349</v>
      </c>
      <c r="T62" s="6">
        <f>IF(Readings!P59&gt;0.1,333.5*((Readings!P59)^-0.07168)+(2.5*(LOG(Readings!P59/16.325))^2-273+$E62))</f>
        <v>-0.89161576440005774</v>
      </c>
      <c r="U62" s="6">
        <f>IF(Readings!Q59&gt;0.1,333.5*((Readings!Q59)^-0.07168)+(2.5*(LOG(Readings!Q59/16.325))^2-273+$E62))</f>
        <v>-0.84549191691303349</v>
      </c>
      <c r="V62" s="6">
        <f>IF(Readings!R59&gt;0.1,333.5*((Readings!R59)^-0.07168)+(2.5*(LOG(Readings!R59/16.325))^2-273+$E62))</f>
        <v>-0.86856912694253197</v>
      </c>
      <c r="W62" s="6">
        <f>IF(Readings!S59&gt;0.1,333.5*((Readings!S59)^-0.07168)+(2.5*(LOG(Readings!S59/16.325))^2-273+$E62))</f>
        <v>-0.83394182327276667</v>
      </c>
      <c r="X62" s="6">
        <f>IF(Readings!T59&gt;0.1,333.5*((Readings!T59)^-0.07168)+(2.5*(LOG(Readings!T59/16.325))^2-273+$E62))</f>
        <v>-0.96057300263510115</v>
      </c>
      <c r="Y62" s="6">
        <f>IF(Readings!U59&gt;0.1,333.5*((Readings!U59)^-0.07168)+(2.5*(LOG(Readings!U59/16.325))^2-273+$E62))</f>
        <v>-0.8570343482770113</v>
      </c>
      <c r="Z62" s="6">
        <f>IF(Readings!V59&gt;0.1,333.5*((Readings!V59)^-0.07168)+(2.5*(LOG(Readings!V59/16.325))^2-273+$E62))</f>
        <v>-0.92612856377616026</v>
      </c>
      <c r="AA62" s="6"/>
      <c r="AB62" s="6">
        <f>IF(Readings!X59&gt;0.1,333.5*((Readings!X59)^-0.07168)+(2.5*(LOG(Readings!X59/16.325))^2-273+$E62))</f>
        <v>-0.82238405776121226</v>
      </c>
      <c r="AC62" s="6">
        <f>IF(Readings!Y59&gt;0.1,333.5*((Readings!Y59)^-0.07168)+(2.5*(LOG(Readings!Y59/16.325))^2-273+$E62))</f>
        <v>-0.81081861076540918</v>
      </c>
      <c r="AD62" s="6">
        <f>IF(Readings!Z59&gt;0.1,333.5*((Readings!Z59)^-0.07168)+(2.5*(LOG(Readings!Z59/16.325))^2-273+$E62))</f>
        <v>-0.81081861076540918</v>
      </c>
      <c r="AE62" s="6">
        <f>IF(Readings!AA59&gt;0.1,333.5*((Readings!AA59)^-0.07168)+(2.5*(LOG(Readings!AA59/16.325))^2-273+$E62))</f>
        <v>-0.79924547265460433</v>
      </c>
      <c r="AF62" s="6">
        <f>IF(Readings!AB59&gt;0.1,333.5*((Readings!AB59)^-0.07168)+(2.5*(LOG(Readings!AB59/16.325))^2-273+$E62))</f>
        <v>-0.81081861076540918</v>
      </c>
      <c r="AG62" s="6">
        <f>IF(Readings!AC59&gt;0.1,333.5*((Readings!AC59)^-0.07168)+(2.5*(LOG(Readings!AC59/16.325))^2-273+$E62))</f>
        <v>-0.79924547265460433</v>
      </c>
      <c r="AH62" s="6">
        <f>IF(Readings!AD59&gt;0.1,333.5*((Readings!AD59)^-0.07168)+(2.5*(LOG(Readings!AD59/16.325))^2-273+$E62))</f>
        <v>-0.79924547265460433</v>
      </c>
      <c r="AI62" s="6">
        <f>IF(Readings!AE59&gt;0.1,333.5*((Readings!AE59)^-0.07168)+(2.5*(LOG(Readings!AE59/16.325))^2-273+$E62))</f>
        <v>-0.78766463378042317</v>
      </c>
      <c r="AJ62" s="6">
        <f>IF(Readings!AF59&gt;0.1,333.5*((Readings!AF59)^-0.07168)+(2.5*(LOG(Readings!AF59/16.325))^2-273+$E62))</f>
        <v>-0.78766463378042317</v>
      </c>
      <c r="AK62" s="6">
        <f>IF(Readings!AG59&gt;0.1,333.5*((Readings!AG59)^-0.07168)+(2.5*(LOG(Readings!AG59/16.325))^2-273+$E62))</f>
        <v>-0.81081861076540918</v>
      </c>
      <c r="AL62" s="6">
        <f>IF(Readings!AH59&gt;0.1,333.5*((Readings!AH59)^-0.07168)+(2.5*(LOG(Readings!AH59/16.325))^2-273+$E62))</f>
        <v>-0.72964458901287799</v>
      </c>
      <c r="AM62" s="6">
        <f>IF(Readings!AI59&gt;0.1,333.5*((Readings!AI59)^-0.07168)+(2.5*(LOG(Readings!AI59/16.325))^2-273+$E62))</f>
        <v>-0.77607608447652865</v>
      </c>
      <c r="AN62" s="6">
        <f>IF(Readings!AJ59&gt;0.1,333.5*((Readings!AJ59)^-0.07168)+(2.5*(LOG(Readings!AJ59/16.325))^2-273+$E62))</f>
        <v>-0.81081861076540918</v>
      </c>
      <c r="AO62" s="6">
        <f>IF(Readings!AK59&gt;0.1,333.5*((Readings!AK59)^-0.07168)+(2.5*(LOG(Readings!AK59/16.325))^2-273+$E62))</f>
        <v>-0.77607608447652865</v>
      </c>
      <c r="AP62" s="6">
        <f>IF(Readings!AL59&gt;0.1,333.5*((Readings!AL59)^-0.07168)+(2.5*(LOG(Readings!AL59/16.325))^2-273+$E62))</f>
        <v>-0.82238405776121226</v>
      </c>
      <c r="AQ62" s="6">
        <f>IF(Readings!AM59&gt;0.1,333.5*((Readings!AM59)^-0.07168)+(2.5*(LOG(Readings!AM59/16.325))^2-273+$E62))</f>
        <v>-0.81081861076540918</v>
      </c>
      <c r="AR62" s="6">
        <f>IF(Readings!AN59&gt;0.1,333.5*((Readings!AN59)^-0.07168)+(2.5*(LOG(Readings!AN59/16.325))^2-273+$E62))</f>
        <v>-0.81081861076540918</v>
      </c>
      <c r="AS62" s="6">
        <f>IF(Readings!AO59&gt;0.1,333.5*((Readings!AO59)^-0.07168)+(2.5*(LOG(Readings!AO59/16.325))^2-273+$E62))</f>
        <v>-0.77607608447652865</v>
      </c>
      <c r="AT62" s="6">
        <f>IF(Readings!AP59&gt;0.1,333.5*((Readings!AP59)^-0.07168)+(2.5*(LOG(Readings!AP59/16.325))^2-273+$E62))</f>
        <v>-0.82238405776121226</v>
      </c>
      <c r="AU62" s="6">
        <f>IF(Readings!AQ59&gt;0.1,333.5*((Readings!AQ59)^-0.07168)+(2.5*(LOG(Readings!AQ59/16.325))^2-273+$E62))</f>
        <v>-0.75287581582534813</v>
      </c>
      <c r="AV62" s="6">
        <f>IF(Readings!AR59&gt;0.1,333.5*((Readings!AR59)^-0.07168)+(2.5*(LOG(Readings!AR59/16.325))^2-273+$E62))</f>
        <v>-0.81081861076540918</v>
      </c>
      <c r="AW62" s="6">
        <f>IF(Readings!AS59&gt;0.1,333.5*((Readings!AS59)^-0.07168)+(2.5*(LOG(Readings!AS59/16.325))^2-273+$E62))</f>
        <v>-0.75287581582534813</v>
      </c>
      <c r="AX62" s="6">
        <f>IF(Readings!AT59&gt;0.1,333.5*((Readings!AT59)^-0.07168)+(2.5*(LOG(Readings!AT59/16.325))^2-273+$E62))</f>
        <v>-0.75287581582534813</v>
      </c>
      <c r="AY62" s="6">
        <f>IF(Readings!AU59&gt;0.1,333.5*((Readings!AU59)^-0.07168)+(2.5*(LOG(Readings!AU59/16.325))^2-273+$E62))</f>
        <v>-0.74126407705608699</v>
      </c>
      <c r="AZ62" s="6">
        <f>IF(Readings!AV59&gt;0.1,333.5*((Readings!AV59)^-0.07168)+(2.5*(LOG(Readings!AV59/16.325))^2-273+$E62))</f>
        <v>-0.77607608447652865</v>
      </c>
      <c r="BA62" s="6">
        <f>IF(Readings!AW59&gt;0.1,333.5*((Readings!AW59)^-0.07168)+(2.5*(LOG(Readings!AW59/16.325))^2-273+$E62))</f>
        <v>-0.81081861076540918</v>
      </c>
      <c r="BB62" s="6">
        <f>IF(Readings!AX59&gt;0.1,333.5*((Readings!AX59)^-0.07168)+(2.5*(LOG(Readings!AX59/16.325))^2-273+$E62))</f>
        <v>-0.81081861076540918</v>
      </c>
      <c r="BC62" s="6">
        <f>IF(Readings!AY59&gt;0.1,333.5*((Readings!AY59)^-0.07168)+(2.5*(LOG(Readings!AY59/16.325))^2-273+$E62))</f>
        <v>-0.8570343482770113</v>
      </c>
      <c r="BD62" s="6">
        <f>IF(Readings!AZ59&gt;0.1,333.5*((Readings!AZ59)^-0.07168)+(2.5*(LOG(Readings!AZ59/16.325))^2-273+$E62))</f>
        <v>-0.89161576440005774</v>
      </c>
      <c r="BE62" s="6">
        <f>IF(Readings!BA59&gt;0.1,333.5*((Readings!BA59)^-0.07168)+(2.5*(LOG(Readings!BA59/16.325))^2-273+$E62))</f>
        <v>-0.97203933511269724</v>
      </c>
      <c r="BF62" s="6">
        <f>IF(Readings!BB59&gt;0.1,333.5*((Readings!BB59)^-0.07168)+(2.5*(LOG(Readings!BB59/16.325))^2-273+$E62))</f>
        <v>-0.97203933511269724</v>
      </c>
      <c r="BG62" s="6">
        <f>IF(Readings!BC59&gt;0.1,333.5*((Readings!BC59)^-0.07168)+(2.5*(LOG(Readings!BC59/16.325))^2-273+$E62))</f>
        <v>-0.98349810970597673</v>
      </c>
      <c r="BH62" s="6">
        <f>IF(Readings!BD59&gt;0.1,333.5*((Readings!BD59)^-0.07168)+(2.5*(LOG(Readings!BD59/16.325))^2-273+$E62))</f>
        <v>-0.99494933580109546</v>
      </c>
      <c r="BI62" s="6">
        <f>IF(Readings!BE59&gt;0.1,333.5*((Readings!BE59)^-0.07168)+(2.5*(LOG(Readings!BE59/16.325))^2-273+$E62))</f>
        <v>-0.99494933580109546</v>
      </c>
      <c r="BJ62" s="6">
        <f>IF(Readings!BF59&gt;0.1,333.5*((Readings!BF59)^-0.07168)+(2.5*(LOG(Readings!BF59/16.325))^2-273+$E62))</f>
        <v>-1.0063930227670426</v>
      </c>
      <c r="BK62" s="6">
        <f>IF(Readings!BG59&gt;0.1,333.5*((Readings!BG59)^-0.07168)+(2.5*(LOG(Readings!BG59/16.325))^2-273+$E62))</f>
        <v>-1.0178291799558679</v>
      </c>
      <c r="BL62" s="6">
        <f>IF(Readings!BH59&gt;0.1,333.5*((Readings!BH59)^-0.07168)+(2.5*(LOG(Readings!BH59/16.325))^2-273+$E62))</f>
        <v>-1.0178291799558679</v>
      </c>
      <c r="BM62" s="6">
        <f>IF(Readings!BI59&gt;0.1,333.5*((Readings!BI59)^-0.07168)+(2.5*(LOG(Readings!BI59/16.325))^2-273+$E62))</f>
        <v>-1.0063930227670426</v>
      </c>
      <c r="BN62" s="6">
        <f>IF(Readings!BJ59&gt;0.1,333.5*((Readings!BJ59)^-0.07168)+(2.5*(LOG(Readings!BJ59/16.325))^2-273+$E62))</f>
        <v>-1.0063930227670426</v>
      </c>
      <c r="BO62" s="6">
        <f>IF(Readings!BK59&gt;0.1,333.5*((Readings!BK59)^-0.07168)+(2.5*(LOG(Readings!BK59/16.325))^2-273+$E62))</f>
        <v>-1.0178291799558679</v>
      </c>
      <c r="BP62" s="6">
        <f>IF(Readings!BL59&gt;0.1,333.5*((Readings!BL59)^-0.07168)+(2.5*(LOG(Readings!BL59/16.325))^2-273+$E62))</f>
        <v>-0.99494933580109546</v>
      </c>
      <c r="BQ62" s="6">
        <f>IF(Readings!BM59&gt;0.1,333.5*((Readings!BM59)^-0.07168)+(2.5*(LOG(Readings!BM59/16.325))^2-273+$E62))</f>
        <v>-0.99494933580109546</v>
      </c>
      <c r="BR62" s="6">
        <f>IF(Readings!BN59&gt;0.1,333.5*((Readings!BN59)^-0.07168)+(2.5*(LOG(Readings!BN59/16.325))^2-273+$E62))</f>
        <v>-0.97203933511269724</v>
      </c>
      <c r="BS62" s="6">
        <f>IF(Readings!BO59&gt;0.1,333.5*((Readings!BO59)^-0.07168)+(2.5*(LOG(Readings!BO59/16.325))^2-273+$E62))</f>
        <v>-0.98349810970597673</v>
      </c>
      <c r="BT62" s="6">
        <f>IF(Readings!BP59&gt;0.1,333.5*((Readings!BP59)^-0.07168)+(2.5*(LOG(Readings!BP59/16.325))^2-273+$E62))</f>
        <v>-0.94909910286975219</v>
      </c>
      <c r="BU62" s="6">
        <f>IF(Readings!BQ59&gt;0.1,333.5*((Readings!BQ59)^-0.07168)+(2.5*(LOG(Readings!BQ59/16.325))^2-273+$E62))</f>
        <v>-0.94909910286975219</v>
      </c>
      <c r="BV62" s="6">
        <f>IF(Readings!BR59&gt;0.1,333.5*((Readings!BR59)^-0.07168)+(2.5*(LOG(Readings!BR59/16.325))^2-273+$E62))</f>
        <v>-0.96057300263510115</v>
      </c>
      <c r="BW62" s="6">
        <f>IF(Readings!BS59&gt;0.1,333.5*((Readings!BS59)^-0.07168)+(2.5*(LOG(Readings!BS59/16.325))^2-273+$E62))</f>
        <v>-0.92612856377616026</v>
      </c>
      <c r="BX62" s="6">
        <f>IF(Readings!BT59&gt;0.1,333.5*((Readings!BT59)^-0.07168)+(2.5*(LOG(Readings!BT59/16.325))^2-273+$E62))</f>
        <v>-0.91463190555475649</v>
      </c>
      <c r="BY62" s="6">
        <f>IF(Readings!BU59&gt;0.1,333.5*((Readings!BU59)^-0.07168)+(2.5*(LOG(Readings!BU59/16.325))^2-273+$E62))</f>
        <v>-0.9376176263960474</v>
      </c>
      <c r="BZ62" s="6">
        <f>IF(Readings!BV59&gt;0.1,333.5*((Readings!BV59)^-0.07168)+(2.5*(LOG(Readings!BV59/16.325))^2-273+$E62))</f>
        <v>-0.89161576440005774</v>
      </c>
      <c r="CA62" s="6">
        <f>IF(Readings!BW59&gt;0.1,333.5*((Readings!BW59)^-0.07168)+(2.5*(LOG(Readings!BW59/16.325))^2-273+$E62))</f>
        <v>-0.89161576440005774</v>
      </c>
      <c r="CB62" s="6">
        <f>IF(Readings!BX59&gt;0.1,333.5*((Readings!BX59)^-0.07168)+(2.5*(LOG(Readings!BX59/16.325))^2-273+$E62))</f>
        <v>-0.88009626246940798</v>
      </c>
      <c r="CC62" s="6">
        <f>IF(Readings!BY59&gt;0.1,333.5*((Readings!BY59)^-0.07168)+(2.5*(LOG(Readings!BY59/16.325))^2-273+$E62))</f>
        <v>-0.8570343482770113</v>
      </c>
      <c r="CD62" s="6">
        <f>IF(Readings!BZ59&gt;0.1,333.5*((Readings!BZ59)^-0.07168)+(2.5*(LOG(Readings!BZ59/16.325))^2-273+$E62))</f>
        <v>-0.84549191691303349</v>
      </c>
      <c r="CE62" s="6">
        <f>IF(Readings!CA59&gt;0.1,333.5*((Readings!CA59)^-0.07168)+(2.5*(LOG(Readings!CA59/16.325))^2-273+$E62))</f>
        <v>-0.83394182327276667</v>
      </c>
      <c r="CF62" s="6"/>
      <c r="CG62" s="6">
        <f>IF(Readings!CC59&gt;0.1,333.5*((Readings!CC59)^-0.07168)+(2.5*(LOG(Readings!CC59/16.325))^2-273+$E62))</f>
        <v>-0.82238405776121226</v>
      </c>
      <c r="CH62" s="6">
        <f>IF(Readings!CD59&gt;0.1,333.5*((Readings!CD59)^-0.07168)+(2.5*(LOG(Readings!CD59/16.325))^2-273+$E62))</f>
        <v>-0.81081861076540918</v>
      </c>
      <c r="CI62" s="6">
        <f>IF(Readings!CE59&gt;0.1,333.5*((Readings!CE59)^-0.07168)+(2.5*(LOG(Readings!CE59/16.325))^2-273+$E62))</f>
        <v>-0.81081861076540918</v>
      </c>
      <c r="CJ62" s="6">
        <f>IF(Readings!CF59&gt;0.1,333.5*((Readings!CF59)^-0.07168)+(2.5*(LOG(Readings!CF59/16.325))^2-273+$E62))</f>
        <v>-0.79924547265460433</v>
      </c>
      <c r="CK62" s="6">
        <f>IF(Readings!CG59&gt;0.1,333.5*((Readings!CG59)^-0.07168)+(2.5*(LOG(Readings!CG59/16.325))^2-273+$E62))</f>
        <v>-0.82238405776121226</v>
      </c>
      <c r="CL62" s="6">
        <f>IF(Readings!CH59&gt;0.1,333.5*((Readings!CH59)^-0.07168)+(2.5*(LOG(Readings!CH59/16.325))^2-273+$E62))</f>
        <v>-0.83394182327276667</v>
      </c>
      <c r="CM62" s="6">
        <f>IF(Readings!CI59&gt;0.1,333.5*((Readings!CI59)^-0.07168)+(2.5*(LOG(Readings!CI59/16.325))^2-273+$E62))</f>
        <v>-0.84549191691303349</v>
      </c>
      <c r="CN62" s="6">
        <f>IF(Readings!CJ59&gt;0.1,333.5*((Readings!CJ59)^-0.07168)+(2.5*(LOG(Readings!CJ59/16.325))^2-273+$E62))</f>
        <v>-0.84549191691303349</v>
      </c>
      <c r="CO62" s="6">
        <f>IF(Readings!CK59&gt;0.1,333.5*((Readings!CK59)^-0.07168)+(2.5*(LOG(Readings!CK59/16.325))^2-273+$E62))</f>
        <v>-0.8570343482770113</v>
      </c>
      <c r="CP62" s="6">
        <f>IF(Readings!CL59&gt;0.1,333.5*((Readings!CL59)^-0.07168)+(2.5*(LOG(Readings!CL59/16.325))^2-273+$E62))</f>
        <v>-0.84549191691303349</v>
      </c>
      <c r="CQ62" s="6">
        <f>IF(Readings!CM59&gt;0.1,333.5*((Readings!CM59)^-0.07168)+(2.5*(LOG(Readings!CM59/16.325))^2-273+$E62))</f>
        <v>-0.8570343482770113</v>
      </c>
      <c r="CR62" s="6">
        <f>IF(Readings!CN59&gt;0.1,333.5*((Readings!CN59)^-0.07168)+(2.5*(LOG(Readings!CN59/16.325))^2-273+$E62))</f>
        <v>-0.86856912694253197</v>
      </c>
      <c r="CS62" s="6">
        <f>IF(Readings!CO59&gt;0.1,333.5*((Readings!CO59)^-0.07168)+(2.5*(LOG(Readings!CO59/16.325))^2-273+$E62))</f>
        <v>-0.86856912694253197</v>
      </c>
      <c r="CT62" s="6">
        <f>IF(Readings!CP59&gt;0.1,333.5*((Readings!CP59)^-0.07168)+(2.5*(LOG(Readings!CP59/16.325))^2-273+$E62))</f>
        <v>-0.9376176263960474</v>
      </c>
      <c r="CU62" s="6">
        <f>IF(Readings!CQ59&gt;0.1,333.5*((Readings!CQ59)^-0.07168)+(2.5*(LOG(Readings!CQ59/16.325))^2-273+$E62))</f>
        <v>-0.86856912694253197</v>
      </c>
      <c r="CV62" s="6">
        <f>IF(Readings!CR59&gt;0.1,333.5*((Readings!CR59)^-0.07168)+(2.5*(LOG(Readings!CR59/16.325))^2-273+$E62))</f>
        <v>-0.84549191691303349</v>
      </c>
      <c r="CW62" s="6">
        <f>IF(Readings!CS59&gt;0.1,333.5*((Readings!CS59)^-0.07168)+(2.5*(LOG(Readings!CS59/16.325))^2-273+$E62))</f>
        <v>-0.8570343482770113</v>
      </c>
      <c r="CX62" s="6">
        <f>IF(Readings!CT59&gt;0.1,333.5*((Readings!CT59)^-0.07168)+(2.5*(LOG(Readings!CT59/16.325))^2-273+$E62))</f>
        <v>-0.86856912694253197</v>
      </c>
      <c r="CY62" s="6">
        <f>IF(Readings!CU59&gt;0.1,333.5*((Readings!CU59)^-0.07168)+(2.5*(LOG(Readings!CU59/16.325))^2-273+$E62))</f>
        <v>-0.84549191691303349</v>
      </c>
      <c r="CZ62" s="6">
        <f>IF(Readings!CV59&gt;0.1,333.5*((Readings!CV59)^-0.07168)+(2.5*(LOG(Readings!CV59/16.325))^2-273+$E62))</f>
        <v>-0.71801734193979883</v>
      </c>
      <c r="DA62" s="6">
        <f>IF(Readings!CW59&gt;0.1,333.5*((Readings!CW59)^-0.07168)+(2.5*(LOG(Readings!CW59/16.325))^2-273+$E62))</f>
        <v>-0.72964458901287799</v>
      </c>
      <c r="DB62" s="6">
        <f>IF(Readings!CX59&gt;0.1,333.5*((Readings!CX59)^-0.07168)+(2.5*(LOG(Readings!CX59/16.325))^2-273+$E62))</f>
        <v>-0.68308894870904169</v>
      </c>
      <c r="DC62" s="6">
        <f>IF(Readings!CY59&gt;0.1,333.5*((Readings!CY59)^-0.07168)+(2.5*(LOG(Readings!CY59/16.325))^2-273+$E62))</f>
        <v>-0.65976437839555047</v>
      </c>
      <c r="DD62" s="6">
        <f>IF(Readings!CZ59&gt;0.1,333.5*((Readings!CZ59)^-0.07168)+(2.5*(LOG(Readings!CZ59/16.325))^2-273+$E62))</f>
        <v>-0.79924547265460433</v>
      </c>
      <c r="DE62" s="6">
        <f>IF(Readings!DA59&gt;0.1,333.5*((Readings!DA59)^-0.07168)+(2.5*(LOG(Readings!DA59/16.325))^2-273+$E62))</f>
        <v>-0.78766463378042317</v>
      </c>
      <c r="DF62" s="6">
        <f>IF(Readings!DB59&gt;0.1,333.5*((Readings!DB59)^-0.07168)+(2.5*(LOG(Readings!DB59/16.325))^2-273+$E62))</f>
        <v>-0.78766463378042317</v>
      </c>
      <c r="DG62" s="6">
        <f>IF(Readings!DC59&gt;0.1,333.5*((Readings!DC59)^-0.07168)+(2.5*(LOG(Readings!DC59/16.325))^2-273+$E62))</f>
        <v>-0.77607608447652865</v>
      </c>
      <c r="DH62" s="6">
        <f>IF(Readings!DD59&gt;0.1,333.5*((Readings!DD59)^-0.07168)+(2.5*(LOG(Readings!DD59/16.325))^2-273+$E62))</f>
        <v>-0.77607608447652865</v>
      </c>
      <c r="DI62" s="6">
        <f>IF(Readings!DE59&gt;0.1,333.5*((Readings!DE59)^-0.07168)+(2.5*(LOG(Readings!DE59/16.325))^2-273+$E62))</f>
        <v>-0.76447981505890539</v>
      </c>
      <c r="DJ62" s="6">
        <f>IF(Readings!DF59&gt;0.1,333.5*((Readings!DF59)^-0.07168)+(2.5*(LOG(Readings!DF59/16.325))^2-273+$E62))</f>
        <v>-0.76447981505890539</v>
      </c>
      <c r="DK62" s="6">
        <f>IF(Readings!DG59&gt;0.1,333.5*((Readings!DG59)^-0.07168)+(2.5*(LOG(Readings!DG59/16.325))^2-273+$E62))</f>
        <v>-0.74126407705608699</v>
      </c>
      <c r="DL62" s="6">
        <f>IF(Readings!DH59&gt;0.1,333.5*((Readings!DH59)^-0.07168)+(2.5*(LOG(Readings!DH59/16.325))^2-273+$E62))</f>
        <v>-0.71801734193979883</v>
      </c>
      <c r="DM62" s="6">
        <f>IF(Readings!DI59&gt;0.1,333.5*((Readings!DI59)^-0.07168)+(2.5*(LOG(Readings!DI59/16.325))^2-273+$E62))</f>
        <v>-0.72964458901287799</v>
      </c>
      <c r="DN62" s="6">
        <f>IF(Readings!DJ59&gt;0.1,333.5*((Readings!DJ59)^-0.07168)+(2.5*(LOG(Readings!DJ59/16.325))^2-273+$E62))</f>
        <v>-0.71801734193979883</v>
      </c>
      <c r="DO62" s="6">
        <f>IF(Readings!DK59&gt;0.1,333.5*((Readings!DK59)^-0.07168)+(2.5*(LOG(Readings!DK59/16.325))^2-273+$E62))</f>
        <v>-0.71801734193979883</v>
      </c>
      <c r="DP62" s="6">
        <f>IF(Readings!DL59&gt;0.1,333.5*((Readings!DL59)^-0.07168)+(2.5*(LOG(Readings!DL59/16.325))^2-273+$E62))</f>
        <v>-0.72964458901287799</v>
      </c>
      <c r="DQ62" s="6">
        <f>IF(Readings!DM59&gt;0.1,333.5*((Readings!DM59)^-0.07168)+(2.5*(LOG(Readings!DM59/16.325))^2-273+$E62))</f>
        <v>-0.82238405776121226</v>
      </c>
      <c r="DR62" s="6">
        <f>IF(Readings!DN59&gt;0.1,333.5*((Readings!DN59)^-0.07168)+(2.5*(LOG(Readings!DN59/16.325))^2-273+$E62))</f>
        <v>-0.76447981505890539</v>
      </c>
      <c r="DS62" s="6">
        <f>IF(Readings!DO59&gt;0.1,333.5*((Readings!DO59)^-0.07168)+(2.5*(LOG(Readings!DO59/16.325))^2-273+$E62))</f>
        <v>-0.77607608447652865</v>
      </c>
      <c r="DT62" s="6">
        <f>IF(Readings!DP59&gt;0.1,333.5*((Readings!DP59)^-0.07168)+(2.5*(LOG(Readings!DP59/16.325))^2-273+$E62))</f>
        <v>-0.78766463378042317</v>
      </c>
      <c r="DU62" s="6">
        <f>IF(Readings!DQ59&gt;0.1,333.5*((Readings!DQ59)^-0.07168)+(2.5*(LOG(Readings!DQ59/16.325))^2-273+$E62))</f>
        <v>-0.78766463378042317</v>
      </c>
      <c r="DV62" s="6">
        <f>IF(Readings!DR59&gt;0.1,333.5*((Readings!DR59)^-0.07168)+(2.5*(LOG(Readings!DR59/16.325))^2-273+$E62))</f>
        <v>-0.79924547265460433</v>
      </c>
      <c r="DW62" s="6">
        <f>IF(Readings!DS59&gt;0.1,333.5*((Readings!DS59)^-0.07168)+(2.5*(LOG(Readings!DS59/16.325))^2-273+$E62))</f>
        <v>-0.79924547265460433</v>
      </c>
      <c r="DX62" s="6">
        <f>IF(Readings!DT59&gt;0.1,333.5*((Readings!DT59)^-0.07168)+(2.5*(LOG(Readings!DT59/16.325))^2-273+$E62))</f>
        <v>-0.78766463378042317</v>
      </c>
      <c r="DY62" s="6">
        <f>IF(Readings!DU59&gt;0.1,333.5*((Readings!DU59)^-0.07168)+(2.5*(LOG(Readings!DU59/16.325))^2-273+$E62))</f>
        <v>-0.77607608447652865</v>
      </c>
      <c r="DZ62" s="6">
        <f>IF(Readings!DV59&gt;0.1,333.5*((Readings!DV59)^-0.07168)+(2.5*(LOG(Readings!DV59/16.325))^2-273+$E62))</f>
        <v>-0.76447981505890539</v>
      </c>
      <c r="EA62" s="6">
        <f>IF(Readings!DW59&gt;0.1,333.5*((Readings!DW59)^-0.07168)+(2.5*(LOG(Readings!DW59/16.325))^2-273+$E62))</f>
        <v>-0.76447981505890539</v>
      </c>
      <c r="EB62" s="6">
        <f>IF(Readings!DX59&gt;0.1,333.5*((Readings!DX59)^-0.07168)+(2.5*(LOG(Readings!DX59/16.325))^2-273+$E62))</f>
        <v>-0.75287581582534813</v>
      </c>
      <c r="EC62" s="6">
        <f>IF(Readings!DY59&gt;0.1,333.5*((Readings!DY59)^-0.07168)+(2.5*(LOG(Readings!DY59/16.325))^2-273+$E62))</f>
        <v>-0.74126407705608699</v>
      </c>
      <c r="ED62" s="6">
        <f>IF(Readings!DZ59&gt;0.1,333.5*((Readings!DZ59)^-0.07168)+(2.5*(LOG(Readings!DZ59/16.325))^2-273+$E62))</f>
        <v>-0.71801734193979883</v>
      </c>
      <c r="EE62" s="6">
        <f>IF(Readings!EA59&gt;0.1,333.5*((Readings!EA59)^-0.07168)+(2.5*(LOG(Readings!EA59/16.325))^2-273+$E62))</f>
        <v>-0.72964458901287799</v>
      </c>
      <c r="EF62" s="6">
        <f>IF(Readings!EB59&gt;0.1,333.5*((Readings!EB59)^-0.07168)+(2.5*(LOG(Readings!EB59/16.325))^2-273+$E62))</f>
        <v>-0.71801734193979883</v>
      </c>
      <c r="EG62" s="6">
        <f>IF(Readings!EC59&gt;0.1,333.5*((Readings!EC59)^-0.07168)+(2.5*(LOG(Readings!EC59/16.325))^2-273+$E62))</f>
        <v>-0.71801734193979883</v>
      </c>
      <c r="EH62" s="6">
        <f>IF(Readings!ED59&gt;0.1,333.5*((Readings!ED59)^-0.07168)+(2.5*(LOG(Readings!ED59/16.325))^2-273+$E62))</f>
        <v>-0.81081861076540918</v>
      </c>
      <c r="EI62" s="6">
        <f>IF(Readings!EE59&gt;0.1,333.5*((Readings!EE59)^-0.07168)+(2.5*(LOG(Readings!EE59/16.325))^2-273+$E62))</f>
        <v>-0.70638232606268048</v>
      </c>
      <c r="EJ62" s="6">
        <f>IF(Readings!EF59&gt;0.1,333.5*((Readings!EF59)^-0.07168)+(2.5*(LOG(Readings!EF59/16.325))^2-273+$E62))</f>
        <v>-0.74126407705608699</v>
      </c>
      <c r="EK62" s="6">
        <f>IF(Readings!EG59&gt;0.1,333.5*((Readings!EG59)^-0.07168)+(2.5*(LOG(Readings!EG59/16.325))^2-273+$E62))</f>
        <v>-0.74126407705608699</v>
      </c>
      <c r="EL62" s="6">
        <f>IF(Readings!EH59&gt;0.1,333.5*((Readings!EH59)^-0.07168)+(2.5*(LOG(Readings!EH59/16.325))^2-273+$E62))</f>
        <v>-0.68308894870904169</v>
      </c>
      <c r="EM62" s="6">
        <f>IF(Readings!EI59&gt;0.1,333.5*((Readings!EI59)^-0.07168)+(2.5*(LOG(Readings!EI59/16.325))^2-273+$E62))</f>
        <v>-0.68308894870904169</v>
      </c>
      <c r="EN62" s="6"/>
      <c r="EO62" s="6">
        <f>IF(Readings!EK59&gt;0.1,333.5*((Readings!EK59)^-0.07168)+(2.5*(LOG(Readings!EK59/16.325))^2-273+$E62))</f>
        <v>-0.70638232606268048</v>
      </c>
      <c r="EP62" s="6">
        <f>IF(Readings!EL59&gt;0.1,333.5*((Readings!EL59)^-0.07168)+(2.5*(LOG(Readings!EL59/16.325))^2-273+$E62))</f>
        <v>-0.67143056759351794</v>
      </c>
      <c r="EQ62" s="6">
        <f>IF(Readings!EM59&gt;0.1,333.5*((Readings!EM59)^-0.07168)+(2.5*(LOG(Readings!EM59/16.325))^2-273+$E62))</f>
        <v>-0.67143056759351794</v>
      </c>
      <c r="ER62" s="6">
        <f>IF(Readings!EN59&gt;0.1,333.5*((Readings!EN59)^-0.07168)+(2.5*(LOG(Readings!EN59/16.325))^2-273+$E62))</f>
        <v>-1.2562654851067236</v>
      </c>
      <c r="ES62" s="6">
        <f>IF(Readings!EO59&gt;0.1,333.5*((Readings!EO59)^-0.07168)+(2.5*(LOG(Readings!EO59/16.325))^2-273+$E62))</f>
        <v>-0.99494933580109546</v>
      </c>
      <c r="ET62" s="6"/>
      <c r="EU62" s="6">
        <f>IF(Readings!EQ59&gt;0.1,333.5*((Readings!EQ59)^-0.07168)+(2.5*(LOG(Readings!EQ59/16.325))^2-273+$E62))</f>
        <v>-0.70638232606268048</v>
      </c>
      <c r="EV62" s="6">
        <f>IF(Readings!ER59&gt;0.1,333.5*((Readings!ER59)^-0.07168)+(2.5*(LOG(Readings!ER59/16.325))^2-273+$E62))</f>
        <v>-0.47203534542740044</v>
      </c>
      <c r="EW62" s="6">
        <f>(333.5*((16.74)^-0.07168)+(2.5*(LOG(16.74/16.325))^2-273+$E62))</f>
        <v>-0.68308894870904169</v>
      </c>
      <c r="EX62" s="6">
        <f>(333.5*((16.62)^-0.07168)+(2.5*(LOG(16.62/16.325))^2-273+$E62))</f>
        <v>-0.5426708624100911</v>
      </c>
      <c r="EY62" s="6">
        <f>(333.5*((16.69)^-0.07168)+(2.5*(LOG(16.69/16.325))^2-273+$E62))</f>
        <v>-0.62471886356325967</v>
      </c>
      <c r="FA62" s="6">
        <f>IF(Readings!EW59&gt;0.1,333.5*((Readings!EW59)^-0.07168)+(2.5*(LOG(Readings!EW59/16.325))^2-273+$E62))</f>
        <v>-0.72964458901287799</v>
      </c>
      <c r="FB62" s="6"/>
      <c r="FC62" s="6"/>
      <c r="FD62" s="6"/>
      <c r="FE62" s="6"/>
      <c r="FF62" s="6"/>
    </row>
    <row r="63" spans="1:167" x14ac:dyDescent="0.2">
      <c r="A63" t="s">
        <v>42</v>
      </c>
      <c r="B63" s="13">
        <v>6</v>
      </c>
      <c r="C63" s="13">
        <v>1068.5</v>
      </c>
      <c r="D63" s="17">
        <f t="shared" si="64"/>
        <v>-12.200000000000045</v>
      </c>
      <c r="E63" s="17">
        <v>-0.09</v>
      </c>
      <c r="F63" s="13" t="s">
        <v>107</v>
      </c>
      <c r="G63" s="6">
        <f>IF(Readings!C60&gt;0.1,333.5*((Readings!C60)^-0.07168)+(2.5*(LOG(Readings!C60/16.325))^2-273+$E63))</f>
        <v>-0.87203933511267451</v>
      </c>
      <c r="H63" s="6">
        <f>IF(Readings!D60&gt;0.1,333.5*((Readings!D60)^-0.07168)+(2.5*(LOG(Readings!D60/16.325))^2-273+$E63))</f>
        <v>-0.90639302276701983</v>
      </c>
      <c r="I63" s="6">
        <f>IF(Readings!E60&gt;0.1,333.5*((Readings!E60)^-0.07168)+(2.5*(LOG(Readings!E60/16.325))^2-273+$E63))</f>
        <v>-0.92925781670237484</v>
      </c>
      <c r="J63" s="6">
        <f>IF(Readings!F60&gt;0.1,333.5*((Readings!F60)^-0.07168)+(2.5*(LOG(Readings!F60/16.325))^2-273+$E63))</f>
        <v>-0.92925781670237484</v>
      </c>
      <c r="K63" s="6">
        <f>IF(Readings!G60&gt;0.1,333.5*((Readings!G60)^-0.07168)+(2.5*(LOG(Readings!G60/16.325))^2-273+$E63))</f>
        <v>-0.92925781670237484</v>
      </c>
      <c r="L63" s="6">
        <f>IF(Readings!H60&gt;0.1,333.5*((Readings!H60)^-0.07168)+(2.5*(LOG(Readings!H60/16.325))^2-273+$E63))</f>
        <v>-0.92925781670237484</v>
      </c>
      <c r="M63" s="6">
        <f>IF(Readings!I60&gt;0.1,333.5*((Readings!I60)^-0.07168)+(2.5*(LOG(Readings!I60/16.325))^2-273+$E63))</f>
        <v>-0.92925781670237484</v>
      </c>
      <c r="N63" s="6">
        <f>IF(Readings!J60&gt;0.1,333.5*((Readings!J60)^-0.07168)+(2.5*(LOG(Readings!J60/16.325))^2-273+$E63))</f>
        <v>-0.91782917995584512</v>
      </c>
      <c r="O63" s="6">
        <f>IF(Readings!K60&gt;0.1,333.5*((Readings!K60)^-0.07168)+(2.5*(LOG(Readings!K60/16.325))^2-273+$E63))</f>
        <v>-0.94067894232449589</v>
      </c>
      <c r="P63" s="6">
        <f>IF(Readings!L60&gt;0.1,333.5*((Readings!L60)^-0.07168)+(2.5*(LOG(Readings!L60/16.325))^2-273+$E63))</f>
        <v>-0.94067894232449589</v>
      </c>
      <c r="Q63" s="6">
        <f>IF(Readings!M60&gt;0.1,333.5*((Readings!M60)^-0.07168)+(2.5*(LOG(Readings!M60/16.325))^2-273+$E63))</f>
        <v>-0.91782917995584512</v>
      </c>
      <c r="R63" s="6">
        <f>IF(Readings!N60&gt;0.1,333.5*((Readings!N60)^-0.07168)+(2.5*(LOG(Readings!N60/16.325))^2-273+$E63))</f>
        <v>-0.91782917995584512</v>
      </c>
      <c r="S63" s="6">
        <f>IF(Readings!O60&gt;0.1,333.5*((Readings!O60)^-0.07168)+(2.5*(LOG(Readings!O60/16.325))^2-273+$E63))</f>
        <v>-0.91782917995584512</v>
      </c>
      <c r="T63" s="6">
        <f>IF(Readings!P60&gt;0.1,333.5*((Readings!P60)^-0.07168)+(2.5*(LOG(Readings!P60/16.325))^2-273+$E63))</f>
        <v>-0.95209256612315585</v>
      </c>
      <c r="U63" s="6">
        <f>IF(Readings!Q60&gt;0.1,333.5*((Readings!Q60)^-0.07168)+(2.5*(LOG(Readings!Q60/16.325))^2-273+$E63))</f>
        <v>-0.90639302276701983</v>
      </c>
      <c r="V63" s="6">
        <f>IF(Readings!R60&gt;0.1,333.5*((Readings!R60)^-0.07168)+(2.5*(LOG(Readings!R60/16.325))^2-273+$E63))</f>
        <v>-0.99767222850772441</v>
      </c>
      <c r="W63" s="6">
        <f>IF(Readings!S60&gt;0.1,333.5*((Readings!S60)^-0.07168)+(2.5*(LOG(Readings!S60/16.325))^2-273+$E63))</f>
        <v>-0.90639302276701983</v>
      </c>
      <c r="X63" s="6">
        <f>IF(Readings!T60&gt;0.1,333.5*((Readings!T60)^-0.07168)+(2.5*(LOG(Readings!T60/16.325))^2-273+$E63))</f>
        <v>-1.0317786593808478</v>
      </c>
      <c r="Y63" s="6">
        <f>IF(Readings!U60&gt;0.1,333.5*((Readings!U60)^-0.07168)+(2.5*(LOG(Readings!U60/16.325))^2-273+$E63))</f>
        <v>-0.90639302276701983</v>
      </c>
      <c r="Z63" s="6">
        <f>IF(Readings!V60&gt;0.1,333.5*((Readings!V60)^-0.07168)+(2.5*(LOG(Readings!V60/16.325))^2-273+$E63))</f>
        <v>-0.82612856377613753</v>
      </c>
      <c r="AA63" s="6"/>
      <c r="AB63" s="6">
        <f>IF(Readings!X60&gt;0.1,333.5*((Readings!X60)^-0.07168)+(2.5*(LOG(Readings!X60/16.325))^2-273+$E63))</f>
        <v>-0.89494933580107272</v>
      </c>
      <c r="AC63" s="6">
        <f>IF(Readings!Y60&gt;0.1,333.5*((Readings!Y60)^-0.07168)+(2.5*(LOG(Readings!Y60/16.325))^2-273+$E63))</f>
        <v>-0.89494933580107272</v>
      </c>
      <c r="AD63" s="6">
        <f>IF(Readings!Z60&gt;0.1,333.5*((Readings!Z60)^-0.07168)+(2.5*(LOG(Readings!Z60/16.325))^2-273+$E63))</f>
        <v>-0.88349810970595399</v>
      </c>
      <c r="AE63" s="6">
        <f>IF(Readings!AA60&gt;0.1,333.5*((Readings!AA60)^-0.07168)+(2.5*(LOG(Readings!AA60/16.325))^2-273+$E63))</f>
        <v>-0.88349810970595399</v>
      </c>
      <c r="AF63" s="6">
        <f>IF(Readings!AB60&gt;0.1,333.5*((Readings!AB60)^-0.07168)+(2.5*(LOG(Readings!AB60/16.325))^2-273+$E63))</f>
        <v>-0.90639302276701983</v>
      </c>
      <c r="AG63" s="6">
        <f>IF(Readings!AC60&gt;0.1,333.5*((Readings!AC60)^-0.07168)+(2.5*(LOG(Readings!AC60/16.325))^2-273+$E63))</f>
        <v>-0.87203933511267451</v>
      </c>
      <c r="AH63" s="6">
        <f>IF(Readings!AD60&gt;0.1,333.5*((Readings!AD60)^-0.07168)+(2.5*(LOG(Readings!AD60/16.325))^2-273+$E63))</f>
        <v>-0.87203933511267451</v>
      </c>
      <c r="AI63" s="6">
        <f>IF(Readings!AE60&gt;0.1,333.5*((Readings!AE60)^-0.07168)+(2.5*(LOG(Readings!AE60/16.325))^2-273+$E63))</f>
        <v>-0.87203933511267451</v>
      </c>
      <c r="AJ63" s="6">
        <f>IF(Readings!AF60&gt;0.1,333.5*((Readings!AF60)^-0.07168)+(2.5*(LOG(Readings!AF60/16.325))^2-273+$E63))</f>
        <v>-0.87203933511267451</v>
      </c>
      <c r="AK63" s="6">
        <f>IF(Readings!AG60&gt;0.1,333.5*((Readings!AG60)^-0.07168)+(2.5*(LOG(Readings!AG60/16.325))^2-273+$E63))</f>
        <v>-0.88349810970595399</v>
      </c>
      <c r="AL63" s="6">
        <f>IF(Readings!AH60&gt;0.1,333.5*((Readings!AH60)^-0.07168)+(2.5*(LOG(Readings!AH60/16.325))^2-273+$E63))</f>
        <v>-0.86057300263507841</v>
      </c>
      <c r="AM63" s="6"/>
      <c r="AN63" s="6">
        <f>IF(Readings!AJ60&gt;0.1,333.5*((Readings!AJ60)^-0.07168)+(2.5*(LOG(Readings!AJ60/16.325))^2-273+$E63))</f>
        <v>-0.88349810970595399</v>
      </c>
      <c r="AO63" s="6">
        <f>IF(Readings!AK60&gt;0.1,333.5*((Readings!AK60)^-0.07168)+(2.5*(LOG(Readings!AK60/16.325))^2-273+$E63))</f>
        <v>-0.84909910286972945</v>
      </c>
      <c r="AP63" s="6">
        <f>IF(Readings!AL60&gt;0.1,333.5*((Readings!AL60)^-0.07168)+(2.5*(LOG(Readings!AL60/16.325))^2-273+$E63))</f>
        <v>-0.88349810970595399</v>
      </c>
      <c r="AQ63" s="6">
        <f>IF(Readings!AM60&gt;0.1,333.5*((Readings!AM60)^-0.07168)+(2.5*(LOG(Readings!AM60/16.325))^2-273+$E63))</f>
        <v>-0.86057300263507841</v>
      </c>
      <c r="AR63" s="6">
        <f>IF(Readings!AN60&gt;0.1,333.5*((Readings!AN60)^-0.07168)+(2.5*(LOG(Readings!AN60/16.325))^2-273+$E63))</f>
        <v>-0.88349810970595399</v>
      </c>
      <c r="AS63" s="6">
        <f>IF(Readings!AO60&gt;0.1,333.5*((Readings!AO60)^-0.07168)+(2.5*(LOG(Readings!AO60/16.325))^2-273+$E63))</f>
        <v>-0.90639302276701983</v>
      </c>
      <c r="AT63" s="6">
        <f>IF(Readings!AP60&gt;0.1,333.5*((Readings!AP60)^-0.07168)+(2.5*(LOG(Readings!AP60/16.325))^2-273+$E63))</f>
        <v>-0.88349810970595399</v>
      </c>
      <c r="AU63" s="6">
        <f>IF(Readings!AQ60&gt;0.1,333.5*((Readings!AQ60)^-0.07168)+(2.5*(LOG(Readings!AQ60/16.325))^2-273+$E63))</f>
        <v>-0.82612856377613753</v>
      </c>
      <c r="AV63" s="6">
        <f>IF(Readings!AR60&gt;0.1,333.5*((Readings!AR60)^-0.07168)+(2.5*(LOG(Readings!AR60/16.325))^2-273+$E63))</f>
        <v>-0.82612856377613753</v>
      </c>
      <c r="AW63" s="6">
        <f>IF(Readings!AS60&gt;0.1,333.5*((Readings!AS60)^-0.07168)+(2.5*(LOG(Readings!AS60/16.325))^2-273+$E63))</f>
        <v>-0.81463190555473375</v>
      </c>
      <c r="AX63" s="6">
        <f>IF(Readings!AT60&gt;0.1,333.5*((Readings!AT60)^-0.07168)+(2.5*(LOG(Readings!AT60/16.325))^2-273+$E63))</f>
        <v>-0.81463190555473375</v>
      </c>
      <c r="AY63" s="6">
        <f>IF(Readings!AU60&gt;0.1,333.5*((Readings!AU60)^-0.07168)+(2.5*(LOG(Readings!AU60/16.325))^2-273+$E63))</f>
        <v>-0.78009626246938524</v>
      </c>
      <c r="AZ63" s="6">
        <f>IF(Readings!AV60&gt;0.1,333.5*((Readings!AV60)^-0.07168)+(2.5*(LOG(Readings!AV60/16.325))^2-273+$E63))</f>
        <v>-0.78009626246938524</v>
      </c>
      <c r="BA63" s="6">
        <f>IF(Readings!AW60&gt;0.1,333.5*((Readings!AW60)^-0.07168)+(2.5*(LOG(Readings!AW60/16.325))^2-273+$E63))</f>
        <v>-0.83761762639602466</v>
      </c>
      <c r="BB63" s="6">
        <f>IF(Readings!AX60&gt;0.1,333.5*((Readings!AX60)^-0.07168)+(2.5*(LOG(Readings!AX60/16.325))^2-273+$E63))</f>
        <v>-0.82612856377613753</v>
      </c>
      <c r="BC63" s="6">
        <f>IF(Readings!AY60&gt;0.1,333.5*((Readings!AY60)^-0.07168)+(2.5*(LOG(Readings!AY60/16.325))^2-273+$E63))</f>
        <v>-0.81463190555473375</v>
      </c>
      <c r="BD63" s="6">
        <f>IF(Readings!AZ60&gt;0.1,333.5*((Readings!AZ60)^-0.07168)+(2.5*(LOG(Readings!AZ60/16.325))^2-273+$E63))</f>
        <v>-0.81463190555473375</v>
      </c>
      <c r="BE63" s="6">
        <f>IF(Readings!BA60&gt;0.1,333.5*((Readings!BA60)^-0.07168)+(2.5*(LOG(Readings!BA60/16.325))^2-273+$E63))</f>
        <v>-0.84909910286972945</v>
      </c>
      <c r="BF63" s="6">
        <f>IF(Readings!BB60&gt;0.1,333.5*((Readings!BB60)^-0.07168)+(2.5*(LOG(Readings!BB60/16.325))^2-273+$E63))</f>
        <v>-0.83761762639602466</v>
      </c>
      <c r="BG63" s="6">
        <f>IF(Readings!BC60&gt;0.1,333.5*((Readings!BC60)^-0.07168)+(2.5*(LOG(Readings!BC60/16.325))^2-273+$E63))</f>
        <v>-0.84909910286972945</v>
      </c>
      <c r="BH63" s="6">
        <f>IF(Readings!BD60&gt;0.1,333.5*((Readings!BD60)^-0.07168)+(2.5*(LOG(Readings!BD60/16.325))^2-273+$E63))</f>
        <v>-0.86057300263507841</v>
      </c>
      <c r="BI63" s="6">
        <f>IF(Readings!BE60&gt;0.1,333.5*((Readings!BE60)^-0.07168)+(2.5*(LOG(Readings!BE60/16.325))^2-273+$E63))</f>
        <v>-0.86057300263507841</v>
      </c>
      <c r="BJ63" s="6">
        <f>IF(Readings!BF60&gt;0.1,333.5*((Readings!BF60)^-0.07168)+(2.5*(LOG(Readings!BF60/16.325))^2-273+$E63))</f>
        <v>-0.87203933511267451</v>
      </c>
      <c r="BK63" s="6">
        <f>IF(Readings!BG60&gt;0.1,333.5*((Readings!BG60)^-0.07168)+(2.5*(LOG(Readings!BG60/16.325))^2-273+$E63))</f>
        <v>-0.92925781670237484</v>
      </c>
      <c r="BL63" s="6">
        <f>IF(Readings!BH60&gt;0.1,333.5*((Readings!BH60)^-0.07168)+(2.5*(LOG(Readings!BH60/16.325))^2-273+$E63))</f>
        <v>-0.88349810970595399</v>
      </c>
      <c r="BM63" s="6">
        <f>IF(Readings!BI60&gt;0.1,333.5*((Readings!BI60)^-0.07168)+(2.5*(LOG(Readings!BI60/16.325))^2-273+$E63))</f>
        <v>-0.88349810970595399</v>
      </c>
      <c r="BN63" s="6">
        <f>IF(Readings!BJ60&gt;0.1,333.5*((Readings!BJ60)^-0.07168)+(2.5*(LOG(Readings!BJ60/16.325))^2-273+$E63))</f>
        <v>-0.88349810970595399</v>
      </c>
      <c r="BO63" s="6">
        <f>IF(Readings!BK60&gt;0.1,333.5*((Readings!BK60)^-0.07168)+(2.5*(LOG(Readings!BK60/16.325))^2-273+$E63))</f>
        <v>-0.90639302276701983</v>
      </c>
      <c r="BP63" s="6">
        <f>IF(Readings!BL60&gt;0.1,333.5*((Readings!BL60)^-0.07168)+(2.5*(LOG(Readings!BL60/16.325))^2-273+$E63))</f>
        <v>-0.89494933580107272</v>
      </c>
      <c r="BQ63" s="6">
        <f>IF(Readings!BM60&gt;0.1,333.5*((Readings!BM60)^-0.07168)+(2.5*(LOG(Readings!BM60/16.325))^2-273+$E63))</f>
        <v>-0.89494933580107272</v>
      </c>
      <c r="BR63" s="6">
        <f>IF(Readings!BN60&gt;0.1,333.5*((Readings!BN60)^-0.07168)+(2.5*(LOG(Readings!BN60/16.325))^2-273+$E63))</f>
        <v>-0.90639302276701983</v>
      </c>
      <c r="BS63" s="6">
        <f>IF(Readings!BO60&gt;0.1,333.5*((Readings!BO60)^-0.07168)+(2.5*(LOG(Readings!BO60/16.325))^2-273+$E63))</f>
        <v>-0.90639302276701983</v>
      </c>
      <c r="BT63" s="6">
        <f>IF(Readings!BP60&gt;0.1,333.5*((Readings!BP60)^-0.07168)+(2.5*(LOG(Readings!BP60/16.325))^2-273+$E63))</f>
        <v>-0.89494933580107272</v>
      </c>
      <c r="BU63" s="6">
        <f>IF(Readings!BQ60&gt;0.1,333.5*((Readings!BQ60)^-0.07168)+(2.5*(LOG(Readings!BQ60/16.325))^2-273+$E63))</f>
        <v>-0.89494933580107272</v>
      </c>
      <c r="BV63" s="6">
        <f>IF(Readings!BR60&gt;0.1,333.5*((Readings!BR60)^-0.07168)+(2.5*(LOG(Readings!BR60/16.325))^2-273+$E63))</f>
        <v>-0.90639302276701983</v>
      </c>
      <c r="BW63" s="6">
        <f>IF(Readings!BS60&gt;0.1,333.5*((Readings!BS60)^-0.07168)+(2.5*(LOG(Readings!BS60/16.325))^2-273+$E63))</f>
        <v>-0.88349810970595399</v>
      </c>
      <c r="BX63" s="6">
        <f>IF(Readings!BT60&gt;0.1,333.5*((Readings!BT60)^-0.07168)+(2.5*(LOG(Readings!BT60/16.325))^2-273+$E63))</f>
        <v>-0.88349810970595399</v>
      </c>
      <c r="BY63" s="6">
        <f>IF(Readings!BU60&gt;0.1,333.5*((Readings!BU60)^-0.07168)+(2.5*(LOG(Readings!BU60/16.325))^2-273+$E63))</f>
        <v>-0.88349810970595399</v>
      </c>
      <c r="BZ63" s="6">
        <f>IF(Readings!BV60&gt;0.1,333.5*((Readings!BV60)^-0.07168)+(2.5*(LOG(Readings!BV60/16.325))^2-273+$E63))</f>
        <v>-0.87203933511267451</v>
      </c>
      <c r="CA63" s="6">
        <f>IF(Readings!BW60&gt;0.1,333.5*((Readings!BW60)^-0.07168)+(2.5*(LOG(Readings!BW60/16.325))^2-273+$E63))</f>
        <v>-0.87203933511267451</v>
      </c>
      <c r="CB63" s="6">
        <f>IF(Readings!BX60&gt;0.1,333.5*((Readings!BX60)^-0.07168)+(2.5*(LOG(Readings!BX60/16.325))^2-273+$E63))</f>
        <v>-0.86057300263507841</v>
      </c>
      <c r="CC63" s="6">
        <f>IF(Readings!BY60&gt;0.1,333.5*((Readings!BY60)^-0.07168)+(2.5*(LOG(Readings!BY60/16.325))^2-273+$E63))</f>
        <v>-0.84909910286972945</v>
      </c>
      <c r="CD63" s="6">
        <f>IF(Readings!BZ60&gt;0.1,333.5*((Readings!BZ60)^-0.07168)+(2.5*(LOG(Readings!BZ60/16.325))^2-273+$E63))</f>
        <v>-0.83761762639602466</v>
      </c>
      <c r="CE63" s="6">
        <f>IF(Readings!CA60&gt;0.1,333.5*((Readings!CA60)^-0.07168)+(2.5*(LOG(Readings!CA60/16.325))^2-273+$E63))</f>
        <v>-0.83761762639602466</v>
      </c>
      <c r="CF63" s="6"/>
      <c r="CG63" s="6">
        <f>IF(Readings!CC60&gt;0.1,333.5*((Readings!CC60)^-0.07168)+(2.5*(LOG(Readings!CC60/16.325))^2-273+$E63))</f>
        <v>-0.82612856377613753</v>
      </c>
      <c r="CH63" s="6">
        <f>IF(Readings!CD60&gt;0.1,333.5*((Readings!CD60)^-0.07168)+(2.5*(LOG(Readings!CD60/16.325))^2-273+$E63))</f>
        <v>-0.82612856377613753</v>
      </c>
      <c r="CI63" s="6">
        <f>IF(Readings!CE60&gt;0.1,333.5*((Readings!CE60)^-0.07168)+(2.5*(LOG(Readings!CE60/16.325))^2-273+$E63))</f>
        <v>-0.81463190555473375</v>
      </c>
      <c r="CJ63" s="6">
        <f>IF(Readings!CF60&gt;0.1,333.5*((Readings!CF60)^-0.07168)+(2.5*(LOG(Readings!CF60/16.325))^2-273+$E63))</f>
        <v>-0.791615764400035</v>
      </c>
      <c r="CK63" s="6">
        <f>IF(Readings!CG60&gt;0.1,333.5*((Readings!CG60)^-0.07168)+(2.5*(LOG(Readings!CG60/16.325))^2-273+$E63))</f>
        <v>-0.791615764400035</v>
      </c>
      <c r="CL63" s="6">
        <f>IF(Readings!CH60&gt;0.1,333.5*((Readings!CH60)^-0.07168)+(2.5*(LOG(Readings!CH60/16.325))^2-273+$E63))</f>
        <v>-0.791615764400035</v>
      </c>
      <c r="CM63" s="6">
        <f>IF(Readings!CI60&gt;0.1,333.5*((Readings!CI60)^-0.07168)+(2.5*(LOG(Readings!CI60/16.325))^2-273+$E63))</f>
        <v>-0.791615764400035</v>
      </c>
      <c r="CN63" s="6">
        <f>IF(Readings!CJ60&gt;0.1,333.5*((Readings!CJ60)^-0.07168)+(2.5*(LOG(Readings!CJ60/16.325))^2-273+$E63))</f>
        <v>-0.78009626246938524</v>
      </c>
      <c r="CO63" s="6">
        <f>IF(Readings!CK60&gt;0.1,333.5*((Readings!CK60)^-0.07168)+(2.5*(LOG(Readings!CK60/16.325))^2-273+$E63))</f>
        <v>-0.791615764400035</v>
      </c>
      <c r="CP63" s="6">
        <f>IF(Readings!CL60&gt;0.1,333.5*((Readings!CL60)^-0.07168)+(2.5*(LOG(Readings!CL60/16.325))^2-273+$E63))</f>
        <v>-0.791615764400035</v>
      </c>
      <c r="CQ63" s="6">
        <f>IF(Readings!CM60&gt;0.1,333.5*((Readings!CM60)^-0.07168)+(2.5*(LOG(Readings!CM60/16.325))^2-273+$E63))</f>
        <v>-0.791615764400035</v>
      </c>
      <c r="CR63" s="6">
        <f>IF(Readings!CN60&gt;0.1,333.5*((Readings!CN60)^-0.07168)+(2.5*(LOG(Readings!CN60/16.325))^2-273+$E63))</f>
        <v>-0.80312764225936917</v>
      </c>
      <c r="CS63" s="6">
        <f>IF(Readings!CO60&gt;0.1,333.5*((Readings!CO60)^-0.07168)+(2.5*(LOG(Readings!CO60/16.325))^2-273+$E63))</f>
        <v>-0.82612856377613753</v>
      </c>
      <c r="CT63" s="6">
        <f>IF(Readings!CP60&gt;0.1,333.5*((Readings!CP60)^-0.07168)+(2.5*(LOG(Readings!CP60/16.325))^2-273+$E63))</f>
        <v>-0.80312764225936917</v>
      </c>
      <c r="CU63" s="6">
        <f>IF(Readings!CQ60&gt;0.1,333.5*((Readings!CQ60)^-0.07168)+(2.5*(LOG(Readings!CQ60/16.325))^2-273+$E63))</f>
        <v>-0.791615764400035</v>
      </c>
      <c r="CV63" s="6">
        <f>IF(Readings!CR60&gt;0.1,333.5*((Readings!CR60)^-0.07168)+(2.5*(LOG(Readings!CR60/16.325))^2-273+$E63))</f>
        <v>-0.791615764400035</v>
      </c>
      <c r="CW63" s="6">
        <f>IF(Readings!CS60&gt;0.1,333.5*((Readings!CS60)^-0.07168)+(2.5*(LOG(Readings!CS60/16.325))^2-273+$E63))</f>
        <v>-0.80312764225936917</v>
      </c>
      <c r="CX63" s="6">
        <f>IF(Readings!CT60&gt;0.1,333.5*((Readings!CT60)^-0.07168)+(2.5*(LOG(Readings!CT60/16.325))^2-273+$E63))</f>
        <v>-0.82612856377613753</v>
      </c>
      <c r="CY63" s="6">
        <f>IF(Readings!CU60&gt;0.1,333.5*((Readings!CU60)^-0.07168)+(2.5*(LOG(Readings!CU60/16.325))^2-273+$E63))</f>
        <v>-0.791615764400035</v>
      </c>
      <c r="CZ63" s="6"/>
      <c r="DA63" s="6">
        <f>IF(Readings!CW60&gt;0.1,333.5*((Readings!CW60)^-0.07168)+(2.5*(LOG(Readings!CW60/16.325))^2-273+$E63))</f>
        <v>-0.71081861076538644</v>
      </c>
      <c r="DB63" s="6">
        <f>IF(Readings!CX60&gt;0.1,333.5*((Readings!CX60)^-0.07168)+(2.5*(LOG(Readings!CX60/16.325))^2-273+$E63))</f>
        <v>-0.73394182327274393</v>
      </c>
      <c r="DC63" s="6">
        <f>IF(Readings!CY60&gt;0.1,333.5*((Readings!CY60)^-0.07168)+(2.5*(LOG(Readings!CY60/16.325))^2-273+$E63))</f>
        <v>-0.75703434827698857</v>
      </c>
      <c r="DD63" s="6">
        <f>IF(Readings!CZ60&gt;0.1,333.5*((Readings!CZ60)^-0.07168)+(2.5*(LOG(Readings!CZ60/16.325))^2-273+$E63))</f>
        <v>-0.76856912694250923</v>
      </c>
      <c r="DE63" s="6">
        <f>IF(Readings!DA60&gt;0.1,333.5*((Readings!DA60)^-0.07168)+(2.5*(LOG(Readings!DA60/16.325))^2-273+$E63))</f>
        <v>-0.75703434827698857</v>
      </c>
      <c r="DF63" s="6">
        <f>IF(Readings!DB60&gt;0.1,333.5*((Readings!DB60)^-0.07168)+(2.5*(LOG(Readings!DB60/16.325))^2-273+$E63))</f>
        <v>-0.75703434827698857</v>
      </c>
      <c r="DG63" s="6">
        <f>IF(Readings!DC60&gt;0.1,333.5*((Readings!DC60)^-0.07168)+(2.5*(LOG(Readings!DC60/16.325))^2-273+$E63))</f>
        <v>-0.75703434827698857</v>
      </c>
      <c r="DH63" s="6">
        <f>IF(Readings!DD60&gt;0.1,333.5*((Readings!DD60)^-0.07168)+(2.5*(LOG(Readings!DD60/16.325))^2-273+$E63))</f>
        <v>-0.75703434827698857</v>
      </c>
      <c r="DI63" s="6">
        <f>IF(Readings!DE60&gt;0.1,333.5*((Readings!DE60)^-0.07168)+(2.5*(LOG(Readings!DE60/16.325))^2-273+$E63))</f>
        <v>-0.74549191691301075</v>
      </c>
      <c r="DJ63" s="6">
        <f>IF(Readings!DF60&gt;0.1,333.5*((Readings!DF60)^-0.07168)+(2.5*(LOG(Readings!DF60/16.325))^2-273+$E63))</f>
        <v>-0.74549191691301075</v>
      </c>
      <c r="DK63" s="6">
        <f>IF(Readings!DG60&gt;0.1,333.5*((Readings!DG60)^-0.07168)+(2.5*(LOG(Readings!DG60/16.325))^2-273+$E63))</f>
        <v>-0.73394182327274393</v>
      </c>
      <c r="DL63" s="6">
        <f>IF(Readings!DH60&gt;0.1,333.5*((Readings!DH60)^-0.07168)+(2.5*(LOG(Readings!DH60/16.325))^2-273+$E63))</f>
        <v>-0.71081861076538644</v>
      </c>
      <c r="DM63" s="6">
        <f>IF(Readings!DI60&gt;0.1,333.5*((Readings!DI60)^-0.07168)+(2.5*(LOG(Readings!DI60/16.325))^2-273+$E63))</f>
        <v>-0.71081861076538644</v>
      </c>
      <c r="DN63" s="6">
        <f>IF(Readings!DJ60&gt;0.1,333.5*((Readings!DJ60)^-0.07168)+(2.5*(LOG(Readings!DJ60/16.325))^2-273+$E63))</f>
        <v>-0.71081861076538644</v>
      </c>
      <c r="DO63" s="6">
        <f>IF(Readings!DK60&gt;0.1,333.5*((Readings!DK60)^-0.07168)+(2.5*(LOG(Readings!DK60/16.325))^2-273+$E63))</f>
        <v>-0.71081861076538644</v>
      </c>
      <c r="DP63" s="6">
        <f>IF(Readings!DL60&gt;0.1,333.5*((Readings!DL60)^-0.07168)+(2.5*(LOG(Readings!DL60/16.325))^2-273+$E63))</f>
        <v>-0.71081861076538644</v>
      </c>
      <c r="DQ63" s="6"/>
      <c r="DR63" s="6">
        <f>IF(Readings!DN60&gt;0.1,333.5*((Readings!DN60)^-0.07168)+(2.5*(LOG(Readings!DN60/16.325))^2-273+$E63))</f>
        <v>-0.71081861076538644</v>
      </c>
      <c r="DS63" s="6">
        <f>IF(Readings!DO60&gt;0.1,333.5*((Readings!DO60)^-0.07168)+(2.5*(LOG(Readings!DO60/16.325))^2-273+$E63))</f>
        <v>-0.71081861076538644</v>
      </c>
      <c r="DT63" s="6">
        <f>IF(Readings!DP60&gt;0.1,333.5*((Readings!DP60)^-0.07168)+(2.5*(LOG(Readings!DP60/16.325))^2-273+$E63))</f>
        <v>-0.72238405776118952</v>
      </c>
      <c r="DU63" s="6">
        <f>IF(Readings!DQ60&gt;0.1,333.5*((Readings!DQ60)^-0.07168)+(2.5*(LOG(Readings!DQ60/16.325))^2-273+$E63))</f>
        <v>-0.71081861076538644</v>
      </c>
      <c r="DV63" s="6">
        <f>IF(Readings!DR60&gt;0.1,333.5*((Readings!DR60)^-0.07168)+(2.5*(LOG(Readings!DR60/16.325))^2-273+$E63))</f>
        <v>-0.71081861076538644</v>
      </c>
      <c r="DW63" s="6">
        <f>IF(Readings!DS60&gt;0.1,333.5*((Readings!DS60)^-0.07168)+(2.5*(LOG(Readings!DS60/16.325))^2-273+$E63))</f>
        <v>-0.72238405776118952</v>
      </c>
      <c r="DX63" s="6">
        <f>IF(Readings!DT60&gt;0.1,333.5*((Readings!DT60)^-0.07168)+(2.5*(LOG(Readings!DT60/16.325))^2-273+$E63))</f>
        <v>-0.71081861076538644</v>
      </c>
      <c r="DY63" s="6">
        <f>IF(Readings!DU60&gt;0.1,333.5*((Readings!DU60)^-0.07168)+(2.5*(LOG(Readings!DU60/16.325))^2-273+$E63))</f>
        <v>-0.72238405776118952</v>
      </c>
      <c r="DZ63" s="6">
        <f>IF(Readings!DV60&gt;0.1,333.5*((Readings!DV60)^-0.07168)+(2.5*(LOG(Readings!DV60/16.325))^2-273+$E63))</f>
        <v>-0.71081861076538644</v>
      </c>
      <c r="EA63" s="6">
        <f>IF(Readings!DW60&gt;0.1,333.5*((Readings!DW60)^-0.07168)+(2.5*(LOG(Readings!DW60/16.325))^2-273+$E63))</f>
        <v>-0.71081861076538644</v>
      </c>
      <c r="EB63" s="6">
        <f>IF(Readings!DX60&gt;0.1,333.5*((Readings!DX60)^-0.07168)+(2.5*(LOG(Readings!DX60/16.325))^2-273+$E63))</f>
        <v>-0.69924547265458159</v>
      </c>
      <c r="EC63" s="6">
        <f>IF(Readings!DY60&gt;0.1,333.5*((Readings!DY60)^-0.07168)+(2.5*(LOG(Readings!DY60/16.325))^2-273+$E63))</f>
        <v>-0.68766463378040044</v>
      </c>
      <c r="ED63" s="6">
        <f>IF(Readings!DZ60&gt;0.1,333.5*((Readings!DZ60)^-0.07168)+(2.5*(LOG(Readings!DZ60/16.325))^2-273+$E63))</f>
        <v>-0.68766463378040044</v>
      </c>
      <c r="EE63" s="6">
        <f>IF(Readings!EA60&gt;0.1,333.5*((Readings!EA60)^-0.07168)+(2.5*(LOG(Readings!EA60/16.325))^2-273+$E63))</f>
        <v>-0.69924547265458159</v>
      </c>
      <c r="EF63" s="6">
        <f>IF(Readings!EB60&gt;0.1,333.5*((Readings!EB60)^-0.07168)+(2.5*(LOG(Readings!EB60/16.325))^2-273+$E63))</f>
        <v>-0.68766463378040044</v>
      </c>
      <c r="EG63" s="6">
        <f>IF(Readings!EC60&gt;0.1,333.5*((Readings!EC60)^-0.07168)+(2.5*(LOG(Readings!EC60/16.325))^2-273+$E63))</f>
        <v>-0.68766463378040044</v>
      </c>
      <c r="EH63" s="6">
        <f>IF(Readings!ED60&gt;0.1,333.5*((Readings!ED60)^-0.07168)+(2.5*(LOG(Readings!ED60/16.325))^2-273+$E63))</f>
        <v>-0.69924547265458159</v>
      </c>
      <c r="EI63" s="6">
        <f>IF(Readings!EE60&gt;0.1,333.5*((Readings!EE60)^-0.07168)+(2.5*(LOG(Readings!EE60/16.325))^2-273+$E63))</f>
        <v>-0.64126407705606425</v>
      </c>
      <c r="EJ63" s="6">
        <f>IF(Readings!EF60&gt;0.1,333.5*((Readings!EF60)^-0.07168)+(2.5*(LOG(Readings!EF60/16.325))^2-273+$E63))</f>
        <v>-0.64126407705606425</v>
      </c>
      <c r="EK63" s="6">
        <f>IF(Readings!EG60&gt;0.1,333.5*((Readings!EG60)^-0.07168)+(2.5*(LOG(Readings!EG60/16.325))^2-273+$E63))</f>
        <v>-0.65287581582532539</v>
      </c>
      <c r="EL63" s="6">
        <f>IF(Readings!EH60&gt;0.1,333.5*((Readings!EH60)^-0.07168)+(2.5*(LOG(Readings!EH60/16.325))^2-273+$E63))</f>
        <v>-0.61801734193977609</v>
      </c>
      <c r="EM63" s="6">
        <f>IF(Readings!EI60&gt;0.1,333.5*((Readings!EI60)^-0.07168)+(2.5*(LOG(Readings!EI60/16.325))^2-273+$E63))</f>
        <v>-0.61801734193977609</v>
      </c>
      <c r="EN63" s="6"/>
      <c r="EO63" s="6">
        <f>IF(Readings!EK60&gt;0.1,333.5*((Readings!EK60)^-0.07168)+(2.5*(LOG(Readings!EK60/16.325))^2-273+$E63))</f>
        <v>-0.62964458901285525</v>
      </c>
      <c r="EP63" s="6">
        <f>IF(Readings!EL60&gt;0.1,333.5*((Readings!EL60)^-0.07168)+(2.5*(LOG(Readings!EL60/16.325))^2-273+$E63))</f>
        <v>-0.59473953158919812</v>
      </c>
      <c r="EQ63" s="6">
        <f>IF(Readings!EM60&gt;0.1,333.5*((Readings!EM60)^-0.07168)+(2.5*(LOG(Readings!EM60/16.325))^2-273+$E63))</f>
        <v>-0.59473953158919812</v>
      </c>
      <c r="ER63" s="6"/>
      <c r="ES63" s="6">
        <f>IF(Readings!EO60&gt;0.1,333.5*((Readings!EO60)^-0.07168)+(2.5*(LOG(Readings!EO60/16.325))^2-273+$E63))</f>
        <v>-0.92925781670237484</v>
      </c>
      <c r="ET63" s="6"/>
      <c r="EU63" s="6">
        <f>IF(Readings!EQ60&gt;0.1,333.5*((Readings!EQ60)^-0.07168)+(2.5*(LOG(Readings!EQ60/16.325))^2-273+$E63))</f>
        <v>-0.53640853627325669</v>
      </c>
      <c r="EV63" s="6">
        <f>IF(Readings!ER60&gt;0.1,333.5*((Readings!ER60)^-0.07168)+(2.5*(LOG(Readings!ER60/16.325))^2-273+$E63))</f>
        <v>-0.37203534542737771</v>
      </c>
      <c r="EW63" s="6">
        <f>(333.5*((16.65)^-0.07168)+(2.5*(LOG(16.65/16.325))^2-273+$E63))</f>
        <v>-0.47788159670466257</v>
      </c>
      <c r="EX63" s="6">
        <f>(333.5*((16.6)^-0.07168)+(2.5*(LOG(16.6/16.325))^2-273+$E63))</f>
        <v>-0.41915746818142452</v>
      </c>
      <c r="EY63" s="6">
        <f>(333.5*((16.6)^-0.07168)+(2.5*(LOG(16.6/16.325))^2-273+$E63))</f>
        <v>-0.41915746818142452</v>
      </c>
      <c r="FA63" s="6">
        <f>IF(Readings!EW60&gt;0.1,333.5*((Readings!EW60)^-0.07168)+(2.5*(LOG(Readings!EW60/16.325))^2-273+$E63))</f>
        <v>-0.48960271973709268</v>
      </c>
      <c r="FB63" s="6"/>
      <c r="FC63" s="6"/>
      <c r="FD63" s="6"/>
      <c r="FE63" s="6"/>
      <c r="FF63" s="6"/>
    </row>
    <row r="64" spans="1:167" x14ac:dyDescent="0.2">
      <c r="A64" t="s">
        <v>43</v>
      </c>
      <c r="B64" s="13">
        <v>7</v>
      </c>
      <c r="C64" s="13">
        <v>1065.5</v>
      </c>
      <c r="D64" s="17">
        <f t="shared" si="64"/>
        <v>-15.200000000000045</v>
      </c>
      <c r="E64" s="17">
        <v>-0.1</v>
      </c>
      <c r="F64" s="13" t="s">
        <v>108</v>
      </c>
      <c r="G64" s="6">
        <f>IF(Readings!C61&gt;0.1,333.5*((Readings!C61)^-0.07168)+(2.5*(LOG(Readings!C61/16.325))^2-273+$E64))</f>
        <v>-0.95067894232454364</v>
      </c>
      <c r="H64" s="6">
        <f>IF(Readings!D61&gt;0.1,333.5*((Readings!D61)^-0.07168)+(2.5*(LOG(Readings!D61/16.325))^2-273+$E64))</f>
        <v>-0.9620925661232036</v>
      </c>
      <c r="I64" s="6">
        <f>IF(Readings!E61&gt;0.1,333.5*((Readings!E61)^-0.07168)+(2.5*(LOG(Readings!E61/16.325))^2-273+$E64))</f>
        <v>-0.9620925661232036</v>
      </c>
      <c r="J64" s="6">
        <f>IF(Readings!F61&gt;0.1,333.5*((Readings!F61)^-0.07168)+(2.5*(LOG(Readings!F61/16.325))^2-273+$E64))</f>
        <v>-0.9620925661232036</v>
      </c>
      <c r="K64" s="6">
        <f>IF(Readings!G61&gt;0.1,333.5*((Readings!G61)^-0.07168)+(2.5*(LOG(Readings!G61/16.325))^2-273+$E64))</f>
        <v>-0.9620925661232036</v>
      </c>
      <c r="L64" s="6">
        <f>IF(Readings!H61&gt;0.1,333.5*((Readings!H61)^-0.07168)+(2.5*(LOG(Readings!H61/16.325))^2-273+$E64))</f>
        <v>-0.95067894232454364</v>
      </c>
      <c r="M64" s="6">
        <f>IF(Readings!I61&gt;0.1,333.5*((Readings!I61)^-0.07168)+(2.5*(LOG(Readings!I61/16.325))^2-273+$E64))</f>
        <v>-0.95067894232454364</v>
      </c>
      <c r="N64" s="6">
        <f>IF(Readings!J61&gt;0.1,333.5*((Readings!J61)^-0.07168)+(2.5*(LOG(Readings!J61/16.325))^2-273+$E64))</f>
        <v>-0.95067894232454364</v>
      </c>
      <c r="O64" s="6">
        <f>IF(Readings!K61&gt;0.1,333.5*((Readings!K61)^-0.07168)+(2.5*(LOG(Readings!K61/16.325))^2-273+$E64))</f>
        <v>-0.9620925661232036</v>
      </c>
      <c r="P64" s="6">
        <f>IF(Readings!L61&gt;0.1,333.5*((Readings!L61)^-0.07168)+(2.5*(LOG(Readings!L61/16.325))^2-273+$E64))</f>
        <v>-0.9620925661232036</v>
      </c>
      <c r="Q64" s="6">
        <f>IF(Readings!M61&gt;0.1,333.5*((Readings!M61)^-0.07168)+(2.5*(LOG(Readings!M61/16.325))^2-273+$E64))</f>
        <v>-0.93925781670242259</v>
      </c>
      <c r="R64" s="6">
        <f>IF(Readings!N61&gt;0.1,333.5*((Readings!N61)^-0.07168)+(2.5*(LOG(Readings!N61/16.325))^2-273+$E64))</f>
        <v>-0.93925781670242259</v>
      </c>
      <c r="S64" s="6">
        <f>IF(Readings!O61&gt;0.1,333.5*((Readings!O61)^-0.07168)+(2.5*(LOG(Readings!O61/16.325))^2-273+$E64))</f>
        <v>-0.95067894232454364</v>
      </c>
      <c r="T64" s="6">
        <f>IF(Readings!P61&gt;0.1,333.5*((Readings!P61)^-0.07168)+(2.5*(LOG(Readings!P61/16.325))^2-273+$E64))</f>
        <v>-0.98489734536866536</v>
      </c>
      <c r="U64" s="6">
        <f>IF(Readings!Q61&gt;0.1,333.5*((Readings!Q61)^-0.07168)+(2.5*(LOG(Readings!Q61/16.325))^2-273+$E64))</f>
        <v>-0.92782917995589287</v>
      </c>
      <c r="V64" s="6">
        <f>IF(Readings!R61&gt;0.1,333.5*((Readings!R61)^-0.07168)+(2.5*(LOG(Readings!R61/16.325))^2-273+$E64))</f>
        <v>-1.0076722285077722</v>
      </c>
      <c r="W64" s="6">
        <f>IF(Readings!S61&gt;0.1,333.5*((Readings!S61)^-0.07168)+(2.5*(LOG(Readings!S61/16.325))^2-273+$E64))</f>
        <v>-0.92782917995589287</v>
      </c>
      <c r="X64" s="6">
        <f>IF(Readings!T61&gt;0.1,333.5*((Readings!T61)^-0.07168)+(2.5*(LOG(Readings!T61/16.325))^2-273+$E64))</f>
        <v>-1.0531326013985449</v>
      </c>
      <c r="Y64" s="6">
        <f>IF(Readings!U61&gt;0.1,333.5*((Readings!U61)^-0.07168)+(2.5*(LOG(Readings!U61/16.325))^2-273+$E64))</f>
        <v>-0.93925781670242259</v>
      </c>
      <c r="Z64" s="6">
        <f>IF(Readings!V61&gt;0.1,333.5*((Readings!V61)^-0.07168)+(2.5*(LOG(Readings!V61/16.325))^2-273+$E64))</f>
        <v>-0.93925781670242259</v>
      </c>
      <c r="AA64" s="6"/>
      <c r="AB64" s="6">
        <f>IF(Readings!X61&gt;0.1,333.5*((Readings!X61)^-0.07168)+(2.5*(LOG(Readings!X61/16.325))^2-273+$E64))</f>
        <v>-0.92782917995589287</v>
      </c>
      <c r="AC64" s="6">
        <f>IF(Readings!Y61&gt;0.1,333.5*((Readings!Y61)^-0.07168)+(2.5*(LOG(Readings!Y61/16.325))^2-273+$E64))</f>
        <v>-0.91639302276706758</v>
      </c>
      <c r="AD64" s="6">
        <f>IF(Readings!Z61&gt;0.1,333.5*((Readings!Z61)^-0.07168)+(2.5*(LOG(Readings!Z61/16.325))^2-273+$E64))</f>
        <v>-0.91639302276706758</v>
      </c>
      <c r="AE64" s="6">
        <f>IF(Readings!AA61&gt;0.1,333.5*((Readings!AA61)^-0.07168)+(2.5*(LOG(Readings!AA61/16.325))^2-273+$E64))</f>
        <v>-0.91639302276706758</v>
      </c>
      <c r="AF64" s="6">
        <f>IF(Readings!AB61&gt;0.1,333.5*((Readings!AB61)^-0.07168)+(2.5*(LOG(Readings!AB61/16.325))^2-273+$E64))</f>
        <v>-0.95067894232454364</v>
      </c>
      <c r="AG64" s="6">
        <f>IF(Readings!AC61&gt;0.1,333.5*((Readings!AC61)^-0.07168)+(2.5*(LOG(Readings!AC61/16.325))^2-273+$E64))</f>
        <v>-0.91639302276706758</v>
      </c>
      <c r="AH64" s="6">
        <f>IF(Readings!AD61&gt;0.1,333.5*((Readings!AD61)^-0.07168)+(2.5*(LOG(Readings!AD61/16.325))^2-273+$E64))</f>
        <v>-0.90494933580112047</v>
      </c>
      <c r="AI64" s="6">
        <f>IF(Readings!AE61&gt;0.1,333.5*((Readings!AE61)^-0.07168)+(2.5*(LOG(Readings!AE61/16.325))^2-273+$E64))</f>
        <v>-0.91639302276706758</v>
      </c>
      <c r="AJ64" s="6">
        <f>IF(Readings!AF61&gt;0.1,333.5*((Readings!AF61)^-0.07168)+(2.5*(LOG(Readings!AF61/16.325))^2-273+$E64))</f>
        <v>-0.90494933580112047</v>
      </c>
      <c r="AK64" s="6">
        <f>IF(Readings!AG61&gt;0.1,333.5*((Readings!AG61)^-0.07168)+(2.5*(LOG(Readings!AG61/16.325))^2-273+$E64))</f>
        <v>-0.90494933580112047</v>
      </c>
      <c r="AL64" s="6">
        <f>IF(Readings!AH61&gt;0.1,333.5*((Readings!AH61)^-0.07168)+(2.5*(LOG(Readings!AH61/16.325))^2-273+$E64))</f>
        <v>-0.89349810970600174</v>
      </c>
      <c r="AM64" s="6">
        <f>IF(Readings!AI61&gt;0.1,333.5*((Readings!AI61)^-0.07168)+(2.5*(LOG(Readings!AI61/16.325))^2-273+$E64))</f>
        <v>-0.89349810970600174</v>
      </c>
      <c r="AN64" s="6">
        <f>IF(Readings!AJ61&gt;0.1,333.5*((Readings!AJ61)^-0.07168)+(2.5*(LOG(Readings!AJ61/16.325))^2-273+$E64))</f>
        <v>-0.89349810970600174</v>
      </c>
      <c r="AO64" s="6">
        <f>IF(Readings!AK61&gt;0.1,333.5*((Readings!AK61)^-0.07168)+(2.5*(LOG(Readings!AK61/16.325))^2-273+$E64))</f>
        <v>-0.88203933511272226</v>
      </c>
      <c r="AP64" s="6">
        <f>IF(Readings!AL61&gt;0.1,333.5*((Readings!AL61)^-0.07168)+(2.5*(LOG(Readings!AL61/16.325))^2-273+$E64))</f>
        <v>-0.89349810970600174</v>
      </c>
      <c r="AQ64" s="6">
        <f>IF(Readings!AM61&gt;0.1,333.5*((Readings!AM61)^-0.07168)+(2.5*(LOG(Readings!AM61/16.325))^2-273+$E64))</f>
        <v>-0.89349810970600174</v>
      </c>
      <c r="AR64" s="6">
        <f>IF(Readings!AN61&gt;0.1,333.5*((Readings!AN61)^-0.07168)+(2.5*(LOG(Readings!AN61/16.325))^2-273+$E64))</f>
        <v>-0.89349810970600174</v>
      </c>
      <c r="AS64" s="6">
        <f>IF(Readings!AO61&gt;0.1,333.5*((Readings!AO61)^-0.07168)+(2.5*(LOG(Readings!AO61/16.325))^2-273+$E64))</f>
        <v>-0.87057300263512616</v>
      </c>
      <c r="AT64" s="6">
        <f>IF(Readings!AP61&gt;0.1,333.5*((Readings!AP61)^-0.07168)+(2.5*(LOG(Readings!AP61/16.325))^2-273+$E64))</f>
        <v>-0.89349810970600174</v>
      </c>
      <c r="AU64" s="6">
        <f>IF(Readings!AQ61&gt;0.1,333.5*((Readings!AQ61)^-0.07168)+(2.5*(LOG(Readings!AQ61/16.325))^2-273+$E64))</f>
        <v>-0.87057300263512616</v>
      </c>
      <c r="AV64" s="6">
        <f>IF(Readings!AR61&gt;0.1,333.5*((Readings!AR61)^-0.07168)+(2.5*(LOG(Readings!AR61/16.325))^2-273+$E64))</f>
        <v>-0.87057300263512616</v>
      </c>
      <c r="AW64" s="6">
        <f>IF(Readings!AS61&gt;0.1,333.5*((Readings!AS61)^-0.07168)+(2.5*(LOG(Readings!AS61/16.325))^2-273+$E64))</f>
        <v>-0.87057300263512616</v>
      </c>
      <c r="AX64" s="6">
        <f>IF(Readings!AT61&gt;0.1,333.5*((Readings!AT61)^-0.07168)+(2.5*(LOG(Readings!AT61/16.325))^2-273+$E64))</f>
        <v>-0.84761762639607241</v>
      </c>
      <c r="AY64" s="6">
        <f>IF(Readings!AU61&gt;0.1,333.5*((Readings!AU61)^-0.07168)+(2.5*(LOG(Readings!AU61/16.325))^2-273+$E64))</f>
        <v>-0.8246319055547815</v>
      </c>
      <c r="AZ64" s="6">
        <f>IF(Readings!AV61&gt;0.1,333.5*((Readings!AV61)^-0.07168)+(2.5*(LOG(Readings!AV61/16.325))^2-273+$E64))</f>
        <v>-0.83612856377618527</v>
      </c>
      <c r="BA64" s="6">
        <f>IF(Readings!AW61&gt;0.1,333.5*((Readings!AW61)^-0.07168)+(2.5*(LOG(Readings!AW61/16.325))^2-273+$E64))</f>
        <v>-0.8590991028697772</v>
      </c>
      <c r="BB64" s="6">
        <f>IF(Readings!AX61&gt;0.1,333.5*((Readings!AX61)^-0.07168)+(2.5*(LOG(Readings!AX61/16.325))^2-273+$E64))</f>
        <v>-0.87057300263512616</v>
      </c>
      <c r="BC64" s="6">
        <f>IF(Readings!AY61&gt;0.1,333.5*((Readings!AY61)^-0.07168)+(2.5*(LOG(Readings!AY61/16.325))^2-273+$E64))</f>
        <v>-0.84761762639607241</v>
      </c>
      <c r="BD64" s="6">
        <f>IF(Readings!AZ61&gt;0.1,333.5*((Readings!AZ61)^-0.07168)+(2.5*(LOG(Readings!AZ61/16.325))^2-273+$E64))</f>
        <v>-0.77856912694255698</v>
      </c>
      <c r="BE64" s="6">
        <f>IF(Readings!BA61&gt;0.1,333.5*((Readings!BA61)^-0.07168)+(2.5*(LOG(Readings!BA61/16.325))^2-273+$E64))</f>
        <v>-0.84761762639607241</v>
      </c>
      <c r="BF64" s="6">
        <f>IF(Readings!BB61&gt;0.1,333.5*((Readings!BB61)^-0.07168)+(2.5*(LOG(Readings!BB61/16.325))^2-273+$E64))</f>
        <v>-0.84761762639607241</v>
      </c>
      <c r="BG64" s="6">
        <f>IF(Readings!BC61&gt;0.1,333.5*((Readings!BC61)^-0.07168)+(2.5*(LOG(Readings!BC61/16.325))^2-273+$E64))</f>
        <v>-0.83612856377618527</v>
      </c>
      <c r="BH64" s="6">
        <f>IF(Readings!BD61&gt;0.1,333.5*((Readings!BD61)^-0.07168)+(2.5*(LOG(Readings!BD61/16.325))^2-273+$E64))</f>
        <v>-0.84761762639607241</v>
      </c>
      <c r="BI64" s="6">
        <f>IF(Readings!BE61&gt;0.1,333.5*((Readings!BE61)^-0.07168)+(2.5*(LOG(Readings!BE61/16.325))^2-273+$E64))</f>
        <v>-0.84761762639607241</v>
      </c>
      <c r="BJ64" s="6">
        <f>IF(Readings!BF61&gt;0.1,333.5*((Readings!BF61)^-0.07168)+(2.5*(LOG(Readings!BF61/16.325))^2-273+$E64))</f>
        <v>-0.84761762639607241</v>
      </c>
      <c r="BK64" s="6">
        <f>IF(Readings!BG61&gt;0.1,333.5*((Readings!BG61)^-0.07168)+(2.5*(LOG(Readings!BG61/16.325))^2-273+$E64))</f>
        <v>-0.87057300263512616</v>
      </c>
      <c r="BL64" s="6">
        <f>IF(Readings!BH61&gt;0.1,333.5*((Readings!BH61)^-0.07168)+(2.5*(LOG(Readings!BH61/16.325))^2-273+$E64))</f>
        <v>-0.8590991028697772</v>
      </c>
      <c r="BM64" s="6">
        <f>IF(Readings!BI61&gt;0.1,333.5*((Readings!BI61)^-0.07168)+(2.5*(LOG(Readings!BI61/16.325))^2-273+$E64))</f>
        <v>-0.8590991028697772</v>
      </c>
      <c r="BN64" s="6">
        <f>IF(Readings!BJ61&gt;0.1,333.5*((Readings!BJ61)^-0.07168)+(2.5*(LOG(Readings!BJ61/16.325))^2-273+$E64))</f>
        <v>-0.8590991028697772</v>
      </c>
      <c r="BO64" s="6">
        <f>IF(Readings!BK61&gt;0.1,333.5*((Readings!BK61)^-0.07168)+(2.5*(LOG(Readings!BK61/16.325))^2-273+$E64))</f>
        <v>-0.87057300263512616</v>
      </c>
      <c r="BP64" s="6"/>
      <c r="BQ64" s="6">
        <f>IF(Readings!BM61&gt;0.1,333.5*((Readings!BM61)^-0.07168)+(2.5*(LOG(Readings!BM61/16.325))^2-273+$E64))</f>
        <v>-0.87057300263512616</v>
      </c>
      <c r="BR64" s="6">
        <f>IF(Readings!BN61&gt;0.1,333.5*((Readings!BN61)^-0.07168)+(2.5*(LOG(Readings!BN61/16.325))^2-273+$E64))</f>
        <v>-0.87057300263512616</v>
      </c>
      <c r="BS64" s="6">
        <f>IF(Readings!BO61&gt;0.1,333.5*((Readings!BO61)^-0.07168)+(2.5*(LOG(Readings!BO61/16.325))^2-273+$E64))</f>
        <v>-0.88203933511272226</v>
      </c>
      <c r="BT64" s="6">
        <f>IF(Readings!BP61&gt;0.1,333.5*((Readings!BP61)^-0.07168)+(2.5*(LOG(Readings!BP61/16.325))^2-273+$E64))</f>
        <v>-0.88203933511272226</v>
      </c>
      <c r="BU64" s="6">
        <f>IF(Readings!BQ61&gt;0.1,333.5*((Readings!BQ61)^-0.07168)+(2.5*(LOG(Readings!BQ61/16.325))^2-273+$E64))</f>
        <v>-0.87057300263512616</v>
      </c>
      <c r="BV64" s="6">
        <f>IF(Readings!BR61&gt;0.1,333.5*((Readings!BR61)^-0.07168)+(2.5*(LOG(Readings!BR61/16.325))^2-273+$E64))</f>
        <v>-0.87057300263512616</v>
      </c>
      <c r="BW64" s="6">
        <f>IF(Readings!BS61&gt;0.1,333.5*((Readings!BS61)^-0.07168)+(2.5*(LOG(Readings!BS61/16.325))^2-273+$E64))</f>
        <v>-0.87057300263512616</v>
      </c>
      <c r="BX64" s="6">
        <f>IF(Readings!BT61&gt;0.1,333.5*((Readings!BT61)^-0.07168)+(2.5*(LOG(Readings!BT61/16.325))^2-273+$E64))</f>
        <v>-0.88203933511272226</v>
      </c>
      <c r="BY64" s="6"/>
      <c r="BZ64" s="6">
        <f>IF(Readings!BV61&gt;0.1,333.5*((Readings!BV61)^-0.07168)+(2.5*(LOG(Readings!BV61/16.325))^2-273+$E64))</f>
        <v>-0.87057300263512616</v>
      </c>
      <c r="CA64" s="6">
        <f>IF(Readings!BW61&gt;0.1,333.5*((Readings!BW61)^-0.07168)+(2.5*(LOG(Readings!BW61/16.325))^2-273+$E64))</f>
        <v>-0.87057300263512616</v>
      </c>
      <c r="CB64" s="6">
        <f>IF(Readings!BX61&gt;0.1,333.5*((Readings!BX61)^-0.07168)+(2.5*(LOG(Readings!BX61/16.325))^2-273+$E64))</f>
        <v>-0.8590991028697772</v>
      </c>
      <c r="CC64" s="6">
        <f>IF(Readings!BY61&gt;0.1,333.5*((Readings!BY61)^-0.07168)+(2.5*(LOG(Readings!BY61/16.325))^2-273+$E64))</f>
        <v>-0.8590991028697772</v>
      </c>
      <c r="CD64" s="6">
        <f>IF(Readings!BZ61&gt;0.1,333.5*((Readings!BZ61)^-0.07168)+(2.5*(LOG(Readings!BZ61/16.325))^2-273+$E64))</f>
        <v>-0.84761762639607241</v>
      </c>
      <c r="CE64" s="6">
        <f>IF(Readings!CA61&gt;0.1,333.5*((Readings!CA61)^-0.07168)+(2.5*(LOG(Readings!CA61/16.325))^2-273+$E64))</f>
        <v>-0.84761762639607241</v>
      </c>
      <c r="CF64" s="6"/>
      <c r="CG64" s="6">
        <f>IF(Readings!CC61&gt;0.1,333.5*((Readings!CC61)^-0.07168)+(2.5*(LOG(Readings!CC61/16.325))^2-273+$E64))</f>
        <v>-0.84761762639607241</v>
      </c>
      <c r="CH64" s="6">
        <f>IF(Readings!CD61&gt;0.1,333.5*((Readings!CD61)^-0.07168)+(2.5*(LOG(Readings!CD61/16.325))^2-273+$E64))</f>
        <v>-0.84761762639607241</v>
      </c>
      <c r="CI64" s="6">
        <f>IF(Readings!CE61&gt;0.1,333.5*((Readings!CE61)^-0.07168)+(2.5*(LOG(Readings!CE61/16.325))^2-273+$E64))</f>
        <v>-0.87057300263512616</v>
      </c>
      <c r="CJ64" s="6">
        <f>IF(Readings!CF61&gt;0.1,333.5*((Readings!CF61)^-0.07168)+(2.5*(LOG(Readings!CF61/16.325))^2-273+$E64))</f>
        <v>-0.8246319055547815</v>
      </c>
      <c r="CK64" s="6">
        <f>IF(Readings!CG61&gt;0.1,333.5*((Readings!CG61)^-0.07168)+(2.5*(LOG(Readings!CG61/16.325))^2-273+$E64))</f>
        <v>-0.8246319055547815</v>
      </c>
      <c r="CL64" s="6">
        <f>IF(Readings!CH61&gt;0.1,333.5*((Readings!CH61)^-0.07168)+(2.5*(LOG(Readings!CH61/16.325))^2-273+$E64))</f>
        <v>-0.8246319055547815</v>
      </c>
      <c r="CM64" s="6">
        <f>IF(Readings!CI61&gt;0.1,333.5*((Readings!CI61)^-0.07168)+(2.5*(LOG(Readings!CI61/16.325))^2-273+$E64))</f>
        <v>-0.8246319055547815</v>
      </c>
      <c r="CN64" s="6">
        <f>IF(Readings!CJ61&gt;0.1,333.5*((Readings!CJ61)^-0.07168)+(2.5*(LOG(Readings!CJ61/16.325))^2-273+$E64))</f>
        <v>-0.83612856377618527</v>
      </c>
      <c r="CO64" s="6"/>
      <c r="CP64" s="6">
        <f>IF(Readings!CL61&gt;0.1,333.5*((Readings!CL61)^-0.07168)+(2.5*(LOG(Readings!CL61/16.325))^2-273+$E64))</f>
        <v>-0.81312764225941692</v>
      </c>
      <c r="CQ64" s="6">
        <f>IF(Readings!CM61&gt;0.1,333.5*((Readings!CM61)^-0.07168)+(2.5*(LOG(Readings!CM61/16.325))^2-273+$E64))</f>
        <v>-0.81312764225941692</v>
      </c>
      <c r="CR64" s="6">
        <f>IF(Readings!CN61&gt;0.1,333.5*((Readings!CN61)^-0.07168)+(2.5*(LOG(Readings!CN61/16.325))^2-273+$E64))</f>
        <v>-0.8246319055547815</v>
      </c>
      <c r="CS64" s="6">
        <f>IF(Readings!CO61&gt;0.1,333.5*((Readings!CO61)^-0.07168)+(2.5*(LOG(Readings!CO61/16.325))^2-273+$E64))</f>
        <v>-0.8590991028697772</v>
      </c>
      <c r="CT64" s="6">
        <f>IF(Readings!CP61&gt;0.1,333.5*((Readings!CP61)^-0.07168)+(2.5*(LOG(Readings!CP61/16.325))^2-273+$E64))</f>
        <v>-0.84761762639607241</v>
      </c>
      <c r="CU64" s="6">
        <f>IF(Readings!CQ61&gt;0.1,333.5*((Readings!CQ61)^-0.07168)+(2.5*(LOG(Readings!CQ61/16.325))^2-273+$E64))</f>
        <v>-0.81312764225941692</v>
      </c>
      <c r="CV64" s="6">
        <f>IF(Readings!CR61&gt;0.1,333.5*((Readings!CR61)^-0.07168)+(2.5*(LOG(Readings!CR61/16.325))^2-273+$E64))</f>
        <v>-0.81312764225941692</v>
      </c>
      <c r="CW64" s="6">
        <f>IF(Readings!CS61&gt;0.1,333.5*((Readings!CS61)^-0.07168)+(2.5*(LOG(Readings!CS61/16.325))^2-273+$E64))</f>
        <v>-0.8246319055547815</v>
      </c>
      <c r="CX64" s="6">
        <f>IF(Readings!CT61&gt;0.1,333.5*((Readings!CT61)^-0.07168)+(2.5*(LOG(Readings!CT61/16.325))^2-273+$E64))</f>
        <v>-0.84761762639607241</v>
      </c>
      <c r="CY64" s="6">
        <f>IF(Readings!CU61&gt;0.1,333.5*((Readings!CU61)^-0.07168)+(2.5*(LOG(Readings!CU61/16.325))^2-273+$E64))</f>
        <v>-0.81312764225941692</v>
      </c>
      <c r="CZ64" s="6"/>
      <c r="DA64" s="6">
        <f>IF(Readings!CW61&gt;0.1,333.5*((Readings!CW61)^-0.07168)+(2.5*(LOG(Readings!CW61/16.325))^2-273+$E64))</f>
        <v>-0.68607608447655366</v>
      </c>
      <c r="DB64" s="6">
        <f>IF(Readings!CX61&gt;0.1,333.5*((Readings!CX61)^-0.07168)+(2.5*(LOG(Readings!CX61/16.325))^2-273+$E64))</f>
        <v>-0.76703434827703632</v>
      </c>
      <c r="DC64" s="6">
        <f>IF(Readings!CY61&gt;0.1,333.5*((Readings!CY61)^-0.07168)+(2.5*(LOG(Readings!CY61/16.325))^2-273+$E64))</f>
        <v>-0.77856912694255698</v>
      </c>
      <c r="DD64" s="6">
        <f>IF(Readings!CZ61&gt;0.1,333.5*((Readings!CZ61)^-0.07168)+(2.5*(LOG(Readings!CZ61/16.325))^2-273+$E64))</f>
        <v>-0.79009626246943299</v>
      </c>
      <c r="DE64" s="6">
        <f>IF(Readings!DA61&gt;0.1,333.5*((Readings!DA61)^-0.07168)+(2.5*(LOG(Readings!DA61/16.325))^2-273+$E64))</f>
        <v>-0.79009626246943299</v>
      </c>
      <c r="DF64" s="6">
        <f>IF(Readings!DB61&gt;0.1,333.5*((Readings!DB61)^-0.07168)+(2.5*(LOG(Readings!DB61/16.325))^2-273+$E64))</f>
        <v>-0.79009626246943299</v>
      </c>
      <c r="DG64" s="6">
        <f>IF(Readings!DC61&gt;0.1,333.5*((Readings!DC61)^-0.07168)+(2.5*(LOG(Readings!DC61/16.325))^2-273+$E64))</f>
        <v>-0.88203933511272226</v>
      </c>
      <c r="DH64" s="6">
        <f>IF(Readings!DD61&gt;0.1,333.5*((Readings!DD61)^-0.07168)+(2.5*(LOG(Readings!DD61/16.325))^2-273+$E64))</f>
        <v>-0.79009626246943299</v>
      </c>
      <c r="DI64" s="6">
        <f>IF(Readings!DE61&gt;0.1,333.5*((Readings!DE61)^-0.07168)+(2.5*(LOG(Readings!DE61/16.325))^2-273+$E64))</f>
        <v>-0.77856912694255698</v>
      </c>
      <c r="DJ64" s="6">
        <f>IF(Readings!DF61&gt;0.1,333.5*((Readings!DF61)^-0.07168)+(2.5*(LOG(Readings!DF61/16.325))^2-273+$E64))</f>
        <v>-0.77856912694255698</v>
      </c>
      <c r="DK64" s="6">
        <f>IF(Readings!DG61&gt;0.1,333.5*((Readings!DG61)^-0.07168)+(2.5*(LOG(Readings!DG61/16.325))^2-273+$E64))</f>
        <v>-0.76703434827703632</v>
      </c>
      <c r="DL64" s="6">
        <f>IF(Readings!DH61&gt;0.1,333.5*((Readings!DH61)^-0.07168)+(2.5*(LOG(Readings!DH61/16.325))^2-273+$E64))</f>
        <v>-0.74394182327279168</v>
      </c>
      <c r="DM64" s="6">
        <f>IF(Readings!DI61&gt;0.1,333.5*((Readings!DI61)^-0.07168)+(2.5*(LOG(Readings!DI61/16.325))^2-273+$E64))</f>
        <v>-0.7554919169130585</v>
      </c>
      <c r="DN64" s="6">
        <f>IF(Readings!DJ61&gt;0.1,333.5*((Readings!DJ61)^-0.07168)+(2.5*(LOG(Readings!DJ61/16.325))^2-273+$E64))</f>
        <v>-0.7554919169130585</v>
      </c>
      <c r="DO64" s="6">
        <f>IF(Readings!DK61&gt;0.1,333.5*((Readings!DK61)^-0.07168)+(2.5*(LOG(Readings!DK61/16.325))^2-273+$E64))</f>
        <v>-0.7554919169130585</v>
      </c>
      <c r="DP64" s="6">
        <f>IF(Readings!DL61&gt;0.1,333.5*((Readings!DL61)^-0.07168)+(2.5*(LOG(Readings!DL61/16.325))^2-273+$E64))</f>
        <v>-0.7554919169130585</v>
      </c>
      <c r="DQ64" s="6"/>
      <c r="DR64" s="6"/>
      <c r="DS64" s="6">
        <f>IF(Readings!DO61&gt;0.1,333.5*((Readings!DO61)^-0.07168)+(2.5*(LOG(Readings!DO61/16.325))^2-273+$E64))</f>
        <v>-0.7554919169130585</v>
      </c>
      <c r="DT64" s="6">
        <f>IF(Readings!DP61&gt;0.1,333.5*((Readings!DP61)^-0.07168)+(2.5*(LOG(Readings!DP61/16.325))^2-273+$E64))</f>
        <v>-0.74394182327279168</v>
      </c>
      <c r="DU64" s="6">
        <f>IF(Readings!DQ61&gt;0.1,333.5*((Readings!DQ61)^-0.07168)+(2.5*(LOG(Readings!DQ61/16.325))^2-273+$E64))</f>
        <v>-0.74394182327279168</v>
      </c>
      <c r="DV64" s="6">
        <f>IF(Readings!DR61&gt;0.1,333.5*((Readings!DR61)^-0.07168)+(2.5*(LOG(Readings!DR61/16.325))^2-273+$E64))</f>
        <v>-0.74394182327279168</v>
      </c>
      <c r="DW64" s="6">
        <f>IF(Readings!DS61&gt;0.1,333.5*((Readings!DS61)^-0.07168)+(2.5*(LOG(Readings!DS61/16.325))^2-273+$E64))</f>
        <v>-0.73238405776123727</v>
      </c>
      <c r="DX64" s="6">
        <f>IF(Readings!DT61&gt;0.1,333.5*((Readings!DT61)^-0.07168)+(2.5*(LOG(Readings!DT61/16.325))^2-273+$E64))</f>
        <v>-0.73238405776123727</v>
      </c>
      <c r="DY64" s="6">
        <f>IF(Readings!DU61&gt;0.1,333.5*((Readings!DU61)^-0.07168)+(2.5*(LOG(Readings!DU61/16.325))^2-273+$E64))</f>
        <v>-0.74394182327279168</v>
      </c>
      <c r="DZ64" s="6">
        <f>IF(Readings!DV61&gt;0.1,333.5*((Readings!DV61)^-0.07168)+(2.5*(LOG(Readings!DV61/16.325))^2-273+$E64))</f>
        <v>-0.73238405776123727</v>
      </c>
      <c r="EA64" s="6">
        <f>IF(Readings!DW61&gt;0.1,333.5*((Readings!DW61)^-0.07168)+(2.5*(LOG(Readings!DW61/16.325))^2-273+$E64))</f>
        <v>-0.69766463378044818</v>
      </c>
      <c r="EB64" s="6">
        <f>IF(Readings!DX61&gt;0.1,333.5*((Readings!DX61)^-0.07168)+(2.5*(LOG(Readings!DX61/16.325))^2-273+$E64))</f>
        <v>-0.73238405776123727</v>
      </c>
      <c r="EC64" s="6">
        <f>IF(Readings!DY61&gt;0.1,333.5*((Readings!DY61)^-0.07168)+(2.5*(LOG(Readings!DY61/16.325))^2-273+$E64))</f>
        <v>-0.72081861076543419</v>
      </c>
      <c r="ED64" s="6">
        <f>IF(Readings!DZ61&gt;0.1,333.5*((Readings!DZ61)^-0.07168)+(2.5*(LOG(Readings!DZ61/16.325))^2-273+$E64))</f>
        <v>-0.70924547265462934</v>
      </c>
      <c r="EE64" s="6">
        <f>IF(Readings!EA61&gt;0.1,333.5*((Readings!EA61)^-0.07168)+(2.5*(LOG(Readings!EA61/16.325))^2-273+$E64))</f>
        <v>-0.73238405776123727</v>
      </c>
      <c r="EF64" s="6">
        <f>IF(Readings!EB61&gt;0.1,333.5*((Readings!EB61)^-0.07168)+(2.5*(LOG(Readings!EB61/16.325))^2-273+$E64))</f>
        <v>-0.72081861076543419</v>
      </c>
      <c r="EG64" s="6">
        <f>IF(Readings!EC61&gt;0.1,333.5*((Readings!EC61)^-0.07168)+(2.5*(LOG(Readings!EC61/16.325))^2-273+$E64))</f>
        <v>-0.73238405776123727</v>
      </c>
      <c r="EH64" s="6">
        <f>IF(Readings!ED61&gt;0.1,333.5*((Readings!ED61)^-0.07168)+(2.5*(LOG(Readings!ED61/16.325))^2-273+$E64))</f>
        <v>-0.70924547265462934</v>
      </c>
      <c r="EI64" s="6">
        <f>IF(Readings!EE61&gt;0.1,333.5*((Readings!EE61)^-0.07168)+(2.5*(LOG(Readings!EE61/16.325))^2-273+$E64))</f>
        <v>-0.6744798150589304</v>
      </c>
      <c r="EJ64" s="6">
        <f>IF(Readings!EF61&gt;0.1,333.5*((Readings!EF61)^-0.07168)+(2.5*(LOG(Readings!EF61/16.325))^2-273+$E64))</f>
        <v>-0.6744798150589304</v>
      </c>
      <c r="EK64" s="6">
        <f>IF(Readings!EG61&gt;0.1,333.5*((Readings!EG61)^-0.07168)+(2.5*(LOG(Readings!EG61/16.325))^2-273+$E64))</f>
        <v>-0.6744798150589304</v>
      </c>
      <c r="EL64" s="6">
        <f>IF(Readings!EH61&gt;0.1,333.5*((Readings!EH61)^-0.07168)+(2.5*(LOG(Readings!EH61/16.325))^2-273+$E64))</f>
        <v>-0.651264077056112</v>
      </c>
      <c r="EM64" s="6">
        <f>IF(Readings!EI61&gt;0.1,333.5*((Readings!EI61)^-0.07168)+(2.5*(LOG(Readings!EI61/16.325))^2-273+$E64))</f>
        <v>-0.651264077056112</v>
      </c>
      <c r="EN64" s="6"/>
      <c r="EO64" s="6">
        <f>IF(Readings!EK61&gt;0.1,333.5*((Readings!EK61)^-0.07168)+(2.5*(LOG(Readings!EK61/16.325))^2-273+$E64))</f>
        <v>-0.66287581582537314</v>
      </c>
      <c r="EP64" s="6">
        <f>IF(Readings!EL61&gt;0.1,333.5*((Readings!EL61)^-0.07168)+(2.5*(LOG(Readings!EL61/16.325))^2-273+$E64))</f>
        <v>-0.62801734193982384</v>
      </c>
      <c r="EQ64" s="6">
        <f>IF(Readings!EM61&gt;0.1,333.5*((Readings!EM61)^-0.07168)+(2.5*(LOG(Readings!EM61/16.325))^2-273+$E64))</f>
        <v>-0.639644589012903</v>
      </c>
      <c r="ER64" s="6"/>
      <c r="ES64" s="6">
        <f>IF(Readings!EO61&gt;0.1,333.5*((Readings!EO61)^-0.07168)+(2.5*(LOG(Readings!EO61/16.325))^2-273+$E64))</f>
        <v>-0.97349869738218331</v>
      </c>
      <c r="ET64" s="6"/>
      <c r="EU64" s="6">
        <f>IF(Readings!EQ61&gt;0.1,333.5*((Readings!EQ61)^-0.07168)+(2.5*(LOG(Readings!EQ61/16.325))^2-273+$E64))</f>
        <v>-0.58143056759354295</v>
      </c>
      <c r="EV64" s="6">
        <f>IF(Readings!ER61&gt;0.1,333.5*((Readings!ER61)^-0.07168)+(2.5*(LOG(Readings!ER61/16.325))^2-273+$E64))</f>
        <v>-0.34661001642052724</v>
      </c>
      <c r="EW64" s="6">
        <f>(333.5*((16.67)^-0.07168)+(2.5*(LOG(16.67/16.325))^2-273+$E64))</f>
        <v>-0.51131596524351153</v>
      </c>
      <c r="EX64" s="6">
        <f>(333.5*((16.54)^-0.07168)+(2.5*(LOG(16.54/16.325))^2-273+$E64))</f>
        <v>-0.35842645472718004</v>
      </c>
      <c r="EY64" s="6">
        <f>(333.5*((16.61)^-0.07168)+(2.5*(LOG(16.61/16.325))^2-273+$E64))</f>
        <v>-0.44091812913916328</v>
      </c>
      <c r="FA64" s="6">
        <f>IF(Readings!EW61&gt;0.1,333.5*((Readings!EW61)^-0.07168)+(2.5*(LOG(Readings!EW61/16.325))^2-273+$E64))</f>
        <v>-0.52302134319967308</v>
      </c>
      <c r="FB64" s="6"/>
      <c r="FC64" s="6"/>
      <c r="FD64" s="6"/>
      <c r="FE64" s="6"/>
      <c r="FF64" s="6"/>
    </row>
    <row r="65" spans="1:157" x14ac:dyDescent="0.2">
      <c r="D65" s="17"/>
      <c r="E65" s="17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EJ65" s="6"/>
      <c r="EO65" s="6"/>
      <c r="FA65" s="6"/>
    </row>
    <row r="66" spans="1:157" x14ac:dyDescent="0.2">
      <c r="D66" s="17"/>
      <c r="E66" s="17"/>
      <c r="F66" s="17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EJ66" s="6"/>
      <c r="EO66" s="6"/>
      <c r="FA66" s="6"/>
    </row>
    <row r="67" spans="1:157" x14ac:dyDescent="0.2">
      <c r="B67" s="4" t="s">
        <v>50</v>
      </c>
      <c r="D67" s="17"/>
      <c r="E67" s="17"/>
      <c r="F67" s="17"/>
      <c r="G67" s="6"/>
      <c r="H67" s="6" t="s">
        <v>1</v>
      </c>
      <c r="I67" s="6">
        <v>1078.8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EJ67" s="6"/>
      <c r="EO67" s="6"/>
      <c r="FA67" s="6"/>
    </row>
    <row r="68" spans="1:157" s="5" customFormat="1" x14ac:dyDescent="0.2">
      <c r="B68" s="16" t="s">
        <v>49</v>
      </c>
      <c r="C68" s="18" t="s">
        <v>2</v>
      </c>
      <c r="D68" s="16" t="s">
        <v>3</v>
      </c>
      <c r="E68" s="16" t="s">
        <v>58</v>
      </c>
      <c r="F68" s="16"/>
      <c r="G68" s="5">
        <f>G57</f>
        <v>35894</v>
      </c>
      <c r="H68" s="5">
        <f t="shared" ref="H68:BS68" si="65">H57</f>
        <v>35899</v>
      </c>
      <c r="I68" s="5">
        <f t="shared" si="65"/>
        <v>35908</v>
      </c>
      <c r="J68" s="5">
        <f t="shared" si="65"/>
        <v>35913</v>
      </c>
      <c r="K68" s="5">
        <f t="shared" si="65"/>
        <v>35920</v>
      </c>
      <c r="L68" s="5">
        <f t="shared" si="65"/>
        <v>35927</v>
      </c>
      <c r="M68" s="5">
        <f t="shared" si="65"/>
        <v>35943</v>
      </c>
      <c r="N68" s="5">
        <f t="shared" si="65"/>
        <v>35950</v>
      </c>
      <c r="O68" s="5">
        <f t="shared" si="65"/>
        <v>35957</v>
      </c>
      <c r="P68" s="5">
        <f t="shared" si="65"/>
        <v>35964</v>
      </c>
      <c r="Q68" s="5">
        <f t="shared" si="65"/>
        <v>35972</v>
      </c>
      <c r="R68" s="5">
        <f t="shared" si="65"/>
        <v>35978</v>
      </c>
      <c r="S68" s="5">
        <f t="shared" si="65"/>
        <v>35986</v>
      </c>
      <c r="T68" s="5">
        <f t="shared" si="65"/>
        <v>35992</v>
      </c>
      <c r="U68" s="5">
        <f t="shared" si="65"/>
        <v>35998</v>
      </c>
      <c r="V68" s="5">
        <f t="shared" si="65"/>
        <v>36006</v>
      </c>
      <c r="W68" s="5">
        <f t="shared" si="65"/>
        <v>36012</v>
      </c>
      <c r="X68" s="5">
        <f t="shared" si="65"/>
        <v>36019</v>
      </c>
      <c r="Y68" s="5">
        <f t="shared" si="65"/>
        <v>36026</v>
      </c>
      <c r="Z68" s="5">
        <f t="shared" si="65"/>
        <v>36034</v>
      </c>
      <c r="AA68" s="5">
        <f t="shared" si="65"/>
        <v>36040</v>
      </c>
      <c r="AB68" s="5">
        <f t="shared" si="65"/>
        <v>36048</v>
      </c>
      <c r="AC68" s="5">
        <f t="shared" si="65"/>
        <v>36056</v>
      </c>
      <c r="AD68" s="5">
        <f t="shared" si="65"/>
        <v>36061</v>
      </c>
      <c r="AE68" s="5">
        <f t="shared" si="65"/>
        <v>36067</v>
      </c>
      <c r="AF68" s="5">
        <f t="shared" si="65"/>
        <v>36075</v>
      </c>
      <c r="AG68" s="5">
        <f t="shared" si="65"/>
        <v>36083</v>
      </c>
      <c r="AH68" s="5">
        <f t="shared" si="65"/>
        <v>36090</v>
      </c>
      <c r="AI68" s="5">
        <f t="shared" si="65"/>
        <v>36096</v>
      </c>
      <c r="AJ68" s="5">
        <f t="shared" si="65"/>
        <v>36103</v>
      </c>
      <c r="AK68" s="5">
        <f t="shared" si="65"/>
        <v>36111</v>
      </c>
      <c r="AL68" s="5">
        <f t="shared" si="65"/>
        <v>36118</v>
      </c>
      <c r="AM68" s="5">
        <f t="shared" si="65"/>
        <v>36124</v>
      </c>
      <c r="AN68" s="5">
        <f t="shared" si="65"/>
        <v>36131</v>
      </c>
      <c r="AO68" s="5">
        <f t="shared" si="65"/>
        <v>36138</v>
      </c>
      <c r="AP68" s="5">
        <f t="shared" si="65"/>
        <v>36145</v>
      </c>
      <c r="AQ68" s="5">
        <f t="shared" si="65"/>
        <v>36159</v>
      </c>
      <c r="AR68" s="5">
        <f t="shared" si="65"/>
        <v>36166</v>
      </c>
      <c r="AS68" s="5">
        <f t="shared" si="65"/>
        <v>36173</v>
      </c>
      <c r="AT68" s="5">
        <f t="shared" si="65"/>
        <v>36181</v>
      </c>
      <c r="AU68" s="5">
        <f t="shared" si="65"/>
        <v>36187</v>
      </c>
      <c r="AV68" s="5">
        <f t="shared" si="65"/>
        <v>36194</v>
      </c>
      <c r="AW68" s="5">
        <f t="shared" si="65"/>
        <v>36200</v>
      </c>
      <c r="AX68" s="5">
        <f t="shared" si="65"/>
        <v>36206</v>
      </c>
      <c r="AY68" s="5">
        <f t="shared" si="65"/>
        <v>36214</v>
      </c>
      <c r="AZ68" s="5">
        <f t="shared" si="65"/>
        <v>36224</v>
      </c>
      <c r="BA68" s="5">
        <f t="shared" si="65"/>
        <v>36227</v>
      </c>
      <c r="BB68" s="5">
        <f t="shared" si="65"/>
        <v>36234</v>
      </c>
      <c r="BC68" s="5">
        <f t="shared" si="65"/>
        <v>36241</v>
      </c>
      <c r="BD68" s="5">
        <f t="shared" si="65"/>
        <v>36251</v>
      </c>
      <c r="BE68" s="5">
        <f t="shared" si="65"/>
        <v>36271</v>
      </c>
      <c r="BF68" s="5">
        <f t="shared" si="65"/>
        <v>36280</v>
      </c>
      <c r="BG68" s="5">
        <f t="shared" si="65"/>
        <v>36285</v>
      </c>
      <c r="BH68" s="5">
        <f t="shared" si="65"/>
        <v>36296</v>
      </c>
      <c r="BI68" s="5">
        <f t="shared" si="65"/>
        <v>36302</v>
      </c>
      <c r="BJ68" s="5">
        <f t="shared" si="65"/>
        <v>36308</v>
      </c>
      <c r="BK68" s="5">
        <f t="shared" si="65"/>
        <v>36315</v>
      </c>
      <c r="BL68" s="5">
        <f t="shared" si="65"/>
        <v>36321</v>
      </c>
      <c r="BM68" s="5">
        <f t="shared" si="65"/>
        <v>36327</v>
      </c>
      <c r="BN68" s="5">
        <f t="shared" si="65"/>
        <v>36334</v>
      </c>
      <c r="BO68" s="5">
        <f t="shared" si="65"/>
        <v>36345</v>
      </c>
      <c r="BP68" s="5">
        <f t="shared" si="65"/>
        <v>36350</v>
      </c>
      <c r="BQ68" s="5">
        <f t="shared" si="65"/>
        <v>36356</v>
      </c>
      <c r="BR68" s="5">
        <f t="shared" si="65"/>
        <v>36376</v>
      </c>
      <c r="BS68" s="5">
        <f t="shared" si="65"/>
        <v>36382</v>
      </c>
      <c r="BT68" s="5">
        <f t="shared" ref="BT68:CE68" si="66">BT57</f>
        <v>36390</v>
      </c>
      <c r="BU68" s="5">
        <f t="shared" si="66"/>
        <v>36399</v>
      </c>
      <c r="BV68" s="5">
        <f t="shared" si="66"/>
        <v>36407</v>
      </c>
      <c r="BW68" s="5">
        <f t="shared" si="66"/>
        <v>36414</v>
      </c>
      <c r="BX68" s="5">
        <f t="shared" si="66"/>
        <v>36421</v>
      </c>
      <c r="BY68" s="5">
        <f t="shared" si="66"/>
        <v>36434</v>
      </c>
      <c r="BZ68" s="5">
        <f t="shared" si="66"/>
        <v>36443</v>
      </c>
      <c r="CA68" s="5">
        <f t="shared" si="66"/>
        <v>36449</v>
      </c>
      <c r="CB68" s="5">
        <f t="shared" si="66"/>
        <v>36455</v>
      </c>
      <c r="CC68" s="5">
        <f t="shared" si="66"/>
        <v>36467</v>
      </c>
      <c r="CD68" s="5">
        <f t="shared" si="66"/>
        <v>36477</v>
      </c>
      <c r="CE68" s="5">
        <f t="shared" si="66"/>
        <v>36489</v>
      </c>
      <c r="CG68" s="5">
        <f>CG57</f>
        <v>36504</v>
      </c>
      <c r="CH68" s="5">
        <f t="shared" ref="CH68:CM68" si="67">CI57</f>
        <v>36568</v>
      </c>
      <c r="CI68" s="5">
        <f t="shared" si="67"/>
        <v>36590</v>
      </c>
      <c r="CJ68" s="5">
        <f t="shared" si="67"/>
        <v>36615</v>
      </c>
      <c r="CK68" s="5">
        <f t="shared" si="67"/>
        <v>36626</v>
      </c>
      <c r="CL68" s="5">
        <f t="shared" si="67"/>
        <v>36641</v>
      </c>
      <c r="CM68" s="5">
        <f t="shared" si="67"/>
        <v>36659</v>
      </c>
      <c r="CN68" s="5">
        <f t="shared" ref="CN68:CT68" si="68">CO57</f>
        <v>36671</v>
      </c>
      <c r="CO68" s="5">
        <f t="shared" si="68"/>
        <v>36674</v>
      </c>
      <c r="CP68" s="5">
        <f t="shared" si="68"/>
        <v>36678</v>
      </c>
      <c r="CQ68" s="5">
        <f t="shared" si="68"/>
        <v>36684</v>
      </c>
      <c r="CR68" s="5">
        <f t="shared" si="68"/>
        <v>36693</v>
      </c>
      <c r="CS68" s="5">
        <f t="shared" si="68"/>
        <v>36698</v>
      </c>
      <c r="CT68" s="5">
        <f t="shared" si="68"/>
        <v>36707</v>
      </c>
      <c r="CU68" s="5">
        <f>CV57</f>
        <v>36713</v>
      </c>
      <c r="CV68" s="5">
        <f>CW57</f>
        <v>36718</v>
      </c>
      <c r="CW68" s="5">
        <f>CX57</f>
        <v>36735</v>
      </c>
      <c r="CX68" s="5">
        <f t="shared" ref="CX68:DF68" si="69">CY57</f>
        <v>36740</v>
      </c>
      <c r="CY68" s="5">
        <f t="shared" si="69"/>
        <v>36748</v>
      </c>
      <c r="CZ68" s="5">
        <f t="shared" si="69"/>
        <v>36753</v>
      </c>
      <c r="DA68" s="5">
        <f t="shared" si="69"/>
        <v>36762</v>
      </c>
      <c r="DB68" s="5">
        <f t="shared" si="69"/>
        <v>36767</v>
      </c>
      <c r="DC68" s="5">
        <f t="shared" si="69"/>
        <v>36779</v>
      </c>
      <c r="DD68" s="5">
        <f t="shared" si="69"/>
        <v>36798</v>
      </c>
      <c r="DE68" s="5">
        <f t="shared" si="69"/>
        <v>36809</v>
      </c>
      <c r="DF68" s="5">
        <f t="shared" si="69"/>
        <v>36816</v>
      </c>
      <c r="FA68" s="6"/>
    </row>
    <row r="69" spans="1:157" x14ac:dyDescent="0.2">
      <c r="A69" t="s">
        <v>44</v>
      </c>
      <c r="B69" s="13">
        <v>1</v>
      </c>
      <c r="C69" s="13">
        <v>1076.6999999999998</v>
      </c>
      <c r="D69" s="17">
        <f t="shared" ref="D69:D75" si="70">C69-$I$67</f>
        <v>-2.1000000000001364</v>
      </c>
      <c r="E69" s="17">
        <v>-0.11</v>
      </c>
      <c r="F69" s="13" t="s">
        <v>109</v>
      </c>
      <c r="G69" s="6">
        <f>IF(Readings!C64&gt;0.1,333.5*((Readings!C64)^-0.07168)+(2.5*(LOG(Readings!C64/16.325))^2-273+$E69))</f>
        <v>-0.1065988361451673</v>
      </c>
      <c r="H69" s="6">
        <f>IF(Readings!D64&gt;0.1,333.5*((Readings!D64)^-0.07168)+(2.5*(LOG(Readings!D64/16.325))^2-273+$E69))</f>
        <v>-0.1065988361451673</v>
      </c>
      <c r="I69" s="6">
        <f>IF(Readings!E64&gt;0.1,333.5*((Readings!E64)^-0.07168)+(2.5*(LOG(Readings!E64/16.325))^2-273+$E69))</f>
        <v>-0.1065988361451673</v>
      </c>
      <c r="J69" s="6">
        <f>IF(Readings!F64&gt;0.1,333.5*((Readings!F64)^-0.07168)+(2.5*(LOG(Readings!F64/16.325))^2-273+$E69))</f>
        <v>-0.1065988361451673</v>
      </c>
      <c r="K69" s="6">
        <f>IF(Readings!G64&gt;0.1,333.5*((Readings!G64)^-0.07168)+(2.5*(LOG(Readings!G64/16.325))^2-273+$E69))</f>
        <v>-0.1065988361451673</v>
      </c>
      <c r="L69" s="6">
        <f>IF(Readings!H64&gt;0.1,333.5*((Readings!H64)^-0.07168)+(2.5*(LOG(Readings!H64/16.325))^2-273+$E69))</f>
        <v>-0.1065988361451673</v>
      </c>
      <c r="M69" s="6">
        <f>IF(Readings!I64&gt;0.1,333.5*((Readings!I64)^-0.07168)+(2.5*(LOG(Readings!I64/16.325))^2-273+$E69))</f>
        <v>-0.11858563849631309</v>
      </c>
      <c r="N69" s="6">
        <f>IF(Readings!J64&gt;0.1,333.5*((Readings!J64)^-0.07168)+(2.5*(LOG(Readings!J64/16.325))^2-273+$E69))</f>
        <v>-0.1065988361451673</v>
      </c>
      <c r="O69" s="6">
        <f>IF(Readings!K64&gt;0.1,333.5*((Readings!K64)^-0.07168)+(2.5*(LOG(Readings!K64/16.325))^2-273+$E69))</f>
        <v>-0.1065988361451673</v>
      </c>
      <c r="P69" s="6">
        <f>IF(Readings!L64&gt;0.1,333.5*((Readings!L64)^-0.07168)+(2.5*(LOG(Readings!L64/16.325))^2-273+$E69))</f>
        <v>-0.1065988361451673</v>
      </c>
      <c r="Q69" s="6">
        <f>IF(Readings!M64&gt;0.1,333.5*((Readings!M64)^-0.07168)+(2.5*(LOG(Readings!M64/16.325))^2-273+$E69))</f>
        <v>-0.1065988361451673</v>
      </c>
      <c r="R69" s="6">
        <f>IF(Readings!N64&gt;0.1,333.5*((Readings!N64)^-0.07168)+(2.5*(LOG(Readings!N64/16.325))^2-273+$E69))</f>
        <v>-0.23800344619115776</v>
      </c>
      <c r="S69" s="6">
        <f>IF(Readings!O64&gt;0.1,333.5*((Readings!O64)^-0.07168)+(2.5*(LOG(Readings!O64/16.325))^2-273+$E69))</f>
        <v>0.29364633360080461</v>
      </c>
      <c r="T69" s="6">
        <f>IF(Readings!P64&gt;0.1,333.5*((Readings!P64)^-0.07168)+(2.5*(LOG(Readings!P64/16.325))^2-273+$E69))</f>
        <v>0.80400272767701608</v>
      </c>
      <c r="U69" s="6">
        <f>IF(Readings!Q64&gt;0.1,333.5*((Readings!Q64)^-0.07168)+(2.5*(LOG(Readings!Q64/16.325))^2-273+$E69))</f>
        <v>2.2923102600453262</v>
      </c>
      <c r="V69" s="6">
        <f>IF(Readings!R64&gt;0.1,333.5*((Readings!R64)^-0.07168)+(2.5*(LOG(Readings!R64/16.325))^2-273+$E69))</f>
        <v>2.0196023626161832</v>
      </c>
      <c r="W69" s="6">
        <f>IF(Readings!S64&gt;0.1,333.5*((Readings!S64)^-0.07168)+(2.5*(LOG(Readings!S64/16.325))^2-273+$E69))</f>
        <v>4.5448553963145173</v>
      </c>
      <c r="X69" s="6">
        <f>IF(Readings!T64&gt;0.1,333.5*((Readings!T64)^-0.07168)+(2.5*(LOG(Readings!T64/16.325))^2-273+$E69))</f>
        <v>5.1148780324346603</v>
      </c>
      <c r="Y69" s="6">
        <f>IF(Readings!U64&gt;0.1,333.5*((Readings!U64)^-0.07168)+(2.5*(LOG(Readings!U64/16.325))^2-273+$E69))</f>
        <v>5.4722955343735862</v>
      </c>
      <c r="Z69" s="6">
        <f>IF(Readings!V64&gt;0.1,333.5*((Readings!V64)^-0.07168)+(2.5*(LOG(Readings!V64/16.325))^2-273+$E69))</f>
        <v>4.1593611715346697</v>
      </c>
      <c r="AA69" s="6">
        <f>IF(Readings!W64&gt;0.1,333.5*((Readings!W64)^-0.07168)+(2.5*(LOG(Readings!W64/16.325))^2-273+$E69))</f>
        <v>4.0225833075300557</v>
      </c>
      <c r="AB69" s="6">
        <f>IF(Readings!X64&gt;0.1,333.5*((Readings!X64)^-0.07168)+(2.5*(LOG(Readings!X64/16.325))^2-273+$E69))</f>
        <v>4.8751754123919682</v>
      </c>
      <c r="AC69" s="6">
        <f>IF(Readings!Y64&gt;0.1,333.5*((Readings!Y64)^-0.07168)+(2.5*(LOG(Readings!Y64/16.325))^2-273+$E69))</f>
        <v>4.1898982760652075</v>
      </c>
      <c r="AD69" s="6">
        <f>IF(Readings!Z64&gt;0.1,333.5*((Readings!Z64)^-0.07168)+(2.5*(LOG(Readings!Z64/16.325))^2-273+$E69))</f>
        <v>3.7670364645981635</v>
      </c>
      <c r="AE69" s="6">
        <f>IF(Readings!AA64&gt;0.1,333.5*((Readings!AA64)^-0.07168)+(2.5*(LOG(Readings!AA64/16.325))^2-273+$E69))</f>
        <v>3.3685170669610329</v>
      </c>
      <c r="AF69" s="6">
        <f>IF(Readings!AB64&gt;0.1,333.5*((Readings!AB64)^-0.07168)+(2.5*(LOG(Readings!AB64/16.325))^2-273+$E69))</f>
        <v>2.9929788161063016</v>
      </c>
      <c r="AG69" s="6">
        <f>IF(Readings!AC64&gt;0.1,333.5*((Readings!AC64)^-0.07168)+(2.5*(LOG(Readings!AC64/16.325))^2-273+$E69))</f>
        <v>1.9386015508885066</v>
      </c>
      <c r="AH69" s="6">
        <f>IF(Readings!AD64&gt;0.1,333.5*((Readings!AD64)^-0.07168)+(2.5*(LOG(Readings!AD64/16.325))^2-273+$E69))</f>
        <v>1.3687026550940118</v>
      </c>
      <c r="AI69" s="6">
        <f>IF(Readings!AE64&gt;0.1,333.5*((Readings!AE64)^-0.07168)+(2.5*(LOG(Readings!AE64/16.325))^2-273+$E69))</f>
        <v>1.0200406934480384</v>
      </c>
      <c r="AJ69" s="6">
        <f>IF(Readings!AF64&gt;0.1,333.5*((Readings!AF64)^-0.07168)+(2.5*(LOG(Readings!AF64/16.325))^2-273+$E69))</f>
        <v>0.57811420773799682</v>
      </c>
      <c r="AK69" s="6">
        <f>IF(Readings!AG64&gt;0.1,333.5*((Readings!AG64)^-0.07168)+(2.5*(LOG(Readings!AG64/16.325))^2-273+$E69))</f>
        <v>0.34278863289870287</v>
      </c>
      <c r="AL69" s="6">
        <f>IF(Readings!AH64&gt;0.1,333.5*((Readings!AH64)^-0.07168)+(2.5*(LOG(Readings!AH64/16.325))^2-273+$E69))</f>
        <v>7.4196576569022454E-2</v>
      </c>
      <c r="AM69" s="6">
        <f>IF(Readings!AI64&gt;0.1,333.5*((Readings!AI64)^-0.07168)+(2.5*(LOG(Readings!AI64/16.325))^2-273+$E69))</f>
        <v>-5.8569239021380781E-2</v>
      </c>
      <c r="AN69" s="6">
        <f>IF(Readings!AJ64&gt;0.1,333.5*((Readings!AJ64)^-0.07168)+(2.5*(LOG(Readings!AJ64/16.325))^2-273+$E69))</f>
        <v>-0.14253460140685092</v>
      </c>
      <c r="AO69" s="6">
        <f>IF(Readings!AK64&gt;0.1,333.5*((Readings!AK64)^-0.07168)+(2.5*(LOG(Readings!AK64/16.325))^2-273+$E69))</f>
        <v>-0.14253460140685092</v>
      </c>
      <c r="AP69" s="6">
        <f>IF(Readings!AL64&gt;0.1,333.5*((Readings!AL64)^-0.07168)+(2.5*(LOG(Readings!AL64/16.325))^2-273+$E69))</f>
        <v>-0.21418511761413583</v>
      </c>
      <c r="AQ69" s="6">
        <f>IF(Readings!AM64&gt;0.1,333.5*((Readings!AM64)^-0.07168)+(2.5*(LOG(Readings!AM64/16.325))^2-273+$E69))</f>
        <v>-0.20226375889757264</v>
      </c>
      <c r="AR69" s="6">
        <f>IF(Readings!AN64&gt;0.1,333.5*((Readings!AN64)^-0.07168)+(2.5*(LOG(Readings!AN64/16.325))^2-273+$E69))</f>
        <v>-0.26178932590079285</v>
      </c>
      <c r="AS69" s="6">
        <f>IF(Readings!AO64&gt;0.1,333.5*((Readings!AO64)^-0.07168)+(2.5*(LOG(Readings!AO64/16.325))^2-273+$E69))</f>
        <v>-0.1664507792669383</v>
      </c>
      <c r="AT69" s="6">
        <f>IF(Readings!AP64&gt;0.1,333.5*((Readings!AP64)^-0.07168)+(2.5*(LOG(Readings!AP64/16.325))^2-273+$E69))</f>
        <v>-0.21418511761413583</v>
      </c>
      <c r="AU69" s="6">
        <f>IF(Readings!AQ64&gt;0.1,333.5*((Readings!AQ64)^-0.07168)+(2.5*(LOG(Readings!AQ64/16.325))^2-273+$E69))</f>
        <v>-0.1544967831778763</v>
      </c>
      <c r="AV69" s="6">
        <f>IF(Readings!AR64&gt;0.1,333.5*((Readings!AR64)^-0.07168)+(2.5*(LOG(Readings!AR64/16.325))^2-273+$E69))</f>
        <v>-0.17839660022951875</v>
      </c>
      <c r="AW69" s="6">
        <f>IF(Readings!AS64&gt;0.1,333.5*((Readings!AS64)^-0.07168)+(2.5*(LOG(Readings!AS64/16.325))^2-273+$E69))</f>
        <v>-0.24990043694378983</v>
      </c>
      <c r="AX69" s="6">
        <f>IF(Readings!AT64&gt;0.1,333.5*((Readings!AT64)^-0.07168)+(2.5*(LOG(Readings!AT64/16.325))^2-273+$E69))</f>
        <v>-0.26178932590079285</v>
      </c>
      <c r="AY69" s="6">
        <f>IF(Readings!AU64&gt;0.1,333.5*((Readings!AU64)^-0.07168)+(2.5*(LOG(Readings!AU64/16.325))^2-273+$E69))</f>
        <v>-0.21418511761413583</v>
      </c>
      <c r="AZ69" s="6">
        <f>IF(Readings!AV64&gt;0.1,333.5*((Readings!AV64)^-0.07168)+(2.5*(LOG(Readings!AV64/16.325))^2-273+$E69))</f>
        <v>-0.26178932590079285</v>
      </c>
      <c r="BA69" s="6">
        <f>IF(Readings!AW64&gt;0.1,333.5*((Readings!AW64)^-0.07168)+(2.5*(LOG(Readings!AW64/16.325))^2-273+$E69))</f>
        <v>-0.40382781820710534</v>
      </c>
      <c r="BB69" s="6">
        <f>IF(Readings!AX64&gt;0.1,333.5*((Readings!AX64)^-0.07168)+(2.5*(LOG(Readings!AX64/16.325))^2-273+$E69))</f>
        <v>-0.39203534542741636</v>
      </c>
      <c r="BC69" s="6">
        <f>IF(Readings!AY64&gt;0.1,333.5*((Readings!AY64)^-0.07168)+(2.5*(LOG(Readings!AY64/16.325))^2-273+$E69))</f>
        <v>-0.43915746818146317</v>
      </c>
      <c r="BD69" s="6">
        <f>IF(Readings!AZ64&gt;0.1,333.5*((Readings!AZ64)^-0.07168)+(2.5*(LOG(Readings!AZ64/16.325))^2-273+$E69))</f>
        <v>-0.45091812913915419</v>
      </c>
      <c r="BE69" s="6">
        <f>IF(Readings!BA64&gt;0.1,333.5*((Readings!BA64)^-0.07168)+(2.5*(LOG(Readings!BA64/16.325))^2-273+$E69))</f>
        <v>-0.43915746818146317</v>
      </c>
      <c r="BF69" s="6">
        <f>IF(Readings!BB64&gt;0.1,333.5*((Readings!BB64)^-0.07168)+(2.5*(LOG(Readings!BB64/16.325))^2-273+$E69))</f>
        <v>-0.40382781820710534</v>
      </c>
      <c r="BG69" s="6">
        <f>IF(Readings!BC64&gt;0.1,333.5*((Readings!BC64)^-0.07168)+(2.5*(LOG(Readings!BC64/16.325))^2-273+$E69))</f>
        <v>-0.38023489432850965</v>
      </c>
      <c r="BH69" s="6">
        <f>IF(Readings!BD64&gt;0.1,333.5*((Readings!BD64)^-0.07168)+(2.5*(LOG(Readings!BD64/16.325))^2-273+$E69))</f>
        <v>-0.3447855691867403</v>
      </c>
      <c r="BI69" s="6">
        <f>IF(Readings!BE64&gt;0.1,333.5*((Readings!BE64)^-0.07168)+(2.5*(LOG(Readings!BE64/16.325))^2-273+$E69))</f>
        <v>-0.36842645472717095</v>
      </c>
      <c r="BJ69" s="6">
        <f>IF(Readings!BF64&gt;0.1,333.5*((Readings!BF64)^-0.07168)+(2.5*(LOG(Readings!BF64/16.325))^2-273+$E69))</f>
        <v>-0.33295310278469969</v>
      </c>
      <c r="BK69" s="6">
        <f>IF(Readings!BG64&gt;0.1,333.5*((Readings!BG64)^-0.07168)+(2.5*(LOG(Readings!BG64/16.325))^2-273+$E69))</f>
        <v>-0.32111260695404553</v>
      </c>
      <c r="BL69" s="6">
        <f>IF(Readings!BH64&gt;0.1,333.5*((Readings!BH64)^-0.07168)+(2.5*(LOG(Readings!BH64/16.325))^2-273+$E69))</f>
        <v>-0.36842645472717095</v>
      </c>
      <c r="BM69" s="6">
        <f>IF(Readings!BI64&gt;0.1,333.5*((Readings!BI64)^-0.07168)+(2.5*(LOG(Readings!BI64/16.325))^2-273+$E69))</f>
        <v>-0.30926407141492973</v>
      </c>
      <c r="BN69" s="6">
        <f>IF(Readings!BJ64&gt;0.1,333.5*((Readings!BJ64)^-0.07168)+(2.5*(LOG(Readings!BJ64/16.325))^2-273+$E69))</f>
        <v>-0.29740748586834798</v>
      </c>
      <c r="BO69" s="6">
        <f>IF(Readings!BK64&gt;0.1,333.5*((Readings!BK64)^-0.07168)+(2.5*(LOG(Readings!BK64/16.325))^2-273+$E69))</f>
        <v>-0.29740748586834798</v>
      </c>
      <c r="BP69" s="6">
        <f>IF(Readings!BL64&gt;0.1,333.5*((Readings!BL64)^-0.07168)+(2.5*(LOG(Readings!BL64/16.325))^2-273+$E69))</f>
        <v>-0.26178932590079285</v>
      </c>
      <c r="BQ69" s="6">
        <f>IF(Readings!BM64&gt;0.1,333.5*((Readings!BM64)^-0.07168)+(2.5*(LOG(Readings!BM64/16.325))^2-273+$E69))</f>
        <v>-0.23800344619115776</v>
      </c>
      <c r="BR69" s="6">
        <f>IF(Readings!BN64&gt;0.1,333.5*((Readings!BN64)^-0.07168)+(2.5*(LOG(Readings!BN64/16.325))^2-273+$E69))</f>
        <v>0.50345923825898353</v>
      </c>
      <c r="BS69" s="6">
        <f>IF(Readings!BO64&gt;0.1,333.5*((Readings!BO64)^-0.07168)+(2.5*(LOG(Readings!BO64/16.325))^2-273+$E69))</f>
        <v>0.82928165409015264</v>
      </c>
      <c r="BT69" s="6">
        <f>IF(Readings!BP64&gt;0.1,333.5*((Readings!BP64)^-0.07168)+(2.5*(LOG(Readings!BP64/16.325))^2-273+$E69))</f>
        <v>1.6314878870391567</v>
      </c>
      <c r="BU69" s="6">
        <f>IF(Readings!BQ64&gt;0.1,333.5*((Readings!BQ64)^-0.07168)+(2.5*(LOG(Readings!BQ64/16.325))^2-273+$E69))</f>
        <v>2.210056666341643</v>
      </c>
      <c r="BV69" s="6">
        <f>IF(Readings!BR64&gt;0.1,333.5*((Readings!BR64)^-0.07168)+(2.5*(LOG(Readings!BR64/16.325))^2-273+$E69))</f>
        <v>3.3393474032555446</v>
      </c>
      <c r="BW69" s="6">
        <f>IF(Readings!BS64&gt;0.1,333.5*((Readings!BS64)^-0.07168)+(2.5*(LOG(Readings!BS64/16.325))^2-273+$E69))</f>
        <v>3.6777065056387528</v>
      </c>
      <c r="BX69" s="6">
        <f>IF(Readings!BT64&gt;0.1,333.5*((Readings!BT64)^-0.07168)+(2.5*(LOG(Readings!BT64/16.325))^2-273+$E69))</f>
        <v>3.633208092102393</v>
      </c>
      <c r="BY69" s="6">
        <f>IF(Readings!BU64&gt;0.1,333.5*((Readings!BU64)^-0.07168)+(2.5*(LOG(Readings!BU64/16.325))^2-273+$E69))</f>
        <v>3.0789426648861422</v>
      </c>
      <c r="BZ69" s="6">
        <f>IF(Readings!BV64&gt;0.1,333.5*((Readings!BV64)^-0.07168)+(2.5*(LOG(Readings!BV64/16.325))^2-273+$E69))</f>
        <v>2.1418021587972476</v>
      </c>
      <c r="CA69" s="6">
        <f>IF(Readings!BW64&gt;0.1,333.5*((Readings!BW64)^-0.07168)+(2.5*(LOG(Readings!BW64/16.325))^2-273+$E69))</f>
        <v>1.5786170970334297</v>
      </c>
      <c r="CB69" s="6">
        <f>IF(Readings!BX64&gt;0.1,333.5*((Readings!BX64)^-0.07168)+(2.5*(LOG(Readings!BX64/16.325))^2-273+$E69))</f>
        <v>1.0969270558974245</v>
      </c>
      <c r="CC69" s="6">
        <f>IF(Readings!BY64&gt;0.1,333.5*((Readings!BY64)^-0.07168)+(2.5*(LOG(Readings!BY64/16.325))^2-273+$E69))</f>
        <v>0.36741155497139744</v>
      </c>
      <c r="CD69" s="6">
        <f>IF(Readings!BZ64&gt;0.1,333.5*((Readings!BZ64)^-0.07168)+(2.5*(LOG(Readings!BZ64/16.325))^2-273+$E69))</f>
        <v>3.788764661675259E-2</v>
      </c>
      <c r="CE69" s="6">
        <f>IF(Readings!CA64&gt;0.1,333.5*((Readings!CA64)^-0.07168)+(2.5*(LOG(Readings!CA64/16.325))^2-273+$E69))</f>
        <v>-9.4603805688677767E-2</v>
      </c>
      <c r="CF69" s="6"/>
      <c r="CG69" s="6">
        <f>IF(Readings!CC64&gt;0.1,333.5*((Readings!CC64)^-0.07168)+(2.5*(LOG(Readings!CC64/16.325))^2-273+$E69))</f>
        <v>-0.43915746818146317</v>
      </c>
      <c r="CH69" s="6">
        <f>IF(Readings!CE64&gt;0.1,333.5*((Readings!CE64)^-0.07168)+(2.5*(LOG(Readings!CE64/16.325))^2-273+$E69))</f>
        <v>-0.24990043694378983</v>
      </c>
      <c r="CI69" s="6">
        <f>IF(Readings!CF64&gt;0.1,333.5*((Readings!CF64)^-0.07168)+(2.5*(LOG(Readings!CF64/16.325))^2-273+$E69))</f>
        <v>-0.30926407141492973</v>
      </c>
      <c r="CJ69" s="6">
        <f>IF(Readings!CG64&gt;0.1,333.5*((Readings!CG64)^-0.07168)+(2.5*(LOG(Readings!CG64/16.325))^2-273+$E69))</f>
        <v>-0.27367012345911235</v>
      </c>
      <c r="CK69" s="6">
        <f>IF(Readings!CH64&gt;0.1,333.5*((Readings!CH64)^-0.07168)+(2.5*(LOG(Readings!CH64/16.325))^2-273+$E69))</f>
        <v>-0.30926407141492973</v>
      </c>
      <c r="CL69" s="6">
        <f>IF(Readings!CI64&gt;0.1,333.5*((Readings!CI64)^-0.07168)+(2.5*(LOG(Readings!CI64/16.325))^2-273+$E69))</f>
        <v>-0.29740748586834798</v>
      </c>
      <c r="CM69" s="6">
        <f>IF(Readings!CJ64&gt;0.1,333.5*((Readings!CJ64)^-0.07168)+(2.5*(LOG(Readings!CJ64/16.325))^2-273+$E69))</f>
        <v>-0.28554283999574182</v>
      </c>
      <c r="CN69" s="6">
        <f>IF(Readings!CK64&gt;0.1,333.5*((Readings!CK64)^-0.07168)+(2.5*(LOG(Readings!CK64/16.325))^2-273+$E69))</f>
        <v>-0.27367012345911235</v>
      </c>
      <c r="CO69" s="6">
        <f>IF(Readings!CL64&gt;0.1,333.5*((Readings!CL64)^-0.07168)+(2.5*(LOG(Readings!CL64/16.325))^2-273+$E69))</f>
        <v>-0.27367012345911235</v>
      </c>
      <c r="CP69" s="6">
        <f>IF(Readings!CM64&gt;0.1,333.5*((Readings!CM64)^-0.07168)+(2.5*(LOG(Readings!CM64/16.325))^2-273+$E69))</f>
        <v>-0.28554283999574182</v>
      </c>
      <c r="CQ69" s="6">
        <f>IF(Readings!CN64&gt;0.1,333.5*((Readings!CN64)^-0.07168)+(2.5*(LOG(Readings!CN64/16.325))^2-273+$E69))</f>
        <v>-0.27367012345911235</v>
      </c>
      <c r="CR69" s="6">
        <f>IF(Readings!CO64&gt;0.1,333.5*((Readings!CO64)^-0.07168)+(2.5*(LOG(Readings!CO64/16.325))^2-273+$E69))</f>
        <v>-0.26178932590079285</v>
      </c>
      <c r="CS69" s="6">
        <f>IF(Readings!CP64&gt;0.1,333.5*((Readings!CP64)^-0.07168)+(2.5*(LOG(Readings!CP64/16.325))^2-273+$E69))</f>
        <v>-0.27367012345911235</v>
      </c>
      <c r="CT69" s="6">
        <f>IF(Readings!CQ64&gt;0.1,333.5*((Readings!CQ64)^-0.07168)+(2.5*(LOG(Readings!CQ64/16.325))^2-273+$E69))</f>
        <v>-0.27367012345911235</v>
      </c>
      <c r="CU69" s="6">
        <f>IF(Readings!CR64&gt;0.1,333.5*((Readings!CR64)^-0.07168)+(2.5*(LOG(Readings!CR64/16.325))^2-273+$E69))</f>
        <v>-0.24990043694378983</v>
      </c>
      <c r="CV69" s="6">
        <f>IF(Readings!CS64&gt;0.1,333.5*((Readings!CS64)^-0.07168)+(2.5*(LOG(Readings!CS64/16.325))^2-273+$E69))</f>
        <v>-0.26178932590079285</v>
      </c>
      <c r="CW69" s="6">
        <f>IF(Readings!CT64&gt;0.1,333.5*((Readings!CT64)^-0.07168)+(2.5*(LOG(Readings!CT64/16.325))^2-273+$E69))</f>
        <v>0.25687985230956656</v>
      </c>
      <c r="CX69" s="6">
        <f>IF(Readings!CU64&gt;0.1,333.5*((Readings!CU64)^-0.07168)+(2.5*(LOG(Readings!CU64/16.325))^2-273+$E69))</f>
        <v>1.5786170970334297</v>
      </c>
      <c r="CY69" s="6">
        <f>IF(Readings!CV64&gt;0.1,333.5*((Readings!CV64)^-0.07168)+(2.5*(LOG(Readings!CV64/16.325))^2-273+$E69))</f>
        <v>6.174859505484676</v>
      </c>
      <c r="CZ69" s="6"/>
      <c r="DA69" s="6">
        <f>IF(Readings!CX64&gt;0.1,333.5*((Readings!CX64)^-0.07168)+(2.5*(LOG(Readings!CX64/16.325))^2-273+$E69))</f>
        <v>6.6063218444509744</v>
      </c>
      <c r="DB69" s="6">
        <f>IF(Readings!CY64&gt;0.1,333.5*((Readings!CY64)^-0.07168)+(2.5*(LOG(Readings!CY64/16.325))^2-273+$E69))</f>
        <v>6.2260982244923184</v>
      </c>
      <c r="DC69" s="6">
        <f>IF(Readings!CZ64&gt;0.1,333.5*((Readings!CZ64)^-0.07168)+(2.5*(LOG(Readings!CZ64/16.325))^2-273+$E69))</f>
        <v>5.0026206195910845</v>
      </c>
      <c r="DD69" s="6">
        <f>IF(Readings!DA64&gt;0.1,333.5*((Readings!DA64)^-0.07168)+(2.5*(LOG(Readings!DA64/16.325))^2-273+$E69))</f>
        <v>3.1797602582166178</v>
      </c>
      <c r="DE69" s="6">
        <f>IF(Readings!DB64&gt;0.1,333.5*((Readings!DB64)^-0.07168)+(2.5*(LOG(Readings!DB64/16.325))^2-273+$E69))</f>
        <v>2.0466851490029967</v>
      </c>
      <c r="DF69" s="6">
        <f>IF(Readings!DC64&gt;0.1,333.5*((Readings!DC64)^-0.07168)+(2.5*(LOG(Readings!DC64/16.325))^2-273+$E69))</f>
        <v>1.4864722764264116</v>
      </c>
      <c r="DG69" s="6"/>
      <c r="DH69" s="6"/>
      <c r="DI69" s="6"/>
      <c r="FA69" s="6"/>
    </row>
    <row r="70" spans="1:157" x14ac:dyDescent="0.2">
      <c r="A70" t="s">
        <v>45</v>
      </c>
      <c r="B70" s="13">
        <v>2</v>
      </c>
      <c r="C70" s="13">
        <v>1076.1999999999998</v>
      </c>
      <c r="D70" s="17">
        <f t="shared" si="70"/>
        <v>-2.6000000000001364</v>
      </c>
      <c r="E70" s="17">
        <v>-0.1</v>
      </c>
      <c r="F70" s="13" t="s">
        <v>110</v>
      </c>
      <c r="G70" s="6">
        <f>IF(Readings!C65&gt;0.1,333.5*((Readings!C65)^-0.07168)+(2.5*(LOG(Readings!C65/16.325))^2-273+$E70))</f>
        <v>-9.6598836145176392E-2</v>
      </c>
      <c r="H70" s="6">
        <f>IF(Readings!D65&gt;0.1,333.5*((Readings!D65)^-0.07168)+(2.5*(LOG(Readings!D65/16.325))^2-273+$E70))</f>
        <v>-9.6598836145176392E-2</v>
      </c>
      <c r="I70" s="6">
        <f>IF(Readings!E65&gt;0.1,333.5*((Readings!E65)^-0.07168)+(2.5*(LOG(Readings!E65/16.325))^2-273+$E70))</f>
        <v>-9.6598836145176392E-2</v>
      </c>
      <c r="J70" s="6">
        <f>IF(Readings!F65&gt;0.1,333.5*((Readings!F65)^-0.07168)+(2.5*(LOG(Readings!F65/16.325))^2-273+$E70))</f>
        <v>-0.10858563849632219</v>
      </c>
      <c r="K70" s="6">
        <f>IF(Readings!G65&gt;0.1,333.5*((Readings!G65)^-0.07168)+(2.5*(LOG(Readings!G65/16.325))^2-273+$E70))</f>
        <v>-0.10858563849632219</v>
      </c>
      <c r="L70" s="6">
        <f>IF(Readings!H65&gt;0.1,333.5*((Readings!H65)^-0.07168)+(2.5*(LOG(Readings!H65/16.325))^2-273+$E70))</f>
        <v>-0.10858563849632219</v>
      </c>
      <c r="M70" s="6">
        <f>IF(Readings!I65&gt;0.1,333.5*((Readings!I65)^-0.07168)+(2.5*(LOG(Readings!I65/16.325))^2-273+$E70))</f>
        <v>-0.12056422337821004</v>
      </c>
      <c r="N70" s="6">
        <f>IF(Readings!J65&gt;0.1,333.5*((Readings!J65)^-0.07168)+(2.5*(LOG(Readings!J65/16.325))^2-273+$E70))</f>
        <v>-0.10858563849632219</v>
      </c>
      <c r="O70" s="6">
        <f>IF(Readings!K65&gt;0.1,333.5*((Readings!K65)^-0.07168)+(2.5*(LOG(Readings!K65/16.325))^2-273+$E70))</f>
        <v>-0.10858563849632219</v>
      </c>
      <c r="P70" s="6">
        <f>IF(Readings!L65&gt;0.1,333.5*((Readings!L65)^-0.07168)+(2.5*(LOG(Readings!L65/16.325))^2-273+$E70))</f>
        <v>-0.12056422337821004</v>
      </c>
      <c r="Q70" s="6">
        <f>IF(Readings!M65&gt;0.1,333.5*((Readings!M65)^-0.07168)+(2.5*(LOG(Readings!M65/16.325))^2-273+$E70))</f>
        <v>-0.13253460140686002</v>
      </c>
      <c r="R70" s="6">
        <f>IF(Readings!N65&gt;0.1,333.5*((Readings!N65)^-0.07168)+(2.5*(LOG(Readings!N65/16.325))^2-273+$E70))</f>
        <v>-0.12056422337821004</v>
      </c>
      <c r="S70" s="6">
        <f>IF(Readings!O65&gt;0.1,333.5*((Readings!O65)^-0.07168)+(2.5*(LOG(Readings!O65/16.325))^2-273+$E70))</f>
        <v>-0.12056422337821004</v>
      </c>
      <c r="T70" s="6">
        <f>IF(Readings!P65&gt;0.1,333.5*((Readings!P65)^-0.07168)+(2.5*(LOG(Readings!P65/16.325))^2-273+$E70))</f>
        <v>-4.8569239021389876E-2</v>
      </c>
      <c r="U70" s="6">
        <f>IF(Readings!Q65&gt;0.1,333.5*((Readings!Q65)^-0.07168)+(2.5*(LOG(Readings!Q65/16.325))^2-273+$E70))</f>
        <v>0.67561487884893268</v>
      </c>
      <c r="V70" s="6">
        <f>IF(Readings!R65&gt;0.1,333.5*((Readings!R65)^-0.07168)+(2.5*(LOG(Readings!R65/16.325))^2-273+$E70))</f>
        <v>0.35278863289869378</v>
      </c>
      <c r="W70" s="6">
        <f>IF(Readings!S65&gt;0.1,333.5*((Readings!S65)^-0.07168)+(2.5*(LOG(Readings!S65/16.325))^2-273+$E70))</f>
        <v>3.2331427630221015</v>
      </c>
      <c r="X70" s="6">
        <f>IF(Readings!T65&gt;0.1,333.5*((Readings!T65)^-0.07168)+(2.5*(LOG(Readings!T65/16.325))^2-273+$E70))</f>
        <v>3.8069123926122188</v>
      </c>
      <c r="Y70" s="6">
        <f>IF(Readings!U65&gt;0.1,333.5*((Readings!U65)^-0.07168)+(2.5*(LOG(Readings!U65/16.325))^2-273+$E70))</f>
        <v>4.0780602225964913</v>
      </c>
      <c r="Z70" s="6">
        <f>IF(Readings!V65&gt;0.1,333.5*((Readings!V65)^-0.07168)+(2.5*(LOG(Readings!V65/16.325))^2-273+$E70))</f>
        <v>2.8181340901750218</v>
      </c>
      <c r="AA70" s="6">
        <f>IF(Readings!W65&gt;0.1,333.5*((Readings!W65)^-0.07168)+(2.5*(LOG(Readings!W65/16.325))^2-273+$E70))</f>
        <v>2.7898659307659273</v>
      </c>
      <c r="AB70" s="6">
        <f>IF(Readings!X65&gt;0.1,333.5*((Readings!X65)^-0.07168)+(2.5*(LOG(Readings!X65/16.325))^2-273+$E70))</f>
        <v>4.0325833075300466</v>
      </c>
      <c r="AC70" s="6">
        <f>IF(Readings!Y65&gt;0.1,333.5*((Readings!Y65)^-0.07168)+(2.5*(LOG(Readings!Y65/16.325))^2-273+$E70))</f>
        <v>3.4809874480588405</v>
      </c>
      <c r="AD70" s="6">
        <f>IF(Readings!Z65&gt;0.1,333.5*((Readings!Z65)^-0.07168)+(2.5*(LOG(Readings!Z65/16.325))^2-273+$E70))</f>
        <v>3.5692890391694618</v>
      </c>
      <c r="AE70" s="6">
        <f>IF(Readings!AA65&gt;0.1,333.5*((Readings!AA65)^-0.07168)+(2.5*(LOG(Readings!AA65/16.325))^2-273+$E70))</f>
        <v>2.7616425855992475</v>
      </c>
      <c r="AF70" s="6">
        <f>IF(Readings!AB65&gt;0.1,333.5*((Readings!AB65)^-0.07168)+(2.5*(LOG(Readings!AB65/16.325))^2-273+$E70))</f>
        <v>2.5792739997058334</v>
      </c>
      <c r="AG70" s="6">
        <f>IF(Readings!AC65&gt;0.1,333.5*((Readings!AC65)^-0.07168)+(2.5*(LOG(Readings!AC65/16.325))^2-273+$E70))</f>
        <v>1.7610285888030717</v>
      </c>
      <c r="AH70" s="6">
        <f>IF(Readings!AD65&gt;0.1,333.5*((Readings!AD65)^-0.07168)+(2.5*(LOG(Readings!AD65/16.325))^2-273+$E70))</f>
        <v>1.2228895865910658</v>
      </c>
      <c r="AI70" s="6">
        <f>IF(Readings!AE65&gt;0.1,333.5*((Readings!AE65)^-0.07168)+(2.5*(LOG(Readings!AE65/16.325))^2-273+$E70))</f>
        <v>0.86459697949965175</v>
      </c>
      <c r="AJ70" s="6">
        <f>IF(Readings!AF65&gt;0.1,333.5*((Readings!AF65)^-0.07168)+(2.5*(LOG(Readings!AF65/16.325))^2-273+$E70))</f>
        <v>0.53830895512902543</v>
      </c>
      <c r="AK70" s="6">
        <f>IF(Readings!AG65&gt;0.1,333.5*((Readings!AG65)^-0.07168)+(2.5*(LOG(Readings!AG65/16.325))^2-273+$E70))</f>
        <v>0.21797762085702743</v>
      </c>
      <c r="AL70" s="6">
        <f>IF(Readings!AH65&gt;0.1,333.5*((Readings!AH65)^-0.07168)+(2.5*(LOG(Readings!AH65/16.325))^2-273+$E70))</f>
        <v>9.6316318850938387E-2</v>
      </c>
      <c r="AM70" s="6">
        <f>IF(Readings!AI65&gt;0.1,333.5*((Readings!AI65)^-0.07168)+(2.5*(LOG(Readings!AI65/16.325))^2-273+$E70))</f>
        <v>-3.6541189375952854E-2</v>
      </c>
      <c r="AN70" s="6">
        <f>IF(Readings!AJ65&gt;0.1,333.5*((Readings!AJ65)^-0.07168)+(2.5*(LOG(Readings!AJ65/16.325))^2-273+$E70))</f>
        <v>-0.10858563849632219</v>
      </c>
      <c r="AO70" s="6">
        <f>IF(Readings!AK65&gt;0.1,333.5*((Readings!AK65)^-0.07168)+(2.5*(LOG(Readings!AK65/16.325))^2-273+$E70))</f>
        <v>-0.13253460140686002</v>
      </c>
      <c r="AP70" s="6">
        <f>IF(Readings!AL65&gt;0.1,333.5*((Readings!AL65)^-0.07168)+(2.5*(LOG(Readings!AL65/16.325))^2-273+$E70))</f>
        <v>-0.13253460140686002</v>
      </c>
      <c r="AQ70" s="6">
        <f>IF(Readings!AM65&gt;0.1,333.5*((Readings!AM65)^-0.07168)+(2.5*(LOG(Readings!AM65/16.325))^2-273+$E70))</f>
        <v>-0.13253460140686002</v>
      </c>
      <c r="AR70" s="6">
        <f>IF(Readings!AN65&gt;0.1,333.5*((Readings!AN65)^-0.07168)+(2.5*(LOG(Readings!AN65/16.325))^2-273+$E70))</f>
        <v>-0.18033425660121338</v>
      </c>
      <c r="AS70" s="6">
        <f>IF(Readings!AO65&gt;0.1,333.5*((Readings!AO65)^-0.07168)+(2.5*(LOG(Readings!AO65/16.325))^2-273+$E70))</f>
        <v>-4.8569239021389876E-2</v>
      </c>
      <c r="AT70" s="6">
        <f>IF(Readings!AP65&gt;0.1,333.5*((Readings!AP65)^-0.07168)+(2.5*(LOG(Readings!AP65/16.325))^2-273+$E70))</f>
        <v>-8.4603805688686862E-2</v>
      </c>
      <c r="AU70" s="6">
        <f>IF(Readings!AQ65&gt;0.1,333.5*((Readings!AQ65)^-0.07168)+(2.5*(LOG(Readings!AQ65/16.325))^2-273+$E70))</f>
        <v>-6.0589017813754253E-2</v>
      </c>
      <c r="AV70" s="6">
        <f>IF(Readings!AR65&gt;0.1,333.5*((Readings!AR65)^-0.07168)+(2.5*(LOG(Readings!AR65/16.325))^2-273+$E70))</f>
        <v>-8.4603805688686862E-2</v>
      </c>
      <c r="AW70" s="6">
        <f>IF(Readings!AS65&gt;0.1,333.5*((Readings!AS65)^-0.07168)+(2.5*(LOG(Readings!AS65/16.325))^2-273+$E70))</f>
        <v>-0.14449678317788539</v>
      </c>
      <c r="AX70" s="6">
        <f>IF(Readings!AT65&gt;0.1,333.5*((Readings!AT65)^-0.07168)+(2.5*(LOG(Readings!AT65/16.325))^2-273+$E70))</f>
        <v>-0.15645077926694739</v>
      </c>
      <c r="AY70" s="6">
        <f>IF(Readings!AU65&gt;0.1,333.5*((Readings!AU65)^-0.07168)+(2.5*(LOG(Readings!AU65/16.325))^2-273+$E70))</f>
        <v>-0.13253460140686002</v>
      </c>
      <c r="AZ70" s="6">
        <f>IF(Readings!AV65&gt;0.1,333.5*((Readings!AV65)^-0.07168)+(2.5*(LOG(Readings!AV65/16.325))^2-273+$E70))</f>
        <v>-0.14449678317788539</v>
      </c>
      <c r="BA70" s="6">
        <f>IF(Readings!AW65&gt;0.1,333.5*((Readings!AW65)^-0.07168)+(2.5*(LOG(Readings!AW65/16.325))^2-273+$E70))</f>
        <v>-0.13253460140686002</v>
      </c>
      <c r="BB70" s="6">
        <f>IF(Readings!AX65&gt;0.1,333.5*((Readings!AX65)^-0.07168)+(2.5*(LOG(Readings!AX65/16.325))^2-273+$E70))</f>
        <v>-0.13253460140686002</v>
      </c>
      <c r="BC70" s="6">
        <f>IF(Readings!AY65&gt;0.1,333.5*((Readings!AY65)^-0.07168)+(2.5*(LOG(Readings!AY65/16.325))^2-273+$E70))</f>
        <v>-0.14449678317788539</v>
      </c>
      <c r="BD70" s="6">
        <f>IF(Readings!AZ65&gt;0.1,333.5*((Readings!AZ65)^-0.07168)+(2.5*(LOG(Readings!AZ65/16.325))^2-273+$E70))</f>
        <v>-0.14449678317788539</v>
      </c>
      <c r="BE70" s="6">
        <f>IF(Readings!BA65&gt;0.1,333.5*((Readings!BA65)^-0.07168)+(2.5*(LOG(Readings!BA65/16.325))^2-273+$E70))</f>
        <v>-0.14449678317788539</v>
      </c>
      <c r="BF70" s="6">
        <f>IF(Readings!BB65&gt;0.1,333.5*((Readings!BB65)^-0.07168)+(2.5*(LOG(Readings!BB65/16.325))^2-273+$E70))</f>
        <v>-0.14449678317788539</v>
      </c>
      <c r="BG70" s="6">
        <f>IF(Readings!BC65&gt;0.1,333.5*((Readings!BC65)^-0.07168)+(2.5*(LOG(Readings!BC65/16.325))^2-273+$E70))</f>
        <v>-0.14449678317788539</v>
      </c>
      <c r="BH70" s="6">
        <f>IF(Readings!BD65&gt;0.1,333.5*((Readings!BD65)^-0.07168)+(2.5*(LOG(Readings!BD65/16.325))^2-273+$E70))</f>
        <v>-0.14449678317788539</v>
      </c>
      <c r="BI70" s="6">
        <f>IF(Readings!BE65&gt;0.1,333.5*((Readings!BE65)^-0.07168)+(2.5*(LOG(Readings!BE65/16.325))^2-273+$E70))</f>
        <v>-0.28740748586835707</v>
      </c>
      <c r="BJ70" s="6">
        <f>IF(Readings!BF65&gt;0.1,333.5*((Readings!BF65)^-0.07168)+(2.5*(LOG(Readings!BF65/16.325))^2-273+$E70))</f>
        <v>-0.29926407141493883</v>
      </c>
      <c r="BK70" s="6">
        <f>IF(Readings!BG65&gt;0.1,333.5*((Readings!BG65)^-0.07168)+(2.5*(LOG(Readings!BG65/16.325))^2-273+$E70))</f>
        <v>-0.27554283999575091</v>
      </c>
      <c r="BL70" s="6">
        <f>IF(Readings!BH65&gt;0.1,333.5*((Readings!BH65)^-0.07168)+(2.5*(LOG(Readings!BH65/16.325))^2-273+$E70))</f>
        <v>-0.27554283999575091</v>
      </c>
      <c r="BM70" s="6">
        <f>IF(Readings!BI65&gt;0.1,333.5*((Readings!BI65)^-0.07168)+(2.5*(LOG(Readings!BI65/16.325))^2-273+$E70))</f>
        <v>-0.14449678317788539</v>
      </c>
      <c r="BN70" s="6">
        <f>IF(Readings!BJ65&gt;0.1,333.5*((Readings!BJ65)^-0.07168)+(2.5*(LOG(Readings!BJ65/16.325))^2-273+$E70))</f>
        <v>-0.14449678317788539</v>
      </c>
      <c r="BO70" s="6">
        <f>IF(Readings!BK65&gt;0.1,333.5*((Readings!BK65)^-0.07168)+(2.5*(LOG(Readings!BK65/16.325))^2-273+$E70))</f>
        <v>-0.15645077926694739</v>
      </c>
      <c r="BP70" s="6">
        <f>IF(Readings!BL65&gt;0.1,333.5*((Readings!BL65)^-0.07168)+(2.5*(LOG(Readings!BL65/16.325))^2-273+$E70))</f>
        <v>-0.14449678317788539</v>
      </c>
      <c r="BQ70" s="6">
        <f>IF(Readings!BM65&gt;0.1,333.5*((Readings!BM65)^-0.07168)+(2.5*(LOG(Readings!BM65/16.325))^2-273+$E70))</f>
        <v>-0.15645077926694739</v>
      </c>
      <c r="BR70" s="6">
        <f>IF(Readings!BN65&gt;0.1,333.5*((Readings!BN65)^-0.07168)+(2.5*(LOG(Readings!BN65/16.325))^2-273+$E70))</f>
        <v>-0.14449678317788539</v>
      </c>
      <c r="BS70" s="6">
        <f>IF(Readings!BO65&gt;0.1,333.5*((Readings!BO65)^-0.07168)+(2.5*(LOG(Readings!BO65/16.325))^2-273+$E70))</f>
        <v>-0.14449678317788539</v>
      </c>
      <c r="BT70" s="6">
        <f>IF(Readings!BP65&gt;0.1,333.5*((Readings!BP65)^-0.07168)+(2.5*(LOG(Readings!BP65/16.325))^2-273+$E70))</f>
        <v>-0.14449678317788539</v>
      </c>
      <c r="BU70" s="6">
        <f>IF(Readings!BQ65&gt;0.1,333.5*((Readings!BQ65)^-0.07168)+(2.5*(LOG(Readings!BQ65/16.325))^2-273+$E70))</f>
        <v>-4.8569239021389876E-2</v>
      </c>
      <c r="BV70" s="6">
        <f>IF(Readings!BR65&gt;0.1,333.5*((Readings!BR65)^-0.07168)+(2.5*(LOG(Readings!BR65/16.325))^2-273+$E70))</f>
        <v>2.1927233328366356</v>
      </c>
      <c r="BW70" s="6">
        <f>IF(Readings!BS65&gt;0.1,333.5*((Readings!BS65)^-0.07168)+(2.5*(LOG(Readings!BS65/16.325))^2-273+$E70))</f>
        <v>2.6912794079548803</v>
      </c>
      <c r="BX70" s="6">
        <f>IF(Readings!BT65&gt;0.1,333.5*((Readings!BT65)^-0.07168)+(2.5*(LOG(Readings!BT65/16.325))^2-273+$E70))</f>
        <v>2.8039944003006099</v>
      </c>
      <c r="BY70" s="6">
        <f>IF(Readings!BU65&gt;0.1,333.5*((Readings!BU65)^-0.07168)+(2.5*(LOG(Readings!BU65/16.325))^2-273+$E70))</f>
        <v>2.3987570785397452</v>
      </c>
      <c r="BZ70" s="6">
        <f>IF(Readings!BV65&gt;0.1,333.5*((Readings!BV65)^-0.07168)+(2.5*(LOG(Readings!BV65/16.325))^2-273+$E70))</f>
        <v>1.827790921903329</v>
      </c>
      <c r="CA70" s="6">
        <f>IF(Readings!BW65&gt;0.1,333.5*((Readings!BW65)^-0.07168)+(2.5*(LOG(Readings!BW65/16.325))^2-273+$E70))</f>
        <v>1.3656655261903552</v>
      </c>
      <c r="CB70" s="6">
        <f>IF(Readings!BX65&gt;0.1,333.5*((Readings!BX65)^-0.07168)+(2.5*(LOG(Readings!BX65/16.325))^2-273+$E70))</f>
        <v>0.95348869305354356</v>
      </c>
      <c r="CC70" s="6">
        <f>IF(Readings!BY65&gt;0.1,333.5*((Readings!BY65)^-0.07168)+(2.5*(LOG(Readings!BY65/16.325))^2-273+$E70))</f>
        <v>0.3159189938317013</v>
      </c>
      <c r="CD70" s="6">
        <f>IF(Readings!BZ65&gt;0.1,333.5*((Readings!BZ65)^-0.07168)+(2.5*(LOG(Readings!BZ65/16.325))^2-273+$E70))</f>
        <v>2.3723498198421566E-2</v>
      </c>
      <c r="CE70" s="6">
        <f>IF(Readings!CA65&gt;0.1,333.5*((Readings!CA65)^-0.07168)+(2.5*(LOG(Readings!CA65/16.325))^2-273+$E70))</f>
        <v>-9.6598836145176392E-2</v>
      </c>
      <c r="CF70" s="6"/>
      <c r="CG70" s="6">
        <f>IF(Readings!CC65&gt;0.1,333.5*((Readings!CC65)^-0.07168)+(2.5*(LOG(Readings!CC65/16.325))^2-273+$E70))</f>
        <v>-0.14449678317788539</v>
      </c>
      <c r="CH70" s="6">
        <f>IF(Readings!CE65&gt;0.1,333.5*((Readings!CE65)^-0.07168)+(2.5*(LOG(Readings!CE65/16.325))^2-273+$E70))</f>
        <v>-0.2160983432266903</v>
      </c>
      <c r="CI70" s="6">
        <f>IF(Readings!CF65&gt;0.1,333.5*((Readings!CF65)^-0.07168)+(2.5*(LOG(Readings!CF65/16.325))^2-273+$E70))</f>
        <v>-0.22800344619116686</v>
      </c>
      <c r="CJ70" s="6">
        <f>IF(Readings!CG65&gt;0.1,333.5*((Readings!CG65)^-0.07168)+(2.5*(LOG(Readings!CG65/16.325))^2-273+$E70))</f>
        <v>-0.20418511761414493</v>
      </c>
      <c r="CK70" s="6">
        <f>IF(Readings!CH65&gt;0.1,333.5*((Readings!CH65)^-0.07168)+(2.5*(LOG(Readings!CH65/16.325))^2-273+$E70))</f>
        <v>-0.23990043694379892</v>
      </c>
      <c r="CL70" s="6">
        <f>IF(Readings!CI65&gt;0.1,333.5*((Readings!CI65)^-0.07168)+(2.5*(LOG(Readings!CI65/16.325))^2-273+$E70))</f>
        <v>-0.19226375889758174</v>
      </c>
      <c r="CM70" s="6">
        <f>IF(Readings!CJ65&gt;0.1,333.5*((Readings!CJ65)^-0.07168)+(2.5*(LOG(Readings!CJ65/16.325))^2-273+$E70))</f>
        <v>-0.20418511761414493</v>
      </c>
      <c r="CN70" s="6">
        <f>IF(Readings!CK65&gt;0.1,333.5*((Readings!CK65)^-0.07168)+(2.5*(LOG(Readings!CK65/16.325))^2-273+$E70))</f>
        <v>-0.19226375889758174</v>
      </c>
      <c r="CO70" s="6">
        <f>IF(Readings!CL65&gt;0.1,333.5*((Readings!CL65)^-0.07168)+(2.5*(LOG(Readings!CL65/16.325))^2-273+$E70))</f>
        <v>-0.19226375889758174</v>
      </c>
      <c r="CP70" s="6">
        <f>IF(Readings!CM65&gt;0.1,333.5*((Readings!CM65)^-0.07168)+(2.5*(LOG(Readings!CM65/16.325))^2-273+$E70))</f>
        <v>-0.2160983432266903</v>
      </c>
      <c r="CQ70" s="6">
        <f>IF(Readings!CN65&gt;0.1,333.5*((Readings!CN65)^-0.07168)+(2.5*(LOG(Readings!CN65/16.325))^2-273+$E70))</f>
        <v>-0.19226375889758174</v>
      </c>
      <c r="CR70" s="6">
        <f>IF(Readings!CO65&gt;0.1,333.5*((Readings!CO65)^-0.07168)+(2.5*(LOG(Readings!CO65/16.325))^2-273+$E70))</f>
        <v>-0.18033425660121338</v>
      </c>
      <c r="CS70" s="6"/>
      <c r="CT70" s="6">
        <f>IF(Readings!CQ65&gt;0.1,333.5*((Readings!CQ65)^-0.07168)+(2.5*(LOG(Readings!CQ65/16.325))^2-273+$E70))</f>
        <v>-0.26367012345912144</v>
      </c>
      <c r="CU70" s="6">
        <f>IF(Readings!CR65&gt;0.1,333.5*((Readings!CR65)^-0.07168)+(2.5*(LOG(Readings!CR65/16.325))^2-273+$E70))</f>
        <v>-0.20418511761414493</v>
      </c>
      <c r="CV70" s="6">
        <f>IF(Readings!CS65&gt;0.1,333.5*((Readings!CS65)^-0.07168)+(2.5*(LOG(Readings!CS65/16.325))^2-273+$E70))</f>
        <v>-0.26367012345912144</v>
      </c>
      <c r="CW70" s="6">
        <f>IF(Readings!CT65&gt;0.1,333.5*((Readings!CT65)^-0.07168)+(2.5*(LOG(Readings!CT65/16.325))^2-273+$E70))</f>
        <v>-0.16839660022952785</v>
      </c>
      <c r="CX70" s="6">
        <f>IF(Readings!CU65&gt;0.1,333.5*((Readings!CU65)^-0.07168)+(2.5*(LOG(Readings!CU65/16.325))^2-273+$E70))</f>
        <v>-1.246023455314571E-2</v>
      </c>
      <c r="CY70" s="6">
        <f>IF(Readings!CV65&gt;0.1,333.5*((Readings!CV65)^-0.07168)+(2.5*(LOG(Readings!CV65/16.325))^2-273+$E70))</f>
        <v>4.3533672263886274</v>
      </c>
      <c r="CZ70" s="6"/>
      <c r="DA70" s="6">
        <f>IF(Readings!CX65&gt;0.1,333.5*((Readings!CX65)^-0.07168)+(2.5*(LOG(Readings!CX65/16.325))^2-273+$E70))</f>
        <v>5.2378373513410565</v>
      </c>
      <c r="DB70" s="6">
        <f>IF(Readings!CY65&gt;0.1,333.5*((Readings!CY65)^-0.07168)+(2.5*(LOG(Readings!CY65/16.325))^2-273+$E70))</f>
        <v>5.0927332235970084</v>
      </c>
      <c r="DC70" s="6">
        <f>IF(Readings!CZ65&gt;0.1,333.5*((Readings!CZ65)^-0.07168)+(2.5*(LOG(Readings!CZ65/16.325))^2-273+$E70))</f>
        <v>4.017449911842391</v>
      </c>
      <c r="DD70" s="6">
        <f>IF(Readings!DA65&gt;0.1,333.5*((Readings!DA65)^-0.07168)+(2.5*(LOG(Readings!DA65/16.325))^2-273+$E70))</f>
        <v>2.5653227972624109</v>
      </c>
      <c r="DE70" s="6">
        <f>IF(Readings!DB65&gt;0.1,333.5*((Readings!DB65)^-0.07168)+(2.5*(LOG(Readings!DB65/16.325))^2-273+$E70))</f>
        <v>1.7077995767576226</v>
      </c>
      <c r="DF70" s="6">
        <f>IF(Readings!DC65&gt;0.1,333.5*((Readings!DC65)^-0.07168)+(2.5*(LOG(Readings!DC65/16.325))^2-273+$E70))</f>
        <v>1.2746744445150853</v>
      </c>
      <c r="DG70" s="6"/>
      <c r="DH70" s="6"/>
      <c r="DI70" s="6"/>
      <c r="FA70" s="6"/>
    </row>
    <row r="71" spans="1:157" x14ac:dyDescent="0.2">
      <c r="A71" t="s">
        <v>31</v>
      </c>
      <c r="B71" s="13">
        <v>3</v>
      </c>
      <c r="C71" s="13">
        <v>1075.1999999999998</v>
      </c>
      <c r="D71" s="17">
        <f t="shared" si="70"/>
        <v>-3.6000000000001364</v>
      </c>
      <c r="E71" s="17">
        <v>-0.04</v>
      </c>
      <c r="F71" s="13" t="s">
        <v>96</v>
      </c>
      <c r="G71" s="6">
        <f>IF(Readings!C66&gt;0.1,333.5*((Readings!C66)^-0.07168)+(2.5*(LOG(Readings!C66/16.325))^2-273+$E71))</f>
        <v>-8.4496783177883117E-2</v>
      </c>
      <c r="H71" s="6">
        <f>IF(Readings!D66&gt;0.1,333.5*((Readings!D66)^-0.07168)+(2.5*(LOG(Readings!D66/16.325))^2-273+$E71))</f>
        <v>-8.4496783177883117E-2</v>
      </c>
      <c r="I71" s="6">
        <f>IF(Readings!E66&gt;0.1,333.5*((Readings!E66)^-0.07168)+(2.5*(LOG(Readings!E66/16.325))^2-273+$E71))</f>
        <v>-9.6450779266945119E-2</v>
      </c>
      <c r="J71" s="6">
        <f>IF(Readings!F66&gt;0.1,333.5*((Readings!F66)^-0.07168)+(2.5*(LOG(Readings!F66/16.325))^2-273+$E71))</f>
        <v>-9.6450779266945119E-2</v>
      </c>
      <c r="K71" s="6">
        <f>IF(Readings!G66&gt;0.1,333.5*((Readings!G66)^-0.07168)+(2.5*(LOG(Readings!G66/16.325))^2-273+$E71))</f>
        <v>-9.6450779266945119E-2</v>
      </c>
      <c r="L71" s="6">
        <f>IF(Readings!H66&gt;0.1,333.5*((Readings!H66)^-0.07168)+(2.5*(LOG(Readings!H66/16.325))^2-273+$E71))</f>
        <v>-9.6450779266945119E-2</v>
      </c>
      <c r="M71" s="6">
        <f>IF(Readings!I66&gt;0.1,333.5*((Readings!I66)^-0.07168)+(2.5*(LOG(Readings!I66/16.325))^2-273+$E71))</f>
        <v>-0.12033425660121111</v>
      </c>
      <c r="N71" s="6">
        <f>IF(Readings!J66&gt;0.1,333.5*((Readings!J66)^-0.07168)+(2.5*(LOG(Readings!J66/16.325))^2-273+$E71))</f>
        <v>-0.12033425660121111</v>
      </c>
      <c r="O71" s="6">
        <f>IF(Readings!K66&gt;0.1,333.5*((Readings!K66)^-0.07168)+(2.5*(LOG(Readings!K66/16.325))^2-273+$E71))</f>
        <v>-0.12033425660121111</v>
      </c>
      <c r="P71" s="6">
        <f>IF(Readings!L66&gt;0.1,333.5*((Readings!L66)^-0.07168)+(2.5*(LOG(Readings!L66/16.325))^2-273+$E71))</f>
        <v>-0.13226375889757946</v>
      </c>
      <c r="Q71" s="6">
        <f>IF(Readings!M66&gt;0.1,333.5*((Readings!M66)^-0.07168)+(2.5*(LOG(Readings!M66/16.325))^2-273+$E71))</f>
        <v>-0.13226375889757946</v>
      </c>
      <c r="R71" s="6">
        <f>IF(Readings!N66&gt;0.1,333.5*((Readings!N66)^-0.07168)+(2.5*(LOG(Readings!N66/16.325))^2-273+$E71))</f>
        <v>-0.13226375889757946</v>
      </c>
      <c r="S71" s="6">
        <f>IF(Readings!O66&gt;0.1,333.5*((Readings!O66)^-0.07168)+(2.5*(LOG(Readings!O66/16.325))^2-273+$E71))</f>
        <v>-0.13226375889757946</v>
      </c>
      <c r="T71" s="6">
        <f>IF(Readings!P66&gt;0.1,333.5*((Readings!P66)^-0.07168)+(2.5*(LOG(Readings!P66/16.325))^2-273+$E71))</f>
        <v>-0.13226375889757946</v>
      </c>
      <c r="U71" s="6"/>
      <c r="V71" s="6"/>
      <c r="W71" s="6">
        <f>IF(Readings!S66&gt;0.1,333.5*((Readings!S66)^-0.07168)+(2.5*(LOG(Readings!S66/16.325))^2-273+$E71))</f>
        <v>-7.2534601406857746E-2</v>
      </c>
      <c r="X71" s="6">
        <f>IF(Readings!T66&gt;0.1,333.5*((Readings!T66)^-0.07168)+(2.5*(LOG(Readings!T66/16.325))^2-273+$E71))</f>
        <v>-5.890178137519797E-4</v>
      </c>
      <c r="Y71" s="6">
        <f>IF(Readings!U66&gt;0.1,333.5*((Readings!U66)^-0.07168)+(2.5*(LOG(Readings!U66/16.325))^2-273+$E71))</f>
        <v>0.14419657656901563</v>
      </c>
      <c r="Z71" s="6">
        <f>IF(Readings!V66&gt;0.1,333.5*((Readings!V66)^-0.07168)+(2.5*(LOG(Readings!V66/16.325))^2-273+$E71))</f>
        <v>0.26577337081005226</v>
      </c>
      <c r="AA71" s="6">
        <f>IF(Readings!W66&gt;0.1,333.5*((Readings!W66)^-0.07168)+(2.5*(LOG(Readings!W66/16.325))^2-273+$E71))</f>
        <v>0.22921158045551238</v>
      </c>
      <c r="AB71" s="6">
        <f>IF(Readings!X66&gt;0.1,333.5*((Readings!X66)^-0.07168)+(2.5*(LOG(Readings!X66/16.325))^2-273+$E71))</f>
        <v>0.53625053523336419</v>
      </c>
      <c r="AC71" s="6">
        <f>IF(Readings!Y66&gt;0.1,333.5*((Readings!Y66)^-0.07168)+(2.5*(LOG(Readings!Y66/16.325))^2-273+$E71))</f>
        <v>0.54864466888471952</v>
      </c>
      <c r="AD71" s="6">
        <f>IF(Readings!Z66&gt;0.1,333.5*((Readings!Z66)^-0.07168)+(2.5*(LOG(Readings!Z66/16.325))^2-273+$E71))</f>
        <v>0.53625053523336419</v>
      </c>
      <c r="AE71" s="6">
        <f>IF(Readings!AA66&gt;0.1,333.5*((Readings!AA66)^-0.07168)+(2.5*(LOG(Readings!AA66/16.325))^2-273+$E71))</f>
        <v>0.58587969739051005</v>
      </c>
      <c r="AF71" s="6">
        <f>IF(Readings!AB66&gt;0.1,333.5*((Readings!AB66)^-0.07168)+(2.5*(LOG(Readings!AB66/16.325))^2-273+$E71))</f>
        <v>0.22921158045551238</v>
      </c>
      <c r="AG71" s="6">
        <f>IF(Readings!AC66&gt;0.1,333.5*((Readings!AC66)^-0.07168)+(2.5*(LOG(Readings!AC66/16.325))^2-273+$E71))</f>
        <v>0.3391267741617412</v>
      </c>
      <c r="AH71" s="6">
        <f>IF(Readings!AD66&gt;0.1,333.5*((Readings!AD66)^-0.07168)+(2.5*(LOG(Readings!AD66/16.325))^2-273+$E71))</f>
        <v>0.24139036175722595</v>
      </c>
      <c r="AI71" s="6">
        <f>IF(Readings!AE66&gt;0.1,333.5*((Readings!AE66)^-0.07168)+(2.5*(LOG(Readings!AE66/16.325))^2-273+$E71))</f>
        <v>0.14419657656901563</v>
      </c>
      <c r="AJ71" s="6">
        <f>IF(Readings!AF66&gt;0.1,333.5*((Readings!AF66)^-0.07168)+(2.5*(LOG(Readings!AF66/16.325))^2-273+$E71))</f>
        <v>5.9592692161913874E-2</v>
      </c>
      <c r="AK71" s="6">
        <f>IF(Readings!AG66&gt;0.1,333.5*((Readings!AG66)^-0.07168)+(2.5*(LOG(Readings!AG66/16.325))^2-273+$E71))</f>
        <v>-2.4603805688684588E-2</v>
      </c>
      <c r="AL71" s="6">
        <f>IF(Readings!AH66&gt;0.1,333.5*((Readings!AH66)^-0.07168)+(2.5*(LOG(Readings!AH66/16.325))^2-273+$E71))</f>
        <v>-7.2534601406857746E-2</v>
      </c>
      <c r="AM71" s="6">
        <f>IF(Readings!AI66&gt;0.1,333.5*((Readings!AI66)^-0.07168)+(2.5*(LOG(Readings!AI66/16.325))^2-273+$E71))</f>
        <v>-0.10839660022952557</v>
      </c>
      <c r="AN71" s="6">
        <f>IF(Readings!AJ66&gt;0.1,333.5*((Readings!AJ66)^-0.07168)+(2.5*(LOG(Readings!AJ66/16.325))^2-273+$E71))</f>
        <v>-0.14418511761414265</v>
      </c>
      <c r="AO71" s="6">
        <f>IF(Readings!AK66&gt;0.1,333.5*((Readings!AK66)^-0.07168)+(2.5*(LOG(Readings!AK66/16.325))^2-273+$E71))</f>
        <v>-0.13226375889757946</v>
      </c>
      <c r="AP71" s="6">
        <f>IF(Readings!AL66&gt;0.1,333.5*((Readings!AL66)^-0.07168)+(2.5*(LOG(Readings!AL66/16.325))^2-273+$E71))</f>
        <v>-0.16800344619116458</v>
      </c>
      <c r="AQ71" s="6">
        <f>IF(Readings!AM66&gt;0.1,333.5*((Readings!AM66)^-0.07168)+(2.5*(LOG(Readings!AM66/16.325))^2-273+$E71))</f>
        <v>-0.14418511761414265</v>
      </c>
      <c r="AR71" s="6">
        <f>IF(Readings!AN66&gt;0.1,333.5*((Readings!AN66)^-0.07168)+(2.5*(LOG(Readings!AN66/16.325))^2-273+$E71))</f>
        <v>-0.15609834322668803</v>
      </c>
      <c r="AS71" s="6">
        <f>IF(Readings!AO66&gt;0.1,333.5*((Readings!AO66)^-0.07168)+(2.5*(LOG(Readings!AO66/16.325))^2-273+$E71))</f>
        <v>-0.15609834322668803</v>
      </c>
      <c r="AT71" s="6">
        <f>IF(Readings!AP66&gt;0.1,333.5*((Readings!AP66)^-0.07168)+(2.5*(LOG(Readings!AP66/16.325))^2-273+$E71))</f>
        <v>-0.16800344619116458</v>
      </c>
      <c r="AU71" s="6">
        <f>IF(Readings!AQ66&gt;0.1,333.5*((Readings!AQ66)^-0.07168)+(2.5*(LOG(Readings!AQ66/16.325))^2-273+$E71))</f>
        <v>-0.14418511761414265</v>
      </c>
      <c r="AV71" s="6">
        <f>IF(Readings!AR66&gt;0.1,333.5*((Readings!AR66)^-0.07168)+(2.5*(LOG(Readings!AR66/16.325))^2-273+$E71))</f>
        <v>-0.14418511761414265</v>
      </c>
      <c r="AW71" s="6">
        <f>IF(Readings!AS66&gt;0.1,333.5*((Readings!AS66)^-0.07168)+(2.5*(LOG(Readings!AS66/16.325))^2-273+$E71))</f>
        <v>-0.13226375889757946</v>
      </c>
      <c r="AX71" s="6">
        <f>IF(Readings!AT66&gt;0.1,333.5*((Readings!AT66)^-0.07168)+(2.5*(LOG(Readings!AT66/16.325))^2-273+$E71))</f>
        <v>-0.14418511761414265</v>
      </c>
      <c r="AY71" s="6">
        <f>IF(Readings!AU66&gt;0.1,333.5*((Readings!AU66)^-0.07168)+(2.5*(LOG(Readings!AU66/16.325))^2-273+$E71))</f>
        <v>-0.13226375889757946</v>
      </c>
      <c r="AZ71" s="6">
        <f>IF(Readings!AV66&gt;0.1,333.5*((Readings!AV66)^-0.07168)+(2.5*(LOG(Readings!AV66/16.325))^2-273+$E71))</f>
        <v>-0.14418511761414265</v>
      </c>
      <c r="BA71" s="6">
        <f>IF(Readings!AW66&gt;0.1,333.5*((Readings!AW66)^-0.07168)+(2.5*(LOG(Readings!AW66/16.325))^2-273+$E71))</f>
        <v>-0.13226375889757946</v>
      </c>
      <c r="BB71" s="6">
        <f>IF(Readings!AX66&gt;0.1,333.5*((Readings!AX66)^-0.07168)+(2.5*(LOG(Readings!AX66/16.325))^2-273+$E71))</f>
        <v>-0.14418511761414265</v>
      </c>
      <c r="BC71" s="6">
        <f>IF(Readings!AY66&gt;0.1,333.5*((Readings!AY66)^-0.07168)+(2.5*(LOG(Readings!AY66/16.325))^2-273+$E71))</f>
        <v>-0.13226375889757946</v>
      </c>
      <c r="BD71" s="6">
        <f>IF(Readings!AZ66&gt;0.1,333.5*((Readings!AZ66)^-0.07168)+(2.5*(LOG(Readings!AZ66/16.325))^2-273+$E71))</f>
        <v>-0.13226375889757946</v>
      </c>
      <c r="BE71" s="6">
        <f>IF(Readings!BA66&gt;0.1,333.5*((Readings!BA66)^-0.07168)+(2.5*(LOG(Readings!BA66/16.325))^2-273+$E71))</f>
        <v>-0.13226375889757946</v>
      </c>
      <c r="BF71" s="6">
        <f>IF(Readings!BB66&gt;0.1,333.5*((Readings!BB66)^-0.07168)+(2.5*(LOG(Readings!BB66/16.325))^2-273+$E71))</f>
        <v>-0.13226375889757946</v>
      </c>
      <c r="BG71" s="6">
        <f>IF(Readings!BC66&gt;0.1,333.5*((Readings!BC66)^-0.07168)+(2.5*(LOG(Readings!BC66/16.325))^2-273+$E71))</f>
        <v>-0.13226375889757946</v>
      </c>
      <c r="BH71" s="6">
        <f>IF(Readings!BD66&gt;0.1,333.5*((Readings!BD66)^-0.07168)+(2.5*(LOG(Readings!BD66/16.325))^2-273+$E71))</f>
        <v>-0.13226375889757946</v>
      </c>
      <c r="BI71" s="6">
        <f>IF(Readings!BE66&gt;0.1,333.5*((Readings!BE66)^-0.07168)+(2.5*(LOG(Readings!BE66/16.325))^2-273+$E71))</f>
        <v>-0.13226375889757946</v>
      </c>
      <c r="BJ71" s="6">
        <f>IF(Readings!BF66&gt;0.1,333.5*((Readings!BF66)^-0.07168)+(2.5*(LOG(Readings!BF66/16.325))^2-273+$E71))</f>
        <v>-0.20367012345911917</v>
      </c>
      <c r="BK71" s="6">
        <f>IF(Readings!BG66&gt;0.1,333.5*((Readings!BG66)^-0.07168)+(2.5*(LOG(Readings!BG66/16.325))^2-273+$E71))</f>
        <v>-0.14418511761414265</v>
      </c>
      <c r="BL71" s="6">
        <f>IF(Readings!BH66&gt;0.1,333.5*((Readings!BH66)^-0.07168)+(2.5*(LOG(Readings!BH66/16.325))^2-273+$E71))</f>
        <v>-0.14418511761414265</v>
      </c>
      <c r="BM71" s="6">
        <f>IF(Readings!BI66&gt;0.1,333.5*((Readings!BI66)^-0.07168)+(2.5*(LOG(Readings!BI66/16.325))^2-273+$E71))</f>
        <v>-0.13226375889757946</v>
      </c>
      <c r="BN71" s="6">
        <f>IF(Readings!BJ66&gt;0.1,333.5*((Readings!BJ66)^-0.07168)+(2.5*(LOG(Readings!BJ66/16.325))^2-273+$E71))</f>
        <v>-0.13226375889757946</v>
      </c>
      <c r="BO71" s="6">
        <f>IF(Readings!BK66&gt;0.1,333.5*((Readings!BK66)^-0.07168)+(2.5*(LOG(Readings!BK66/16.325))^2-273+$E71))</f>
        <v>-0.14418511761414265</v>
      </c>
      <c r="BP71" s="6">
        <f>IF(Readings!BL66&gt;0.1,333.5*((Readings!BL66)^-0.07168)+(2.5*(LOG(Readings!BL66/16.325))^2-273+$E71))</f>
        <v>-0.13226375889757946</v>
      </c>
      <c r="BQ71" s="6">
        <f>IF(Readings!BM66&gt;0.1,333.5*((Readings!BM66)^-0.07168)+(2.5*(LOG(Readings!BM66/16.325))^2-273+$E71))</f>
        <v>-0.13226375889757946</v>
      </c>
      <c r="BR71" s="6">
        <f>IF(Readings!BN66&gt;0.1,333.5*((Readings!BN66)^-0.07168)+(2.5*(LOG(Readings!BN66/16.325))^2-273+$E71))</f>
        <v>-0.14418511761414265</v>
      </c>
      <c r="BS71" s="6">
        <f>IF(Readings!BO66&gt;0.1,333.5*((Readings!BO66)^-0.07168)+(2.5*(LOG(Readings!BO66/16.325))^2-273+$E71))</f>
        <v>-0.14418511761414265</v>
      </c>
      <c r="BT71" s="6">
        <f>IF(Readings!BP66&gt;0.1,333.5*((Readings!BP66)^-0.07168)+(2.5*(LOG(Readings!BP66/16.325))^2-273+$E71))</f>
        <v>-0.13226375889757946</v>
      </c>
      <c r="BU71" s="6">
        <f>IF(Readings!BQ66&gt;0.1,333.5*((Readings!BQ66)^-0.07168)+(2.5*(LOG(Readings!BQ66/16.325))^2-273+$E71))</f>
        <v>-0.15609834322668803</v>
      </c>
      <c r="BV71" s="6">
        <f>IF(Readings!BR66&gt;0.1,333.5*((Readings!BR66)^-0.07168)+(2.5*(LOG(Readings!BR66/16.325))^2-273+$E71))</f>
        <v>-3.6598836145174118E-2</v>
      </c>
      <c r="BW71" s="6">
        <f>IF(Readings!BS66&gt;0.1,333.5*((Readings!BS66)^-0.07168)+(2.5*(LOG(Readings!BS66/16.325))^2-273+$E71))</f>
        <v>0.15631631885094066</v>
      </c>
      <c r="BX71" s="6">
        <f>IF(Readings!BT66&gt;0.1,333.5*((Readings!BT66)^-0.07168)+(2.5*(LOG(Readings!BT66/16.325))^2-273+$E71))</f>
        <v>0.31464148730935904</v>
      </c>
      <c r="BY71" s="6">
        <f>IF(Readings!BU66&gt;0.1,333.5*((Readings!BU66)^-0.07168)+(2.5*(LOG(Readings!BU66/16.325))^2-273+$E71))</f>
        <v>0.31464148730935904</v>
      </c>
      <c r="BZ71" s="6">
        <f>IF(Readings!BV66&gt;0.1,333.5*((Readings!BV66)^-0.07168)+(2.5*(LOG(Readings!BV66/16.325))^2-273+$E71))</f>
        <v>0.32687985230955974</v>
      </c>
      <c r="CA71" s="6">
        <f>IF(Readings!BW66&gt;0.1,333.5*((Readings!BW66)^-0.07168)+(2.5*(LOG(Readings!BW66/16.325))^2-273+$E71))</f>
        <v>0.25357762149633345</v>
      </c>
      <c r="CB71" s="6">
        <f>IF(Readings!BX66&gt;0.1,333.5*((Readings!BX66)^-0.07168)+(2.5*(LOG(Readings!BX66/16.325))^2-273+$E71))</f>
        <v>0.15631631885094066</v>
      </c>
      <c r="CC71" s="6">
        <f>IF(Readings!BY66&gt;0.1,333.5*((Readings!BY66)^-0.07168)+(2.5*(LOG(Readings!BY66/16.325))^2-273+$E71))</f>
        <v>1.1430760978612398E-2</v>
      </c>
      <c r="CD71" s="6">
        <f>IF(Readings!BZ66&gt;0.1,333.5*((Readings!BZ66)^-0.07168)+(2.5*(LOG(Readings!BZ66/16.325))^2-273+$E71))</f>
        <v>-7.2534601406857746E-2</v>
      </c>
      <c r="CE71" s="6">
        <f>IF(Readings!CA66&gt;0.1,333.5*((Readings!CA66)^-0.07168)+(2.5*(LOG(Readings!CA66/16.325))^2-273+$E71))</f>
        <v>-0.12033425660121111</v>
      </c>
      <c r="CF71" s="6"/>
      <c r="CG71" s="6">
        <f>IF(Readings!CC66&gt;0.1,333.5*((Readings!CC66)^-0.07168)+(2.5*(LOG(Readings!CC66/16.325))^2-273+$E71))</f>
        <v>-0.17990043694379665</v>
      </c>
      <c r="CH71" s="6"/>
      <c r="CI71" s="6">
        <f>IF(Readings!CF66&gt;0.1,333.5*((Readings!CF66)^-0.07168)+(2.5*(LOG(Readings!CF66/16.325))^2-273+$E71))</f>
        <v>-0.23926407141493655</v>
      </c>
      <c r="CJ71" s="6">
        <f>IF(Readings!CG66&gt;0.1,333.5*((Readings!CG66)^-0.07168)+(2.5*(LOG(Readings!CG66/16.325))^2-273+$E71))</f>
        <v>-0.17990043694379665</v>
      </c>
      <c r="CK71" s="6">
        <f>IF(Readings!CH66&gt;0.1,333.5*((Readings!CH66)^-0.07168)+(2.5*(LOG(Readings!CH66/16.325))^2-273+$E71))</f>
        <v>-0.19178932590079967</v>
      </c>
      <c r="CL71" s="6">
        <f>IF(Readings!CI66&gt;0.1,333.5*((Readings!CI66)^-0.07168)+(2.5*(LOG(Readings!CI66/16.325))^2-273+$E71))</f>
        <v>-0.19178932590079967</v>
      </c>
      <c r="CM71" s="6">
        <f>IF(Readings!CJ66&gt;0.1,333.5*((Readings!CJ66)^-0.07168)+(2.5*(LOG(Readings!CJ66/16.325))^2-273+$E71))</f>
        <v>-0.19178932590079967</v>
      </c>
      <c r="CN71" s="6">
        <f>IF(Readings!CK66&gt;0.1,333.5*((Readings!CK66)^-0.07168)+(2.5*(LOG(Readings!CK66/16.325))^2-273+$E71))</f>
        <v>-0.16800344619116458</v>
      </c>
      <c r="CO71" s="6">
        <f>IF(Readings!CL66&gt;0.1,333.5*((Readings!CL66)^-0.07168)+(2.5*(LOG(Readings!CL66/16.325))^2-273+$E71))</f>
        <v>-0.19178932590079967</v>
      </c>
      <c r="CP71" s="6">
        <f>IF(Readings!CM66&gt;0.1,333.5*((Readings!CM66)^-0.07168)+(2.5*(LOG(Readings!CM66/16.325))^2-273+$E71))</f>
        <v>-0.17990043694379665</v>
      </c>
      <c r="CQ71" s="6">
        <f>IF(Readings!CN66&gt;0.1,333.5*((Readings!CN66)^-0.07168)+(2.5*(LOG(Readings!CN66/16.325))^2-273+$E71))</f>
        <v>-0.17990043694379665</v>
      </c>
      <c r="CR71" s="6">
        <f>IF(Readings!CO66&gt;0.1,333.5*((Readings!CO66)^-0.07168)+(2.5*(LOG(Readings!CO66/16.325))^2-273+$E71))</f>
        <v>-0.16800344619116458</v>
      </c>
      <c r="CS71" s="6">
        <f>IF(Readings!CP66&gt;0.1,333.5*((Readings!CP66)^-0.07168)+(2.5*(LOG(Readings!CP66/16.325))^2-273+$E71))</f>
        <v>-0.21554283999574864</v>
      </c>
      <c r="CT71" s="6">
        <f>IF(Readings!CQ66&gt;0.1,333.5*((Readings!CQ66)^-0.07168)+(2.5*(LOG(Readings!CQ66/16.325))^2-273+$E71))</f>
        <v>-0.17990043694379665</v>
      </c>
      <c r="CU71" s="6">
        <f>IF(Readings!CR66&gt;0.1,333.5*((Readings!CR66)^-0.07168)+(2.5*(LOG(Readings!CR66/16.325))^2-273+$E71))</f>
        <v>-0.17990043694379665</v>
      </c>
      <c r="CV71" s="6">
        <f>IF(Readings!CS66&gt;0.1,333.5*((Readings!CS66)^-0.07168)+(2.5*(LOG(Readings!CS66/16.325))^2-273+$E71))</f>
        <v>-0.19178932590079967</v>
      </c>
      <c r="CW71" s="6">
        <f>IF(Readings!CT66&gt;0.1,333.5*((Readings!CT66)^-0.07168)+(2.5*(LOG(Readings!CT66/16.325))^2-273+$E71))</f>
        <v>-0.17990043694379665</v>
      </c>
      <c r="CX71" s="6">
        <f>IF(Readings!CU66&gt;0.1,333.5*((Readings!CU66)^-0.07168)+(2.5*(LOG(Readings!CU66/16.325))^2-273+$E71))</f>
        <v>-0.19178932590079967</v>
      </c>
      <c r="CY71" s="6">
        <f>IF(Readings!CV66&gt;0.1,333.5*((Readings!CV66)^-0.07168)+(2.5*(LOG(Readings!CV66/16.325))^2-273+$E71))</f>
        <v>0.49912059845269141</v>
      </c>
      <c r="CZ71" s="6"/>
      <c r="DA71" s="6">
        <f>IF(Readings!CX66&gt;0.1,333.5*((Readings!CX66)^-0.07168)+(2.5*(LOG(Readings!CX66/16.325))^2-273+$E71))</f>
        <v>1.2312564340286372</v>
      </c>
      <c r="DB71" s="6">
        <f>IF(Readings!CY66&gt;0.1,333.5*((Readings!CY66)^-0.07168)+(2.5*(LOG(Readings!CY66/16.325))^2-273+$E71))</f>
        <v>1.1797741507330102</v>
      </c>
      <c r="DC71" s="6">
        <f>IF(Readings!CZ66&gt;0.1,333.5*((Readings!CZ66)^-0.07168)+(2.5*(LOG(Readings!CZ66/16.325))^2-273+$E71))</f>
        <v>0.98804518912709227</v>
      </c>
      <c r="DD71" s="6">
        <f>IF(Readings!DA66&gt;0.1,333.5*((Readings!DA66)^-0.07168)+(2.5*(LOG(Readings!DA66/16.325))^2-273+$E71))</f>
        <v>0.67306993259637693</v>
      </c>
      <c r="DE71" s="6">
        <f>IF(Readings!DB66&gt;0.1,333.5*((Readings!DB66)^-0.07168)+(2.5*(LOG(Readings!DB66/16.325))^2-273+$E71))</f>
        <v>0.43741155497139061</v>
      </c>
      <c r="DF71" s="6">
        <f>IF(Readings!DC66&gt;0.1,333.5*((Readings!DC66)^-0.07168)+(2.5*(LOG(Readings!DC66/16.325))^2-273+$E71))</f>
        <v>0.36364633360079779</v>
      </c>
      <c r="DG71" s="6"/>
      <c r="DH71" s="6"/>
      <c r="DI71" s="6"/>
      <c r="FA71" s="6"/>
    </row>
    <row r="72" spans="1:157" x14ac:dyDescent="0.2">
      <c r="A72" t="s">
        <v>32</v>
      </c>
      <c r="B72" s="13">
        <v>4</v>
      </c>
      <c r="C72" s="13">
        <v>1073.1999999999998</v>
      </c>
      <c r="D72" s="17">
        <f t="shared" si="70"/>
        <v>-5.6000000000001364</v>
      </c>
      <c r="E72" s="17">
        <v>-0.09</v>
      </c>
      <c r="F72" s="13" t="s">
        <v>97</v>
      </c>
      <c r="G72" s="6">
        <f>IF(Readings!C67&gt;0.1,333.5*((Readings!C67)^-0.07168)+(2.5*(LOG(Readings!C67/16.325))^2-273+$E72))</f>
        <v>-0.13449678317783764</v>
      </c>
      <c r="H72" s="6">
        <f>IF(Readings!D67&gt;0.1,333.5*((Readings!D67)^-0.07168)+(2.5*(LOG(Readings!D67/16.325))^2-273+$E72))</f>
        <v>-0.24178932590075419</v>
      </c>
      <c r="I72" s="6">
        <f>IF(Readings!E67&gt;0.1,333.5*((Readings!E67)^-0.07168)+(2.5*(LOG(Readings!E67/16.325))^2-273+$E72))</f>
        <v>-0.32478556918670165</v>
      </c>
      <c r="J72" s="6">
        <f>IF(Readings!F67&gt;0.1,333.5*((Readings!F67)^-0.07168)+(2.5*(LOG(Readings!F67/16.325))^2-273+$E72))</f>
        <v>-0.3366100164204795</v>
      </c>
      <c r="K72" s="6">
        <f>IF(Readings!G67&gt;0.1,333.5*((Readings!G67)^-0.07168)+(2.5*(LOG(Readings!G67/16.325))^2-273+$E72))</f>
        <v>-0.3484264547271323</v>
      </c>
      <c r="L72" s="6">
        <f>IF(Readings!H67&gt;0.1,333.5*((Readings!H67)^-0.07168)+(2.5*(LOG(Readings!H67/16.325))^2-273+$E72))</f>
        <v>-0.360234894328471</v>
      </c>
      <c r="M72" s="6">
        <f>IF(Readings!I67&gt;0.1,333.5*((Readings!I67)^-0.07168)+(2.5*(LOG(Readings!I67/16.325))^2-273+$E72))</f>
        <v>-0.37203534542737771</v>
      </c>
      <c r="N72" s="6">
        <f>IF(Readings!J67&gt;0.1,333.5*((Readings!J67)^-0.07168)+(2.5*(LOG(Readings!J67/16.325))^2-273+$E72))</f>
        <v>-0.37203534542737771</v>
      </c>
      <c r="O72" s="6">
        <f>IF(Readings!K67&gt;0.1,333.5*((Readings!K67)^-0.07168)+(2.5*(LOG(Readings!K67/16.325))^2-273+$E72))</f>
        <v>-0.37203534542737771</v>
      </c>
      <c r="P72" s="6">
        <f>IF(Readings!L67&gt;0.1,333.5*((Readings!L67)^-0.07168)+(2.5*(LOG(Readings!L67/16.325))^2-273+$E72))</f>
        <v>-0.37203534542737771</v>
      </c>
      <c r="Q72" s="6">
        <f>IF(Readings!M67&gt;0.1,333.5*((Readings!M67)^-0.07168)+(2.5*(LOG(Readings!M67/16.325))^2-273+$E72))</f>
        <v>-0.37203534542737771</v>
      </c>
      <c r="R72" s="6">
        <f>IF(Readings!N67&gt;0.1,333.5*((Readings!N67)^-0.07168)+(2.5*(LOG(Readings!N67/16.325))^2-273+$E72))</f>
        <v>-0.39561232283222125</v>
      </c>
      <c r="S72" s="6">
        <f>IF(Readings!O67&gt;0.1,333.5*((Readings!O67)^-0.07168)+(2.5*(LOG(Readings!O67/16.325))^2-273+$E72))</f>
        <v>-0.38382781820706668</v>
      </c>
      <c r="T72" s="6">
        <f>IF(Readings!P67&gt;0.1,333.5*((Readings!P67)^-0.07168)+(2.5*(LOG(Readings!P67/16.325))^2-273+$E72))</f>
        <v>-0.37203534542737771</v>
      </c>
      <c r="U72" s="6"/>
      <c r="V72" s="6"/>
      <c r="W72" s="6">
        <f>IF(Readings!S67&gt;0.1,333.5*((Readings!S67)^-0.07168)+(2.5*(LOG(Readings!S67/16.325))^2-273+$E72))</f>
        <v>-0.37203534542737771</v>
      </c>
      <c r="X72" s="6">
        <f>IF(Readings!T67&gt;0.1,333.5*((Readings!T67)^-0.07168)+(2.5*(LOG(Readings!T67/16.325))^2-273+$E72))</f>
        <v>-0.39561232283222125</v>
      </c>
      <c r="Y72" s="6">
        <f>IF(Readings!U67&gt;0.1,333.5*((Readings!U67)^-0.07168)+(2.5*(LOG(Readings!U67/16.325))^2-273+$E72))</f>
        <v>-0.37203534542737771</v>
      </c>
      <c r="Z72" s="6"/>
      <c r="AA72" s="6"/>
      <c r="AB72" s="6">
        <f>IF(Readings!X67&gt;0.1,333.5*((Readings!X67)^-0.07168)+(2.5*(LOG(Readings!X67/16.325))^2-273+$E72))</f>
        <v>-0.37203534542737771</v>
      </c>
      <c r="AC72" s="6">
        <f>IF(Readings!Y67&gt;0.1,333.5*((Readings!Y67)^-0.07168)+(2.5*(LOG(Readings!Y67/16.325))^2-273+$E72))</f>
        <v>-0.37203534542737771</v>
      </c>
      <c r="AD72" s="6">
        <f>IF(Readings!Z67&gt;0.1,333.5*((Readings!Z67)^-0.07168)+(2.5*(LOG(Readings!Z67/16.325))^2-273+$E72))</f>
        <v>-0.37203534542737771</v>
      </c>
      <c r="AE72" s="6">
        <f>IF(Readings!AA67&gt;0.1,333.5*((Readings!AA67)^-0.07168)+(2.5*(LOG(Readings!AA67/16.325))^2-273+$E72))</f>
        <v>-0.37203534542737771</v>
      </c>
      <c r="AF72" s="6"/>
      <c r="AG72" s="6">
        <f>IF(Readings!AC67&gt;0.1,333.5*((Readings!AC67)^-0.07168)+(2.5*(LOG(Readings!AC67/16.325))^2-273+$E72))</f>
        <v>-0.360234894328471</v>
      </c>
      <c r="AH72" s="6">
        <f>IF(Readings!AD67&gt;0.1,333.5*((Readings!AD67)^-0.07168)+(2.5*(LOG(Readings!AD67/16.325))^2-273+$E72))</f>
        <v>-0.360234894328471</v>
      </c>
      <c r="AI72" s="6">
        <f>IF(Readings!AE67&gt;0.1,333.5*((Readings!AE67)^-0.07168)+(2.5*(LOG(Readings!AE67/16.325))^2-273+$E72))</f>
        <v>-0.360234894328471</v>
      </c>
      <c r="AJ72" s="6">
        <f>IF(Readings!AF67&gt;0.1,333.5*((Readings!AF67)^-0.07168)+(2.5*(LOG(Readings!AF67/16.325))^2-273+$E72))</f>
        <v>-0.26554283999570316</v>
      </c>
      <c r="AK72" s="6"/>
      <c r="AL72" s="6">
        <f>IF(Readings!AH67&gt;0.1,333.5*((Readings!AH67)^-0.07168)+(2.5*(LOG(Readings!AH67/16.325))^2-273+$E72))</f>
        <v>-0.360234894328471</v>
      </c>
      <c r="AM72" s="6">
        <f>IF(Readings!AI67&gt;0.1,333.5*((Readings!AI67)^-0.07168)+(2.5*(LOG(Readings!AI67/16.325))^2-273+$E72))</f>
        <v>-0.360234894328471</v>
      </c>
      <c r="AN72" s="6">
        <f>IF(Readings!AJ67&gt;0.1,333.5*((Readings!AJ67)^-0.07168)+(2.5*(LOG(Readings!AJ67/16.325))^2-273+$E72))</f>
        <v>-0.37203534542737771</v>
      </c>
      <c r="AO72" s="6">
        <f>IF(Readings!AK67&gt;0.1,333.5*((Readings!AK67)^-0.07168)+(2.5*(LOG(Readings!AK67/16.325))^2-273+$E72))</f>
        <v>-0.37203534542737771</v>
      </c>
      <c r="AP72" s="6">
        <f>IF(Readings!AL67&gt;0.1,333.5*((Readings!AL67)^-0.07168)+(2.5*(LOG(Readings!AL67/16.325))^2-273+$E72))</f>
        <v>-0.59473953158919812</v>
      </c>
      <c r="AQ72" s="6">
        <f>IF(Readings!AM67&gt;0.1,333.5*((Readings!AM67)^-0.07168)+(2.5*(LOG(Readings!AM67/16.325))^2-273+$E72))</f>
        <v>-0.55976437839552773</v>
      </c>
      <c r="AR72" s="6">
        <f>IF(Readings!AN67&gt;0.1,333.5*((Readings!AN67)^-0.07168)+(2.5*(LOG(Readings!AN67/16.325))^2-273+$E72))</f>
        <v>-0.59473953158919812</v>
      </c>
      <c r="AS72" s="6">
        <f>IF(Readings!AO67&gt;0.1,333.5*((Readings!AO67)^-0.07168)+(2.5*(LOG(Readings!AO67/16.325))^2-273+$E72))</f>
        <v>-0.68766463378040044</v>
      </c>
      <c r="AT72" s="6">
        <f>IF(Readings!AP67&gt;0.1,333.5*((Readings!AP67)^-0.07168)+(2.5*(LOG(Readings!AP67/16.325))^2-273+$E72))</f>
        <v>-0.71081861076538644</v>
      </c>
      <c r="AU72" s="6">
        <f>IF(Readings!AQ67&gt;0.1,333.5*((Readings!AQ67)^-0.07168)+(2.5*(LOG(Readings!AQ67/16.325))^2-273+$E72))</f>
        <v>-0.60638232606265774</v>
      </c>
      <c r="AV72" s="6">
        <f>IF(Readings!AR67&gt;0.1,333.5*((Readings!AR67)^-0.07168)+(2.5*(LOG(Readings!AR67/16.325))^2-273+$E72))</f>
        <v>-0.67607608447650591</v>
      </c>
      <c r="AW72" s="6">
        <f>IF(Readings!AS67&gt;0.1,333.5*((Readings!AS67)^-0.07168)+(2.5*(LOG(Readings!AS67/16.325))^2-273+$E72))</f>
        <v>-0.360234894328471</v>
      </c>
      <c r="AX72" s="6">
        <f>IF(Readings!AT67&gt;0.1,333.5*((Readings!AT67)^-0.07168)+(2.5*(LOG(Readings!AT67/16.325))^2-273+$E72))</f>
        <v>-0.30111260695400688</v>
      </c>
      <c r="AY72" s="6">
        <f>IF(Readings!AU67&gt;0.1,333.5*((Readings!AU67)^-0.07168)+(2.5*(LOG(Readings!AU67/16.325))^2-273+$E72))</f>
        <v>-0.30111260695400688</v>
      </c>
      <c r="AZ72" s="6">
        <f>IF(Readings!AV67&gt;0.1,333.5*((Readings!AV67)^-0.07168)+(2.5*(LOG(Readings!AV67/16.325))^2-273+$E72))</f>
        <v>-0.31295310278466104</v>
      </c>
      <c r="BA72" s="6">
        <f>IF(Readings!AW67&gt;0.1,333.5*((Readings!AW67)^-0.07168)+(2.5*(LOG(Readings!AW67/16.325))^2-273+$E72))</f>
        <v>-0.3484264547271323</v>
      </c>
      <c r="BB72" s="6">
        <f>IF(Readings!AX67&gt;0.1,333.5*((Readings!AX67)^-0.07168)+(2.5*(LOG(Readings!AX67/16.325))^2-273+$E72))</f>
        <v>-0.3484264547271323</v>
      </c>
      <c r="BC72" s="6">
        <f>IF(Readings!AY67&gt;0.1,333.5*((Readings!AY67)^-0.07168)+(2.5*(LOG(Readings!AY67/16.325))^2-273+$E72))</f>
        <v>-0.3484264547271323</v>
      </c>
      <c r="BD72" s="6">
        <f>IF(Readings!AZ67&gt;0.1,333.5*((Readings!AZ67)^-0.07168)+(2.5*(LOG(Readings!AZ67/16.325))^2-273+$E72))</f>
        <v>-0.3484264547271323</v>
      </c>
      <c r="BE72" s="6">
        <f>IF(Readings!BA67&gt;0.1,333.5*((Readings!BA67)^-0.07168)+(2.5*(LOG(Readings!BA67/16.325))^2-273+$E72))</f>
        <v>-0.3484264547271323</v>
      </c>
      <c r="BF72" s="6">
        <f>IF(Readings!BB67&gt;0.1,333.5*((Readings!BB67)^-0.07168)+(2.5*(LOG(Readings!BB67/16.325))^2-273+$E72))</f>
        <v>-0.3484264547271323</v>
      </c>
      <c r="BG72" s="6">
        <f>IF(Readings!BC67&gt;0.1,333.5*((Readings!BC67)^-0.07168)+(2.5*(LOG(Readings!BC67/16.325))^2-273+$E72))</f>
        <v>-0.3366100164204795</v>
      </c>
      <c r="BH72" s="6">
        <f>IF(Readings!BD67&gt;0.1,333.5*((Readings!BD67)^-0.07168)+(2.5*(LOG(Readings!BD67/16.325))^2-273+$E72))</f>
        <v>-0.3484264547271323</v>
      </c>
      <c r="BI72" s="6">
        <f>IF(Readings!BE67&gt;0.1,333.5*((Readings!BE67)^-0.07168)+(2.5*(LOG(Readings!BE67/16.325))^2-273+$E72))</f>
        <v>-0.3366100164204795</v>
      </c>
      <c r="BJ72" s="6">
        <f>IF(Readings!BF67&gt;0.1,333.5*((Readings!BF67)^-0.07168)+(2.5*(LOG(Readings!BF67/16.325))^2-273+$E72))</f>
        <v>-0.3484264547271323</v>
      </c>
      <c r="BK72" s="6">
        <f>IF(Readings!BG67&gt;0.1,333.5*((Readings!BG67)^-0.07168)+(2.5*(LOG(Readings!BG67/16.325))^2-273+$E72))</f>
        <v>-0.3484264547271323</v>
      </c>
      <c r="BL72" s="6">
        <f>IF(Readings!BH67&gt;0.1,333.5*((Readings!BH67)^-0.07168)+(2.5*(LOG(Readings!BH67/16.325))^2-273+$E72))</f>
        <v>-0.37203534542737771</v>
      </c>
      <c r="BM72" s="6">
        <f>IF(Readings!BI67&gt;0.1,333.5*((Readings!BI67)^-0.07168)+(2.5*(LOG(Readings!BI67/16.325))^2-273+$E72))</f>
        <v>-0.3484264547271323</v>
      </c>
      <c r="BN72" s="6">
        <f>IF(Readings!BJ67&gt;0.1,333.5*((Readings!BJ67)^-0.07168)+(2.5*(LOG(Readings!BJ67/16.325))^2-273+$E72))</f>
        <v>-0.3366100164204795</v>
      </c>
      <c r="BO72" s="6">
        <f>IF(Readings!BK67&gt;0.1,333.5*((Readings!BK67)^-0.07168)+(2.5*(LOG(Readings!BK67/16.325))^2-273+$E72))</f>
        <v>-0.3484264547271323</v>
      </c>
      <c r="BP72" s="6">
        <f>IF(Readings!BL67&gt;0.1,333.5*((Readings!BL67)^-0.07168)+(2.5*(LOG(Readings!BL67/16.325))^2-273+$E72))</f>
        <v>-0.3366100164204795</v>
      </c>
      <c r="BQ72" s="6">
        <f>IF(Readings!BM67&gt;0.1,333.5*((Readings!BM67)^-0.07168)+(2.5*(LOG(Readings!BM67/16.325))^2-273+$E72))</f>
        <v>-0.3366100164204795</v>
      </c>
      <c r="BR72" s="6">
        <f>IF(Readings!BN67&gt;0.1,333.5*((Readings!BN67)^-0.07168)+(2.5*(LOG(Readings!BN67/16.325))^2-273+$E72))</f>
        <v>-0.3366100164204795</v>
      </c>
      <c r="BS72" s="6">
        <f>IF(Readings!BO67&gt;0.1,333.5*((Readings!BO67)^-0.07168)+(2.5*(LOG(Readings!BO67/16.325))^2-273+$E72))</f>
        <v>-0.3366100164204795</v>
      </c>
      <c r="BT72" s="6">
        <f>IF(Readings!BP67&gt;0.1,333.5*((Readings!BP67)^-0.07168)+(2.5*(LOG(Readings!BP67/16.325))^2-273+$E72))</f>
        <v>-0.360234894328471</v>
      </c>
      <c r="BU72" s="6">
        <f>IF(Readings!BQ67&gt;0.1,333.5*((Readings!BQ67)^-0.07168)+(2.5*(LOG(Readings!BQ67/16.325))^2-273+$E72))</f>
        <v>-0.37203534542737771</v>
      </c>
      <c r="BV72" s="6">
        <f>IF(Readings!BR67&gt;0.1,333.5*((Readings!BR67)^-0.07168)+(2.5*(LOG(Readings!BR67/16.325))^2-273+$E72))</f>
        <v>-0.37203534542737771</v>
      </c>
      <c r="BW72" s="6">
        <f>IF(Readings!BS67&gt;0.1,333.5*((Readings!BS67)^-0.07168)+(2.5*(LOG(Readings!BS67/16.325))^2-273+$E72))</f>
        <v>-0.32478556918670165</v>
      </c>
      <c r="BX72" s="6">
        <f>IF(Readings!BT67&gt;0.1,333.5*((Readings!BT67)^-0.07168)+(2.5*(LOG(Readings!BT67/16.325))^2-273+$E72))</f>
        <v>-0.3366100164204795</v>
      </c>
      <c r="BY72" s="6">
        <f>IF(Readings!BU67&gt;0.1,333.5*((Readings!BU67)^-0.07168)+(2.5*(LOG(Readings!BU67/16.325))^2-273+$E72))</f>
        <v>-0.43091812913911554</v>
      </c>
      <c r="BZ72" s="6">
        <f>IF(Readings!BV67&gt;0.1,333.5*((Readings!BV67)^-0.07168)+(2.5*(LOG(Readings!BV67/16.325))^2-273+$E72))</f>
        <v>-0.32478556918670165</v>
      </c>
      <c r="CA72" s="6">
        <f>IF(Readings!BW67&gt;0.1,333.5*((Readings!BW67)^-0.07168)+(2.5*(LOG(Readings!BW67/16.325))^2-273+$E72))</f>
        <v>-0.32478556918670165</v>
      </c>
      <c r="CB72" s="6">
        <f>IF(Readings!BX67&gt;0.1,333.5*((Readings!BX67)^-0.07168)+(2.5*(LOG(Readings!BX67/16.325))^2-273+$E72))</f>
        <v>-0.31295310278466104</v>
      </c>
      <c r="CC72" s="6">
        <f>IF(Readings!BY67&gt;0.1,333.5*((Readings!BY67)^-0.07168)+(2.5*(LOG(Readings!BY67/16.325))^2-273+$E72))</f>
        <v>-0.38382781820706668</v>
      </c>
      <c r="CD72" s="6">
        <f>IF(Readings!BZ67&gt;0.1,333.5*((Readings!BZ67)^-0.07168)+(2.5*(LOG(Readings!BZ67/16.325))^2-273+$E72))</f>
        <v>-0.31295310278466104</v>
      </c>
      <c r="CE72" s="6">
        <f>IF(Readings!CA67&gt;0.1,333.5*((Readings!CA67)^-0.07168)+(2.5*(LOG(Readings!CA67/16.325))^2-273+$E72))</f>
        <v>-0.31295310278466104</v>
      </c>
      <c r="CF72" s="6"/>
      <c r="CG72" s="6">
        <f>IF(Readings!CC67&gt;0.1,333.5*((Readings!CC67)^-0.07168)+(2.5*(LOG(Readings!CC67/16.325))^2-273+$E72))</f>
        <v>-0.3366100164204795</v>
      </c>
      <c r="CH72" s="6">
        <f>IF(Readings!CE67&gt;0.1,333.5*((Readings!CE67)^-0.07168)+(2.5*(LOG(Readings!CE67/16.325))^2-273+$E72))</f>
        <v>-0.38382781820706668</v>
      </c>
      <c r="CI72" s="6">
        <f>IF(Readings!CF67&gt;0.1,333.5*((Readings!CF67)^-0.07168)+(2.5*(LOG(Readings!CF67/16.325))^2-273+$E72))</f>
        <v>-0.360234894328471</v>
      </c>
      <c r="CJ72" s="6">
        <f>IF(Readings!CG67&gt;0.1,333.5*((Readings!CG67)^-0.07168)+(2.5*(LOG(Readings!CG67/16.325))^2-273+$E72))</f>
        <v>-0.32478556918670165</v>
      </c>
      <c r="CK72" s="6">
        <f>IF(Readings!CH67&gt;0.1,333.5*((Readings!CH67)^-0.07168)+(2.5*(LOG(Readings!CH67/16.325))^2-273+$E72))</f>
        <v>-0.3366100164204795</v>
      </c>
      <c r="CL72" s="6">
        <f>IF(Readings!CI67&gt;0.1,333.5*((Readings!CI67)^-0.07168)+(2.5*(LOG(Readings!CI67/16.325))^2-273+$E72))</f>
        <v>-0.3366100164204795</v>
      </c>
      <c r="CM72" s="6">
        <f>IF(Readings!CJ67&gt;0.1,333.5*((Readings!CJ67)^-0.07168)+(2.5*(LOG(Readings!CJ67/16.325))^2-273+$E72))</f>
        <v>-0.32478556918670165</v>
      </c>
      <c r="CN72" s="6">
        <f>IF(Readings!CK67&gt;0.1,333.5*((Readings!CK67)^-0.07168)+(2.5*(LOG(Readings!CK67/16.325))^2-273+$E72))</f>
        <v>-0.32478556918670165</v>
      </c>
      <c r="CO72" s="6">
        <f>IF(Readings!CL67&gt;0.1,333.5*((Readings!CL67)^-0.07168)+(2.5*(LOG(Readings!CL67/16.325))^2-273+$E72))</f>
        <v>-0.31295310278466104</v>
      </c>
      <c r="CP72" s="6">
        <f>IF(Readings!CM67&gt;0.1,333.5*((Readings!CM67)^-0.07168)+(2.5*(LOG(Readings!CM67/16.325))^2-273+$E72))</f>
        <v>-0.3366100164204795</v>
      </c>
      <c r="CQ72" s="6">
        <f>IF(Readings!CN67&gt;0.1,333.5*((Readings!CN67)^-0.07168)+(2.5*(LOG(Readings!CN67/16.325))^2-273+$E72))</f>
        <v>-0.32478556918670165</v>
      </c>
      <c r="CR72" s="6">
        <f>IF(Readings!CO67&gt;0.1,333.5*((Readings!CO67)^-0.07168)+(2.5*(LOG(Readings!CO67/16.325))^2-273+$E72))</f>
        <v>-0.32478556918670165</v>
      </c>
      <c r="CS72" s="6">
        <f>IF(Readings!CP67&gt;0.1,333.5*((Readings!CP67)^-0.07168)+(2.5*(LOG(Readings!CP67/16.325))^2-273+$E72))</f>
        <v>-0.37203534542737771</v>
      </c>
      <c r="CT72" s="6">
        <f>IF(Readings!CQ67&gt;0.1,333.5*((Readings!CQ67)^-0.07168)+(2.5*(LOG(Readings!CQ67/16.325))^2-273+$E72))</f>
        <v>-0.32478556918670165</v>
      </c>
      <c r="CU72" s="6">
        <f>IF(Readings!CR67&gt;0.1,333.5*((Readings!CR67)^-0.07168)+(2.5*(LOG(Readings!CR67/16.325))^2-273+$E72))</f>
        <v>-0.32478556918670165</v>
      </c>
      <c r="CV72" s="6">
        <f>IF(Readings!CS67&gt;0.1,333.5*((Readings!CS67)^-0.07168)+(2.5*(LOG(Readings!CS67/16.325))^2-273+$E72))</f>
        <v>-0.31295310278466104</v>
      </c>
      <c r="CW72" s="6">
        <f>IF(Readings!CT67&gt;0.1,333.5*((Readings!CT67)^-0.07168)+(2.5*(LOG(Readings!CT67/16.325))^2-273+$E72))</f>
        <v>-0.3366100164204795</v>
      </c>
      <c r="CX72" s="6">
        <f>IF(Readings!CU67&gt;0.1,333.5*((Readings!CU67)^-0.07168)+(2.5*(LOG(Readings!CU67/16.325))^2-273+$E72))</f>
        <v>-0.3366100164204795</v>
      </c>
      <c r="CY72" s="6">
        <f>IF(Readings!CV67&gt;0.1,333.5*((Readings!CV67)^-0.07168)+(2.5*(LOG(Readings!CV67/16.325))^2-273+$E72))</f>
        <v>-0.3366100164204795</v>
      </c>
      <c r="CZ72" s="6"/>
      <c r="DA72" s="6">
        <f>IF(Readings!CX67&gt;0.1,333.5*((Readings!CX67)^-0.07168)+(2.5*(LOG(Readings!CX67/16.325))^2-273+$E72))</f>
        <v>-0.21800344619111911</v>
      </c>
      <c r="DB72" s="6">
        <f>IF(Readings!CY67&gt;0.1,333.5*((Readings!CY67)^-0.07168)+(2.5*(LOG(Readings!CY67/16.325))^2-273+$E72))</f>
        <v>-0.25367012345907369</v>
      </c>
      <c r="DC72" s="6">
        <f>IF(Readings!CZ67&gt;0.1,333.5*((Readings!CZ67)^-0.07168)+(2.5*(LOG(Readings!CZ67/16.325))^2-273+$E72))</f>
        <v>-0.18226375889753399</v>
      </c>
      <c r="DD72" s="6">
        <f>IF(Readings!DA67&gt;0.1,333.5*((Readings!DA67)^-0.07168)+(2.5*(LOG(Readings!DA67/16.325))^2-273+$E72))</f>
        <v>-0.28926407141489108</v>
      </c>
      <c r="DE72" s="6">
        <f>IF(Readings!DB67&gt;0.1,333.5*((Readings!DB67)^-0.07168)+(2.5*(LOG(Readings!DB67/16.325))^2-273+$E72))</f>
        <v>-0.32478556918670165</v>
      </c>
      <c r="DF72" s="6">
        <f>IF(Readings!DC67&gt;0.1,333.5*((Readings!DC67)^-0.07168)+(2.5*(LOG(Readings!DC67/16.325))^2-273+$E72))</f>
        <v>-0.28926407141489108</v>
      </c>
      <c r="DG72" s="6"/>
      <c r="DH72" s="6"/>
      <c r="DI72" s="6"/>
      <c r="FA72" s="6"/>
    </row>
    <row r="73" spans="1:157" x14ac:dyDescent="0.2">
      <c r="A73" t="s">
        <v>46</v>
      </c>
      <c r="B73" s="13">
        <v>5</v>
      </c>
      <c r="C73" s="13">
        <v>1069.1999999999998</v>
      </c>
      <c r="D73" s="17">
        <f t="shared" si="70"/>
        <v>-9.6000000000001364</v>
      </c>
      <c r="E73" s="17">
        <v>-0.09</v>
      </c>
      <c r="F73" s="13" t="s">
        <v>111</v>
      </c>
      <c r="G73" s="6">
        <f>IF(Readings!C68&gt;0.1,333.5*((Readings!C68)^-0.07168)+(2.5*(LOG(Readings!C68/16.325))^2-273+$E73))</f>
        <v>-0.51302134319962533</v>
      </c>
      <c r="H73" s="6">
        <f>IF(Readings!D68&gt;0.1,333.5*((Readings!D68)^-0.07168)+(2.5*(LOG(Readings!D68/16.325))^2-273+$E73))</f>
        <v>-0.55976437839552773</v>
      </c>
      <c r="I73" s="6">
        <f>IF(Readings!E68&gt;0.1,333.5*((Readings!E68)^-0.07168)+(2.5*(LOG(Readings!E68/16.325))^2-273+$E73))</f>
        <v>-0.60638232606265774</v>
      </c>
      <c r="J73" s="6">
        <f>IF(Readings!F68&gt;0.1,333.5*((Readings!F68)^-0.07168)+(2.5*(LOG(Readings!F68/16.325))^2-273+$E73))</f>
        <v>-0.61801734193977609</v>
      </c>
      <c r="K73" s="6">
        <f>IF(Readings!G68&gt;0.1,333.5*((Readings!G68)^-0.07168)+(2.5*(LOG(Readings!G68/16.325))^2-273+$E73))</f>
        <v>-0.62964458901285525</v>
      </c>
      <c r="L73" s="6">
        <f>IF(Readings!H68&gt;0.1,333.5*((Readings!H68)^-0.07168)+(2.5*(LOG(Readings!H68/16.325))^2-273+$E73))</f>
        <v>-0.62964458901285525</v>
      </c>
      <c r="M73" s="6">
        <f>IF(Readings!I68&gt;0.1,333.5*((Readings!I68)^-0.07168)+(2.5*(LOG(Readings!I68/16.325))^2-273+$E73))</f>
        <v>-0.64126407705606425</v>
      </c>
      <c r="N73" s="6">
        <f>IF(Readings!J68&gt;0.1,333.5*((Readings!J68)^-0.07168)+(2.5*(LOG(Readings!J68/16.325))^2-273+$E73))</f>
        <v>-0.64126407705606425</v>
      </c>
      <c r="O73" s="6">
        <f>IF(Readings!K68&gt;0.1,333.5*((Readings!K68)^-0.07168)+(2.5*(LOG(Readings!K68/16.325))^2-273+$E73))</f>
        <v>-0.64126407705606425</v>
      </c>
      <c r="P73" s="6">
        <f>IF(Readings!L68&gt;0.1,333.5*((Readings!L68)^-0.07168)+(2.5*(LOG(Readings!L68/16.325))^2-273+$E73))</f>
        <v>-0.64126407705606425</v>
      </c>
      <c r="Q73" s="6">
        <f>IF(Readings!M68&gt;0.1,333.5*((Readings!M68)^-0.07168)+(2.5*(LOG(Readings!M68/16.325))^2-273+$E73))</f>
        <v>-0.64126407705606425</v>
      </c>
      <c r="R73" s="6">
        <f>IF(Readings!N68&gt;0.1,333.5*((Readings!N68)^-0.07168)+(2.5*(LOG(Readings!N68/16.325))^2-273+$E73))</f>
        <v>-0.64126407705606425</v>
      </c>
      <c r="S73" s="6">
        <f>IF(Readings!O68&gt;0.1,333.5*((Readings!O68)^-0.07168)+(2.5*(LOG(Readings!O68/16.325))^2-273+$E73))</f>
        <v>-0.64126407705606425</v>
      </c>
      <c r="T73" s="6">
        <f>IF(Readings!P68&gt;0.1,333.5*((Readings!P68)^-0.07168)+(2.5*(LOG(Readings!P68/16.325))^2-273+$E73))</f>
        <v>-0.62964458901285525</v>
      </c>
      <c r="U73" s="6"/>
      <c r="V73" s="6"/>
      <c r="W73" s="6">
        <f>IF(Readings!S68&gt;0.1,333.5*((Readings!S68)^-0.07168)+(2.5*(LOG(Readings!S68/16.325))^2-273+$E73))</f>
        <v>-0.61801734193977609</v>
      </c>
      <c r="X73" s="6">
        <f>IF(Readings!T68&gt;0.1,333.5*((Readings!T68)^-0.07168)+(2.5*(LOG(Readings!T68/16.325))^2-273+$E73))</f>
        <v>-0.64126407705606425</v>
      </c>
      <c r="Y73" s="6">
        <f>IF(Readings!U68&gt;0.1,333.5*((Readings!U68)^-0.07168)+(2.5*(LOG(Readings!U68/16.325))^2-273+$E73))</f>
        <v>-0.62964458901285525</v>
      </c>
      <c r="Z73" s="6">
        <f>IF(Readings!V68&gt;0.1,333.5*((Readings!V68)^-0.07168)+(2.5*(LOG(Readings!V68/16.325))^2-273+$E73))</f>
        <v>-0.61801734193977609</v>
      </c>
      <c r="AA73" s="6">
        <f>IF(Readings!W68&gt;0.1,333.5*((Readings!W68)^-0.07168)+(2.5*(LOG(Readings!W68/16.325))^2-273+$E73))</f>
        <v>-0.61801734193977609</v>
      </c>
      <c r="AB73" s="6">
        <f>IF(Readings!X68&gt;0.1,333.5*((Readings!X68)^-0.07168)+(2.5*(LOG(Readings!X68/16.325))^2-273+$E73))</f>
        <v>-0.61801734193977609</v>
      </c>
      <c r="AC73" s="6">
        <f>IF(Readings!Y68&gt;0.1,333.5*((Readings!Y68)^-0.07168)+(2.5*(LOG(Readings!Y68/16.325))^2-273+$E73))</f>
        <v>-0.61801734193977609</v>
      </c>
      <c r="AD73" s="6">
        <f>IF(Readings!Z68&gt;0.1,333.5*((Readings!Z68)^-0.07168)+(2.5*(LOG(Readings!Z68/16.325))^2-273+$E73))</f>
        <v>-0.61801734193977609</v>
      </c>
      <c r="AE73" s="6">
        <f>IF(Readings!AA68&gt;0.1,333.5*((Readings!AA68)^-0.07168)+(2.5*(LOG(Readings!AA68/16.325))^2-273+$E73))</f>
        <v>-0.61801734193977609</v>
      </c>
      <c r="AF73" s="6">
        <f>IF(Readings!AB68&gt;0.1,333.5*((Readings!AB68)^-0.07168)+(2.5*(LOG(Readings!AB68/16.325))^2-273+$E73))</f>
        <v>-0.62964458901285525</v>
      </c>
      <c r="AG73" s="6">
        <f>IF(Readings!AC68&gt;0.1,333.5*((Readings!AC68)^-0.07168)+(2.5*(LOG(Readings!AC68/16.325))^2-273+$E73))</f>
        <v>-0.60638232606265774</v>
      </c>
      <c r="AH73" s="6">
        <f>IF(Readings!AD68&gt;0.1,333.5*((Readings!AD68)^-0.07168)+(2.5*(LOG(Readings!AD68/16.325))^2-273+$E73))</f>
        <v>-0.62964458901285525</v>
      </c>
      <c r="AI73" s="6">
        <f>IF(Readings!AE68&gt;0.1,333.5*((Readings!AE68)^-0.07168)+(2.5*(LOG(Readings!AE68/16.325))^2-273+$E73))</f>
        <v>-0.60638232606265774</v>
      </c>
      <c r="AJ73" s="6">
        <f>IF(Readings!AF68&gt;0.1,333.5*((Readings!AF68)^-0.07168)+(2.5*(LOG(Readings!AF68/16.325))^2-273+$E73))</f>
        <v>-0.60638232606265774</v>
      </c>
      <c r="AK73" s="6">
        <f>IF(Readings!AG68&gt;0.1,333.5*((Readings!AG68)^-0.07168)+(2.5*(LOG(Readings!AG68/16.325))^2-273+$E73))</f>
        <v>-0.62964458901285525</v>
      </c>
      <c r="AL73" s="6">
        <f>IF(Readings!AH68&gt;0.1,333.5*((Readings!AH68)^-0.07168)+(2.5*(LOG(Readings!AH68/16.325))^2-273+$E73))</f>
        <v>-0.59473953158919812</v>
      </c>
      <c r="AM73" s="6">
        <f>IF(Readings!AI68&gt;0.1,333.5*((Readings!AI68)^-0.07168)+(2.5*(LOG(Readings!AI68/16.325))^2-273+$E73))</f>
        <v>-0.59473953158919812</v>
      </c>
      <c r="AN73" s="6">
        <f>IF(Readings!AJ68&gt;0.1,333.5*((Readings!AJ68)^-0.07168)+(2.5*(LOG(Readings!AJ68/16.325))^2-273+$E73))</f>
        <v>-0.64126407705606425</v>
      </c>
      <c r="AO73" s="6">
        <f>IF(Readings!AK68&gt;0.1,333.5*((Readings!AK68)^-0.07168)+(2.5*(LOG(Readings!AK68/16.325))^2-273+$E73))</f>
        <v>-0.60638232606265774</v>
      </c>
      <c r="AP73" s="6">
        <f>IF(Readings!AL68&gt;0.1,333.5*((Readings!AL68)^-0.07168)+(2.5*(LOG(Readings!AL68/16.325))^2-273+$E73))</f>
        <v>-0.62964458901285525</v>
      </c>
      <c r="AQ73" s="6">
        <f>IF(Readings!AM68&gt;0.1,333.5*((Readings!AM68)^-0.07168)+(2.5*(LOG(Readings!AM68/16.325))^2-273+$E73))</f>
        <v>-0.60638232606265774</v>
      </c>
      <c r="AR73" s="6">
        <f>IF(Readings!AN68&gt;0.1,333.5*((Readings!AN68)^-0.07168)+(2.5*(LOG(Readings!AN68/16.325))^2-273+$E73))</f>
        <v>-0.60638232606265774</v>
      </c>
      <c r="AS73" s="6">
        <f>IF(Readings!AO68&gt;0.1,333.5*((Readings!AO68)^-0.07168)+(2.5*(LOG(Readings!AO68/16.325))^2-273+$E73))</f>
        <v>-0.58308894870901895</v>
      </c>
      <c r="AT73" s="6">
        <f>IF(Readings!AP68&gt;0.1,333.5*((Readings!AP68)^-0.07168)+(2.5*(LOG(Readings!AP68/16.325))^2-273+$E73))</f>
        <v>-0.59473953158919812</v>
      </c>
      <c r="AU73" s="6">
        <f>IF(Readings!AQ68&gt;0.1,333.5*((Readings!AQ68)^-0.07168)+(2.5*(LOG(Readings!AQ68/16.325))^2-273+$E73))</f>
        <v>-0.60638232606265774</v>
      </c>
      <c r="AV73" s="6">
        <f>IF(Readings!AR68&gt;0.1,333.5*((Readings!AR68)^-0.07168)+(2.5*(LOG(Readings!AR68/16.325))^2-273+$E73))</f>
        <v>-0.60638232606265774</v>
      </c>
      <c r="AW73" s="6"/>
      <c r="AX73" s="6"/>
      <c r="AY73" s="6"/>
      <c r="AZ73" s="6"/>
      <c r="BA73" s="6">
        <f>IF(Readings!AW68&gt;0.1,333.5*((Readings!AW68)^-0.07168)+(2.5*(LOG(Readings!AW68/16.325))^2-273+$E73))</f>
        <v>-0.5714305675934952</v>
      </c>
      <c r="BB73" s="6">
        <f>IF(Readings!AX68&gt;0.1,333.5*((Readings!AX68)^-0.07168)+(2.5*(LOG(Readings!AX68/16.325))^2-273+$E73))</f>
        <v>-0.59473953158919812</v>
      </c>
      <c r="BC73" s="6"/>
      <c r="BD73" s="6">
        <f>IF(Readings!AZ68&gt;0.1,333.5*((Readings!AZ68)^-0.07168)+(2.5*(LOG(Readings!AZ68/16.325))^2-273+$E73))</f>
        <v>-0.5714305675934952</v>
      </c>
      <c r="BE73" s="6">
        <f>IF(Readings!BA68&gt;0.1,333.5*((Readings!BA68)^-0.07168)+(2.5*(LOG(Readings!BA68/16.325))^2-273+$E73))</f>
        <v>-0.55976437839552773</v>
      </c>
      <c r="BF73" s="6">
        <f>IF(Readings!BB68&gt;0.1,333.5*((Readings!BB68)^-0.07168)+(2.5*(LOG(Readings!BB68/16.325))^2-273+$E73))</f>
        <v>-0.55976437839552773</v>
      </c>
      <c r="BG73" s="6">
        <f>IF(Readings!BC68&gt;0.1,333.5*((Readings!BC68)^-0.07168)+(2.5*(LOG(Readings!BC68/16.325))^2-273+$E73))</f>
        <v>-0.55976437839552773</v>
      </c>
      <c r="BH73" s="6">
        <f>IF(Readings!BD68&gt;0.1,333.5*((Readings!BD68)^-0.07168)+(2.5*(LOG(Readings!BD68/16.325))^2-273+$E73))</f>
        <v>-0.55976437839552773</v>
      </c>
      <c r="BI73" s="6">
        <f>IF(Readings!BE68&gt;0.1,333.5*((Readings!BE68)^-0.07168)+(2.5*(LOG(Readings!BE68/16.325))^2-273+$E73))</f>
        <v>-0.55976437839552773</v>
      </c>
      <c r="BJ73" s="6">
        <f>IF(Readings!BF68&gt;0.1,333.5*((Readings!BF68)^-0.07168)+(2.5*(LOG(Readings!BF68/16.325))^2-273+$E73))</f>
        <v>-0.55976437839552773</v>
      </c>
      <c r="BK73" s="6">
        <f>IF(Readings!BG68&gt;0.1,333.5*((Readings!BG68)^-0.07168)+(2.5*(LOG(Readings!BG68/16.325))^2-273+$E73))</f>
        <v>-0.5714305675934952</v>
      </c>
      <c r="BL73" s="6">
        <f>IF(Readings!BH68&gt;0.1,333.5*((Readings!BH68)^-0.07168)+(2.5*(LOG(Readings!BH68/16.325))^2-273+$E73))</f>
        <v>-0.55976437839552773</v>
      </c>
      <c r="BM73" s="6">
        <f>IF(Readings!BI68&gt;0.1,333.5*((Readings!BI68)^-0.07168)+(2.5*(LOG(Readings!BI68/16.325))^2-273+$E73))</f>
        <v>-0.55976437839552773</v>
      </c>
      <c r="BN73" s="6">
        <f>IF(Readings!BJ68&gt;0.1,333.5*((Readings!BJ68)^-0.07168)+(2.5*(LOG(Readings!BJ68/16.325))^2-273+$E73))</f>
        <v>-0.55976437839552773</v>
      </c>
      <c r="BO73" s="6">
        <f>IF(Readings!BK68&gt;0.1,333.5*((Readings!BK68)^-0.07168)+(2.5*(LOG(Readings!BK68/16.325))^2-273+$E73))</f>
        <v>-0.55976437839552773</v>
      </c>
      <c r="BP73" s="6">
        <f>IF(Readings!BL68&gt;0.1,333.5*((Readings!BL68)^-0.07168)+(2.5*(LOG(Readings!BL68/16.325))^2-273+$E73))</f>
        <v>-0.54809037124999804</v>
      </c>
      <c r="BQ73" s="6">
        <f>IF(Readings!BM68&gt;0.1,333.5*((Readings!BM68)^-0.07168)+(2.5*(LOG(Readings!BM68/16.325))^2-273+$E73))</f>
        <v>-0.55976437839552773</v>
      </c>
      <c r="BR73" s="6">
        <f>IF(Readings!BN68&gt;0.1,333.5*((Readings!BN68)^-0.07168)+(2.5*(LOG(Readings!BN68/16.325))^2-273+$E73))</f>
        <v>-0.54809037124999804</v>
      </c>
      <c r="BS73" s="6">
        <f>IF(Readings!BO68&gt;0.1,333.5*((Readings!BO68)^-0.07168)+(2.5*(LOG(Readings!BO68/16.325))^2-273+$E73))</f>
        <v>-0.54809037124999804</v>
      </c>
      <c r="BT73" s="6">
        <f>IF(Readings!BP68&gt;0.1,333.5*((Readings!BP68)^-0.07168)+(2.5*(LOG(Readings!BP68/16.325))^2-273+$E73))</f>
        <v>-0.54809037124999804</v>
      </c>
      <c r="BU73" s="6">
        <f>IF(Readings!BQ68&gt;0.1,333.5*((Readings!BQ68)^-0.07168)+(2.5*(LOG(Readings!BQ68/16.325))^2-273+$E73))</f>
        <v>-0.54809037124999804</v>
      </c>
      <c r="BV73" s="6">
        <f>IF(Readings!BR68&gt;0.1,333.5*((Readings!BR68)^-0.07168)+(2.5*(LOG(Readings!BR68/16.325))^2-273+$E73))</f>
        <v>-0.5714305675934952</v>
      </c>
      <c r="BW73" s="6">
        <f>IF(Readings!BS68&gt;0.1,333.5*((Readings!BS68)^-0.07168)+(2.5*(LOG(Readings!BS68/16.325))^2-273+$E73))</f>
        <v>-0.53640853627325669</v>
      </c>
      <c r="BX73" s="6">
        <f>IF(Readings!BT68&gt;0.1,333.5*((Readings!BT68)^-0.07168)+(2.5*(LOG(Readings!BT68/16.325))^2-273+$E73))</f>
        <v>-0.54809037124999804</v>
      </c>
      <c r="BY73" s="6">
        <f>IF(Readings!BU68&gt;0.1,333.5*((Readings!BU68)^-0.07168)+(2.5*(LOG(Readings!BU68/16.325))^2-273+$E73))</f>
        <v>-0.67607608447650591</v>
      </c>
      <c r="BZ73" s="6">
        <f>IF(Readings!BV68&gt;0.1,333.5*((Readings!BV68)^-0.07168)+(2.5*(LOG(Readings!BV68/16.325))^2-273+$E73))</f>
        <v>-0.53640853627325669</v>
      </c>
      <c r="CA73" s="6">
        <f>IF(Readings!BW68&gt;0.1,333.5*((Readings!BW68)^-0.07168)+(2.5*(LOG(Readings!BW68/16.325))^2-273+$E73))</f>
        <v>-0.53640853627325669</v>
      </c>
      <c r="CB73" s="6">
        <f>IF(Readings!BX68&gt;0.1,333.5*((Readings!BX68)^-0.07168)+(2.5*(LOG(Readings!BX68/16.325))^2-273+$E73))</f>
        <v>-0.53640853627325669</v>
      </c>
      <c r="CC73" s="6">
        <f>IF(Readings!BY68&gt;0.1,333.5*((Readings!BY68)^-0.07168)+(2.5*(LOG(Readings!BY68/16.325))^2-273+$E73))</f>
        <v>-0.51302134319962533</v>
      </c>
      <c r="CD73" s="6">
        <f>IF(Readings!BZ68&gt;0.1,333.5*((Readings!BZ68)^-0.07168)+(2.5*(LOG(Readings!BZ68/16.325))^2-273+$E73))</f>
        <v>-0.52471886356323694</v>
      </c>
      <c r="CE73" s="6">
        <f>IF(Readings!CA68&gt;0.1,333.5*((Readings!CA68)^-0.07168)+(2.5*(LOG(Readings!CA68/16.325))^2-273+$E73))</f>
        <v>-0.51302134319962533</v>
      </c>
      <c r="CF73" s="6"/>
      <c r="CG73" s="6">
        <f>IF(Readings!CC68&gt;0.1,333.5*((Readings!CC68)^-0.07168)+(2.5*(LOG(Readings!CC68/16.325))^2-273+$E73))</f>
        <v>-0.53640853627325669</v>
      </c>
      <c r="CH73" s="6">
        <f>IF(Readings!CE68&gt;0.1,333.5*((Readings!CE68)^-0.07168)+(2.5*(LOG(Readings!CE68/16.325))^2-273+$E73))</f>
        <v>-0.53640853627325669</v>
      </c>
      <c r="CI73" s="6">
        <f>IF(Readings!CF68&gt;0.1,333.5*((Readings!CF68)^-0.07168)+(2.5*(LOG(Readings!CF68/16.325))^2-273+$E73))</f>
        <v>-0.58308894870901895</v>
      </c>
      <c r="CJ73" s="6">
        <f>IF(Readings!CG68&gt;0.1,333.5*((Readings!CG68)^-0.07168)+(2.5*(LOG(Readings!CG68/16.325))^2-273+$E73))</f>
        <v>-0.52471886356323694</v>
      </c>
      <c r="CK73" s="6">
        <f>IF(Readings!CH68&gt;0.1,333.5*((Readings!CH68)^-0.07168)+(2.5*(LOG(Readings!CH68/16.325))^2-273+$E73))</f>
        <v>-0.53640853627325669</v>
      </c>
      <c r="CL73" s="6">
        <f>IF(Readings!CI68&gt;0.1,333.5*((Readings!CI68)^-0.07168)+(2.5*(LOG(Readings!CI68/16.325))^2-273+$E73))</f>
        <v>-0.52471886356323694</v>
      </c>
      <c r="CM73" s="6">
        <f>IF(Readings!CJ68&gt;0.1,333.5*((Readings!CJ68)^-0.07168)+(2.5*(LOG(Readings!CJ68/16.325))^2-273+$E73))</f>
        <v>-0.53640853627325669</v>
      </c>
      <c r="CN73" s="6">
        <f>IF(Readings!CK68&gt;0.1,333.5*((Readings!CK68)^-0.07168)+(2.5*(LOG(Readings!CK68/16.325))^2-273+$E73))</f>
        <v>-0.51302134319962533</v>
      </c>
      <c r="CO73" s="6">
        <f>IF(Readings!CL68&gt;0.1,333.5*((Readings!CL68)^-0.07168)+(2.5*(LOG(Readings!CL68/16.325))^2-273+$E73))</f>
        <v>-0.51302134319962533</v>
      </c>
      <c r="CP73" s="6">
        <f>IF(Readings!CM68&gt;0.1,333.5*((Readings!CM68)^-0.07168)+(2.5*(LOG(Readings!CM68/16.325))^2-273+$E73))</f>
        <v>-0.52471886356323694</v>
      </c>
      <c r="CQ73" s="6">
        <f>IF(Readings!CN68&gt;0.1,333.5*((Readings!CN68)^-0.07168)+(2.5*(LOG(Readings!CN68/16.325))^2-273+$E73))</f>
        <v>-0.51302134319962533</v>
      </c>
      <c r="CR73" s="6">
        <f>IF(Readings!CO68&gt;0.1,333.5*((Readings!CO68)^-0.07168)+(2.5*(LOG(Readings!CO68/16.325))^2-273+$E73))</f>
        <v>-0.51302134319962533</v>
      </c>
      <c r="CS73" s="6">
        <f>IF(Readings!CP68&gt;0.1,333.5*((Readings!CP68)^-0.07168)+(2.5*(LOG(Readings!CP68/16.325))^2-273+$E73))</f>
        <v>-0.60638232606265774</v>
      </c>
      <c r="CT73" s="6">
        <f>IF(Readings!CQ68&gt;0.1,333.5*((Readings!CQ68)^-0.07168)+(2.5*(LOG(Readings!CQ68/16.325))^2-273+$E73))</f>
        <v>-0.51302134319962533</v>
      </c>
      <c r="CU73" s="6">
        <f>IF(Readings!CR68&gt;0.1,333.5*((Readings!CR68)^-0.07168)+(2.5*(LOG(Readings!CR68/16.325))^2-273+$E73))</f>
        <v>-0.51302134319962533</v>
      </c>
      <c r="CV73" s="6">
        <f>IF(Readings!CS68&gt;0.1,333.5*((Readings!CS68)^-0.07168)+(2.5*(LOG(Readings!CS68/16.325))^2-273+$E73))</f>
        <v>-0.50131596524346378</v>
      </c>
      <c r="CW73" s="6">
        <f>IF(Readings!CT68&gt;0.1,333.5*((Readings!CT68)^-0.07168)+(2.5*(LOG(Readings!CT68/16.325))^2-273+$E73))</f>
        <v>-0.53640853627325669</v>
      </c>
      <c r="CX73" s="6">
        <f>IF(Readings!CU68&gt;0.1,333.5*((Readings!CU68)^-0.07168)+(2.5*(LOG(Readings!CU68/16.325))^2-273+$E73))</f>
        <v>-0.52471886356323694</v>
      </c>
      <c r="CY73" s="6">
        <f>IF(Readings!CV68&gt;0.1,333.5*((Readings!CV68)^-0.07168)+(2.5*(LOG(Readings!CV68/16.325))^2-273+$E73))</f>
        <v>-0.53640853627325669</v>
      </c>
      <c r="CZ73" s="6"/>
      <c r="DA73" s="6">
        <f>IF(Readings!CX68&gt;0.1,333.5*((Readings!CX68)^-0.07168)+(2.5*(LOG(Readings!CX68/16.325))^2-273+$E73))</f>
        <v>-0.47788159670466257</v>
      </c>
      <c r="DB73" s="6">
        <f>IF(Readings!CY68&gt;0.1,333.5*((Readings!CY68)^-0.07168)+(2.5*(LOG(Readings!CY68/16.325))^2-273+$E73))</f>
        <v>-0.4661525861513951</v>
      </c>
      <c r="DC73" s="6">
        <f>IF(Readings!CZ68&gt;0.1,333.5*((Readings!CZ68)^-0.07168)+(2.5*(LOG(Readings!CZ68/16.325))^2-273+$E73))</f>
        <v>-0.47788159670466257</v>
      </c>
      <c r="DD73" s="6">
        <f>IF(Readings!DA68&gt;0.1,333.5*((Readings!DA68)^-0.07168)+(2.5*(LOG(Readings!DA68/16.325))^2-273+$E73))</f>
        <v>-0.48960271973709268</v>
      </c>
      <c r="DE73" s="6">
        <f>IF(Readings!DB68&gt;0.1,333.5*((Readings!DB68)^-0.07168)+(2.5*(LOG(Readings!DB68/16.325))^2-273+$E73))</f>
        <v>-0.51302134319962533</v>
      </c>
      <c r="DF73" s="6">
        <f>IF(Readings!DC68&gt;0.1,333.5*((Readings!DC68)^-0.07168)+(2.5*(LOG(Readings!DC68/16.325))^2-273+$E73))</f>
        <v>-0.48960271973709268</v>
      </c>
      <c r="DG73" s="6"/>
      <c r="DH73" s="6"/>
      <c r="DI73" s="6"/>
      <c r="FA73" s="6"/>
    </row>
    <row r="74" spans="1:157" x14ac:dyDescent="0.2">
      <c r="A74" t="s">
        <v>47</v>
      </c>
      <c r="B74" s="13">
        <v>6</v>
      </c>
      <c r="C74" s="13">
        <v>1065.1999999999998</v>
      </c>
      <c r="D74" s="17">
        <f t="shared" si="70"/>
        <v>-13.600000000000136</v>
      </c>
      <c r="E74" s="17">
        <v>-0.09</v>
      </c>
      <c r="F74" s="13" t="s">
        <v>112</v>
      </c>
      <c r="G74" s="6">
        <f>IF(Readings!C69&gt;0.1,333.5*((Readings!C69)^-0.07168)+(2.5*(LOG(Readings!C69/16.325))^2-273+$E74))</f>
        <v>-0.72238405776118952</v>
      </c>
      <c r="H74" s="6">
        <f>IF(Readings!D69&gt;0.1,333.5*((Readings!D69)^-0.07168)+(2.5*(LOG(Readings!D69/16.325))^2-273+$E74))</f>
        <v>-0.76856912694250923</v>
      </c>
      <c r="I74" s="6">
        <f>IF(Readings!E69&gt;0.1,333.5*((Readings!E69)^-0.07168)+(2.5*(LOG(Readings!E69/16.325))^2-273+$E74))</f>
        <v>-0.791615764400035</v>
      </c>
      <c r="J74" s="6">
        <f>IF(Readings!F69&gt;0.1,333.5*((Readings!F69)^-0.07168)+(2.5*(LOG(Readings!F69/16.325))^2-273+$E74))</f>
        <v>-0.791615764400035</v>
      </c>
      <c r="K74" s="6">
        <f>IF(Readings!G69&gt;0.1,333.5*((Readings!G69)^-0.07168)+(2.5*(LOG(Readings!G69/16.325))^2-273+$E74))</f>
        <v>-0.791615764400035</v>
      </c>
      <c r="L74" s="6">
        <f>IF(Readings!H69&gt;0.1,333.5*((Readings!H69)^-0.07168)+(2.5*(LOG(Readings!H69/16.325))^2-273+$E74))</f>
        <v>-0.791615764400035</v>
      </c>
      <c r="M74" s="6">
        <f>IF(Readings!I69&gt;0.1,333.5*((Readings!I69)^-0.07168)+(2.5*(LOG(Readings!I69/16.325))^2-273+$E74))</f>
        <v>-0.791615764400035</v>
      </c>
      <c r="N74" s="6">
        <f>IF(Readings!J69&gt;0.1,333.5*((Readings!J69)^-0.07168)+(2.5*(LOG(Readings!J69/16.325))^2-273+$E74))</f>
        <v>-0.78009626246938524</v>
      </c>
      <c r="O74" s="6">
        <f>IF(Readings!K69&gt;0.1,333.5*((Readings!K69)^-0.07168)+(2.5*(LOG(Readings!K69/16.325))^2-273+$E74))</f>
        <v>-0.78009626246938524</v>
      </c>
      <c r="P74" s="6">
        <f>IF(Readings!L69&gt;0.1,333.5*((Readings!L69)^-0.07168)+(2.5*(LOG(Readings!L69/16.325))^2-273+$E74))</f>
        <v>-0.78009626246938524</v>
      </c>
      <c r="Q74" s="6">
        <f>IF(Readings!M69&gt;0.1,333.5*((Readings!M69)^-0.07168)+(2.5*(LOG(Readings!M69/16.325))^2-273+$E74))</f>
        <v>-0.791615764400035</v>
      </c>
      <c r="R74" s="6">
        <f>IF(Readings!N69&gt;0.1,333.5*((Readings!N69)^-0.07168)+(2.5*(LOG(Readings!N69/16.325))^2-273+$E74))</f>
        <v>-0.791615764400035</v>
      </c>
      <c r="S74" s="6">
        <f>IF(Readings!O69&gt;0.1,333.5*((Readings!O69)^-0.07168)+(2.5*(LOG(Readings!O69/16.325))^2-273+$E74))</f>
        <v>-0.791615764400035</v>
      </c>
      <c r="T74" s="6">
        <f>IF(Readings!P69&gt;0.1,333.5*((Readings!P69)^-0.07168)+(2.5*(LOG(Readings!P69/16.325))^2-273+$E74))</f>
        <v>-0.78009626246938524</v>
      </c>
      <c r="U74" s="6"/>
      <c r="V74" s="6"/>
      <c r="W74" s="6">
        <f>IF(Readings!S69&gt;0.1,333.5*((Readings!S69)^-0.07168)+(2.5*(LOG(Readings!S69/16.325))^2-273+$E74))</f>
        <v>-0.76856912694250923</v>
      </c>
      <c r="X74" s="6">
        <f>IF(Readings!T69&gt;0.1,333.5*((Readings!T69)^-0.07168)+(2.5*(LOG(Readings!T69/16.325))^2-273+$E74))</f>
        <v>-0.83761762639602466</v>
      </c>
      <c r="Y74" s="6">
        <f>IF(Readings!U69&gt;0.1,333.5*((Readings!U69)^-0.07168)+(2.5*(LOG(Readings!U69/16.325))^2-273+$E74))</f>
        <v>-0.83761762639602466</v>
      </c>
      <c r="Z74" s="6">
        <f>IF(Readings!V69&gt;0.1,333.5*((Readings!V69)^-0.07168)+(2.5*(LOG(Readings!V69/16.325))^2-273+$E74))</f>
        <v>-0.80312764225936917</v>
      </c>
      <c r="AA74" s="6">
        <f>IF(Readings!W69&gt;0.1,333.5*((Readings!W69)^-0.07168)+(2.5*(LOG(Readings!W69/16.325))^2-273+$E74))</f>
        <v>-0.82612856377613753</v>
      </c>
      <c r="AB74" s="6">
        <f>IF(Readings!X69&gt;0.1,333.5*((Readings!X69)^-0.07168)+(2.5*(LOG(Readings!X69/16.325))^2-273+$E74))</f>
        <v>-0.78009626246938524</v>
      </c>
      <c r="AC74" s="6">
        <f>IF(Readings!Y69&gt;0.1,333.5*((Readings!Y69)^-0.07168)+(2.5*(LOG(Readings!Y69/16.325))^2-273+$E74))</f>
        <v>-0.78009626246938524</v>
      </c>
      <c r="AD74" s="6">
        <f>IF(Readings!Z69&gt;0.1,333.5*((Readings!Z69)^-0.07168)+(2.5*(LOG(Readings!Z69/16.325))^2-273+$E74))</f>
        <v>-0.78009626246938524</v>
      </c>
      <c r="AE74" s="6">
        <f>IF(Readings!AA69&gt;0.1,333.5*((Readings!AA69)^-0.07168)+(2.5*(LOG(Readings!AA69/16.325))^2-273+$E74))</f>
        <v>-0.78009626246938524</v>
      </c>
      <c r="AF74" s="6">
        <f>IF(Readings!AB69&gt;0.1,333.5*((Readings!AB69)^-0.07168)+(2.5*(LOG(Readings!AB69/16.325))^2-273+$E74))</f>
        <v>-0.80312764225936917</v>
      </c>
      <c r="AG74" s="6">
        <f>IF(Readings!AC69&gt;0.1,333.5*((Readings!AC69)^-0.07168)+(2.5*(LOG(Readings!AC69/16.325))^2-273+$E74))</f>
        <v>-0.76856912694250923</v>
      </c>
      <c r="AH74" s="6">
        <f>IF(Readings!AD69&gt;0.1,333.5*((Readings!AD69)^-0.07168)+(2.5*(LOG(Readings!AD69/16.325))^2-273+$E74))</f>
        <v>-0.76856912694250923</v>
      </c>
      <c r="AI74" s="6">
        <f>IF(Readings!AE69&gt;0.1,333.5*((Readings!AE69)^-0.07168)+(2.5*(LOG(Readings!AE69/16.325))^2-273+$E74))</f>
        <v>-0.76856912694250923</v>
      </c>
      <c r="AJ74" s="6">
        <f>IF(Readings!AF69&gt;0.1,333.5*((Readings!AF69)^-0.07168)+(2.5*(LOG(Readings!AF69/16.325))^2-273+$E74))</f>
        <v>-0.76856912694250923</v>
      </c>
      <c r="AK74" s="6">
        <f>IF(Readings!AG69&gt;0.1,333.5*((Readings!AG69)^-0.07168)+(2.5*(LOG(Readings!AG69/16.325))^2-273+$E74))</f>
        <v>-0.83761762639602466</v>
      </c>
      <c r="AL74" s="6"/>
      <c r="AM74" s="6">
        <f>IF(Readings!AI69&gt;0.1,333.5*((Readings!AI69)^-0.07168)+(2.5*(LOG(Readings!AI69/16.325))^2-273+$E74))</f>
        <v>-0.75703434827698857</v>
      </c>
      <c r="AN74" s="6">
        <f>IF(Readings!AJ69&gt;0.1,333.5*((Readings!AJ69)^-0.07168)+(2.5*(LOG(Readings!AJ69/16.325))^2-273+$E74))</f>
        <v>-0.76856912694250923</v>
      </c>
      <c r="AO74" s="6">
        <f>IF(Readings!AK69&gt;0.1,333.5*((Readings!AK69)^-0.07168)+(2.5*(LOG(Readings!AK69/16.325))^2-273+$E74))</f>
        <v>-0.75703434827698857</v>
      </c>
      <c r="AP74" s="6">
        <f>IF(Readings!AL69&gt;0.1,333.5*((Readings!AL69)^-0.07168)+(2.5*(LOG(Readings!AL69/16.325))^2-273+$E74))</f>
        <v>-0.82612856377613753</v>
      </c>
      <c r="AQ74" s="6">
        <f>IF(Readings!AM69&gt;0.1,333.5*((Readings!AM69)^-0.07168)+(2.5*(LOG(Readings!AM69/16.325))^2-273+$E74))</f>
        <v>-0.83761762639602466</v>
      </c>
      <c r="AR74" s="6">
        <f>IF(Readings!AN69&gt;0.1,333.5*((Readings!AN69)^-0.07168)+(2.5*(LOG(Readings!AN69/16.325))^2-273+$E74))</f>
        <v>-0.88349810970595399</v>
      </c>
      <c r="AS74" s="6">
        <f>IF(Readings!AO69&gt;0.1,333.5*((Readings!AO69)^-0.07168)+(2.5*(LOG(Readings!AO69/16.325))^2-273+$E74))</f>
        <v>-0.73394182327274393</v>
      </c>
      <c r="AT74" s="6">
        <f>IF(Readings!AP69&gt;0.1,333.5*((Readings!AP69)^-0.07168)+(2.5*(LOG(Readings!AP69/16.325))^2-273+$E74))</f>
        <v>-0.76856912694250923</v>
      </c>
      <c r="AU74" s="6">
        <f>IF(Readings!AQ69&gt;0.1,333.5*((Readings!AQ69)^-0.07168)+(2.5*(LOG(Readings!AQ69/16.325))^2-273+$E74))</f>
        <v>-0.74549191691301075</v>
      </c>
      <c r="AV74" s="6">
        <f>IF(Readings!AR69&gt;0.1,333.5*((Readings!AR69)^-0.07168)+(2.5*(LOG(Readings!AR69/16.325))^2-273+$E74))</f>
        <v>-0.78009626246938524</v>
      </c>
      <c r="AW74" s="6">
        <f>IF(Readings!AS69&gt;0.1,333.5*((Readings!AS69)^-0.07168)+(2.5*(LOG(Readings!AS69/16.325))^2-273+$E74))</f>
        <v>-0.72238405776118952</v>
      </c>
      <c r="AX74" s="6">
        <f>IF(Readings!AT69&gt;0.1,333.5*((Readings!AT69)^-0.07168)+(2.5*(LOG(Readings!AT69/16.325))^2-273+$E74))</f>
        <v>-0.74549191691301075</v>
      </c>
      <c r="AY74" s="6">
        <f>IF(Readings!AU69&gt;0.1,333.5*((Readings!AU69)^-0.07168)+(2.5*(LOG(Readings!AU69/16.325))^2-273+$E74))</f>
        <v>-0.73394182327274393</v>
      </c>
      <c r="AZ74" s="6">
        <f>IF(Readings!AV69&gt;0.1,333.5*((Readings!AV69)^-0.07168)+(2.5*(LOG(Readings!AV69/16.325))^2-273+$E74))</f>
        <v>-0.72238405776118952</v>
      </c>
      <c r="BA74" s="6">
        <f>IF(Readings!AW69&gt;0.1,333.5*((Readings!AW69)^-0.07168)+(2.5*(LOG(Readings!AW69/16.325))^2-273+$E74))</f>
        <v>-0.71081861076538644</v>
      </c>
      <c r="BB74" s="6">
        <f>IF(Readings!AX69&gt;0.1,333.5*((Readings!AX69)^-0.07168)+(2.5*(LOG(Readings!AX69/16.325))^2-273+$E74))</f>
        <v>-0.71081861076538644</v>
      </c>
      <c r="BC74" s="6"/>
      <c r="BD74" s="6">
        <f>IF(Readings!AZ69&gt;0.1,333.5*((Readings!AZ69)^-0.07168)+(2.5*(LOG(Readings!AZ69/16.325))^2-273+$E74))</f>
        <v>-0.69924547265458159</v>
      </c>
      <c r="BE74" s="6">
        <f>IF(Readings!BA69&gt;0.1,333.5*((Readings!BA69)^-0.07168)+(2.5*(LOG(Readings!BA69/16.325))^2-273+$E74))</f>
        <v>-0.69924547265458159</v>
      </c>
      <c r="BF74" s="6">
        <f>IF(Readings!BB69&gt;0.1,333.5*((Readings!BB69)^-0.07168)+(2.5*(LOG(Readings!BB69/16.325))^2-273+$E74))</f>
        <v>-0.69924547265458159</v>
      </c>
      <c r="BG74" s="6">
        <f>IF(Readings!BC69&gt;0.1,333.5*((Readings!BC69)^-0.07168)+(2.5*(LOG(Readings!BC69/16.325))^2-273+$E74))</f>
        <v>-0.68766463378040044</v>
      </c>
      <c r="BH74" s="6">
        <f>IF(Readings!BD69&gt;0.1,333.5*((Readings!BD69)^-0.07168)+(2.5*(LOG(Readings!BD69/16.325))^2-273+$E74))</f>
        <v>-0.69924547265458159</v>
      </c>
      <c r="BI74" s="6">
        <f>IF(Readings!BE69&gt;0.1,333.5*((Readings!BE69)^-0.07168)+(2.5*(LOG(Readings!BE69/16.325))^2-273+$E74))</f>
        <v>-0.68766463378040044</v>
      </c>
      <c r="BJ74" s="6">
        <f>IF(Readings!BF69&gt;0.1,333.5*((Readings!BF69)^-0.07168)+(2.5*(LOG(Readings!BF69/16.325))^2-273+$E74))</f>
        <v>-0.68766463378040044</v>
      </c>
      <c r="BK74" s="6">
        <f>IF(Readings!BG69&gt;0.1,333.5*((Readings!BG69)^-0.07168)+(2.5*(LOG(Readings!BG69/16.325))^2-273+$E74))</f>
        <v>-0.68766463378040044</v>
      </c>
      <c r="BL74" s="6">
        <f>IF(Readings!BH69&gt;0.1,333.5*((Readings!BH69)^-0.07168)+(2.5*(LOG(Readings!BH69/16.325))^2-273+$E74))</f>
        <v>-0.68766463378040044</v>
      </c>
      <c r="BM74" s="6">
        <f>IF(Readings!BI69&gt;0.1,333.5*((Readings!BI69)^-0.07168)+(2.5*(LOG(Readings!BI69/16.325))^2-273+$E74))</f>
        <v>-0.68766463378040044</v>
      </c>
      <c r="BN74" s="6">
        <f>IF(Readings!BJ69&gt;0.1,333.5*((Readings!BJ69)^-0.07168)+(2.5*(LOG(Readings!BJ69/16.325))^2-273+$E74))</f>
        <v>-0.68766463378040044</v>
      </c>
      <c r="BO74" s="6">
        <f>IF(Readings!BK69&gt;0.1,333.5*((Readings!BK69)^-0.07168)+(2.5*(LOG(Readings!BK69/16.325))^2-273+$E74))</f>
        <v>-0.68766463378040044</v>
      </c>
      <c r="BP74" s="6">
        <f>IF(Readings!BL69&gt;0.1,333.5*((Readings!BL69)^-0.07168)+(2.5*(LOG(Readings!BL69/16.325))^2-273+$E74))</f>
        <v>-0.67607608447650591</v>
      </c>
      <c r="BQ74" s="6">
        <f>IF(Readings!BM69&gt;0.1,333.5*((Readings!BM69)^-0.07168)+(2.5*(LOG(Readings!BM69/16.325))^2-273+$E74))</f>
        <v>-0.67607608447650591</v>
      </c>
      <c r="BR74" s="6">
        <f>IF(Readings!BN69&gt;0.1,333.5*((Readings!BN69)^-0.07168)+(2.5*(LOG(Readings!BN69/16.325))^2-273+$E74))</f>
        <v>-0.68766463378040044</v>
      </c>
      <c r="BS74" s="6">
        <f>IF(Readings!BO69&gt;0.1,333.5*((Readings!BO69)^-0.07168)+(2.5*(LOG(Readings!BO69/16.325))^2-273+$E74))</f>
        <v>-0.67607608447650591</v>
      </c>
      <c r="BT74" s="6">
        <f>IF(Readings!BP69&gt;0.1,333.5*((Readings!BP69)^-0.07168)+(2.5*(LOG(Readings!BP69/16.325))^2-273+$E74))</f>
        <v>-0.67607608447650591</v>
      </c>
      <c r="BU74" s="6">
        <f>IF(Readings!BQ69&gt;0.1,333.5*((Readings!BQ69)^-0.07168)+(2.5*(LOG(Readings!BQ69/16.325))^2-273+$E74))</f>
        <v>-0.67607608447650591</v>
      </c>
      <c r="BV74" s="6">
        <f>IF(Readings!BR69&gt;0.1,333.5*((Readings!BR69)^-0.07168)+(2.5*(LOG(Readings!BR69/16.325))^2-273+$E74))</f>
        <v>-0.67607608447650591</v>
      </c>
      <c r="BW74" s="6">
        <f>IF(Readings!BS69&gt;0.1,333.5*((Readings!BS69)^-0.07168)+(2.5*(LOG(Readings!BS69/16.325))^2-273+$E74))</f>
        <v>-0.66447981505888265</v>
      </c>
      <c r="BX74" s="6">
        <f>IF(Readings!BT69&gt;0.1,333.5*((Readings!BT69)^-0.07168)+(2.5*(LOG(Readings!BT69/16.325))^2-273+$E74))</f>
        <v>-0.75703434827698857</v>
      </c>
      <c r="BY74" s="6">
        <f>IF(Readings!BU69&gt;0.1,333.5*((Readings!BU69)^-0.07168)+(2.5*(LOG(Readings!BU69/16.325))^2-273+$E74))</f>
        <v>-0.66447981505888265</v>
      </c>
      <c r="BZ74" s="6">
        <f>IF(Readings!BV69&gt;0.1,333.5*((Readings!BV69)^-0.07168)+(2.5*(LOG(Readings!BV69/16.325))^2-273+$E74))</f>
        <v>-0.66447981505888265</v>
      </c>
      <c r="CA74" s="6">
        <f>IF(Readings!BW69&gt;0.1,333.5*((Readings!BW69)^-0.07168)+(2.5*(LOG(Readings!BW69/16.325))^2-273+$E74))</f>
        <v>-0.66447981505888265</v>
      </c>
      <c r="CB74" s="6">
        <f>IF(Readings!BX69&gt;0.1,333.5*((Readings!BX69)^-0.07168)+(2.5*(LOG(Readings!BX69/16.325))^2-273+$E74))</f>
        <v>-0.66447981505888265</v>
      </c>
      <c r="CC74" s="6">
        <f>IF(Readings!BY69&gt;0.1,333.5*((Readings!BY69)^-0.07168)+(2.5*(LOG(Readings!BY69/16.325))^2-273+$E74))</f>
        <v>-0.64126407705606425</v>
      </c>
      <c r="CD74" s="6">
        <f>IF(Readings!BZ69&gt;0.1,333.5*((Readings!BZ69)^-0.07168)+(2.5*(LOG(Readings!BZ69/16.325))^2-273+$E74))</f>
        <v>-0.64126407705606425</v>
      </c>
      <c r="CE74" s="6">
        <f>IF(Readings!CA69&gt;0.1,333.5*((Readings!CA69)^-0.07168)+(2.5*(LOG(Readings!CA69/16.325))^2-273+$E74))</f>
        <v>-0.64126407705606425</v>
      </c>
      <c r="CF74" s="6"/>
      <c r="CG74" s="6">
        <f>IF(Readings!CC69&gt;0.1,333.5*((Readings!CC69)^-0.07168)+(2.5*(LOG(Readings!CC69/16.325))^2-273+$E74))</f>
        <v>-0.69924547265458159</v>
      </c>
      <c r="CH74" s="6">
        <f>IF(Readings!CE69&gt;0.1,333.5*((Readings!CE69)^-0.07168)+(2.5*(LOG(Readings!CE69/16.325))^2-273+$E74))</f>
        <v>-0.75703434827698857</v>
      </c>
      <c r="CI74" s="6">
        <f>IF(Readings!CF69&gt;0.1,333.5*((Readings!CF69)^-0.07168)+(2.5*(LOG(Readings!CF69/16.325))^2-273+$E74))</f>
        <v>-0.65287581582532539</v>
      </c>
      <c r="CJ74" s="6">
        <f>IF(Readings!CG69&gt;0.1,333.5*((Readings!CG69)^-0.07168)+(2.5*(LOG(Readings!CG69/16.325))^2-273+$E74))</f>
        <v>-0.65287581582532539</v>
      </c>
      <c r="CK74" s="6">
        <f>IF(Readings!CH69&gt;0.1,333.5*((Readings!CH69)^-0.07168)+(2.5*(LOG(Readings!CH69/16.325))^2-273+$E74))</f>
        <v>-0.65287581582532539</v>
      </c>
      <c r="CL74" s="6">
        <f>IF(Readings!CI69&gt;0.1,333.5*((Readings!CI69)^-0.07168)+(2.5*(LOG(Readings!CI69/16.325))^2-273+$E74))</f>
        <v>-0.65287581582532539</v>
      </c>
      <c r="CM74" s="6">
        <f>IF(Readings!CJ69&gt;0.1,333.5*((Readings!CJ69)^-0.07168)+(2.5*(LOG(Readings!CJ69/16.325))^2-273+$E74))</f>
        <v>-0.64126407705606425</v>
      </c>
      <c r="CN74" s="6">
        <f>IF(Readings!CK69&gt;0.1,333.5*((Readings!CK69)^-0.07168)+(2.5*(LOG(Readings!CK69/16.325))^2-273+$E74))</f>
        <v>-0.64126407705606425</v>
      </c>
      <c r="CO74" s="6">
        <f>IF(Readings!CL69&gt;0.1,333.5*((Readings!CL69)^-0.07168)+(2.5*(LOG(Readings!CL69/16.325))^2-273+$E74))</f>
        <v>-0.62964458901285525</v>
      </c>
      <c r="CP74" s="6">
        <f>IF(Readings!CM69&gt;0.1,333.5*((Readings!CM69)^-0.07168)+(2.5*(LOG(Readings!CM69/16.325))^2-273+$E74))</f>
        <v>-0.68766463378040044</v>
      </c>
      <c r="CQ74" s="6">
        <f>IF(Readings!CN69&gt;0.1,333.5*((Readings!CN69)^-0.07168)+(2.5*(LOG(Readings!CN69/16.325))^2-273+$E74))</f>
        <v>-0.64126407705606425</v>
      </c>
      <c r="CR74" s="6">
        <f>IF(Readings!CO69&gt;0.1,333.5*((Readings!CO69)^-0.07168)+(2.5*(LOG(Readings!CO69/16.325))^2-273+$E74))</f>
        <v>-0.64126407705606425</v>
      </c>
      <c r="CS74" s="6">
        <f>IF(Readings!CP69&gt;0.1,333.5*((Readings!CP69)^-0.07168)+(2.5*(LOG(Readings!CP69/16.325))^2-273+$E74))</f>
        <v>-0.73394182327274393</v>
      </c>
      <c r="CT74" s="6">
        <f>IF(Readings!CQ69&gt;0.1,333.5*((Readings!CQ69)^-0.07168)+(2.5*(LOG(Readings!CQ69/16.325))^2-273+$E74))</f>
        <v>-0.64126407705606425</v>
      </c>
      <c r="CU74" s="6">
        <f>IF(Readings!CR69&gt;0.1,333.5*((Readings!CR69)^-0.07168)+(2.5*(LOG(Readings!CR69/16.325))^2-273+$E74))</f>
        <v>-0.64126407705606425</v>
      </c>
      <c r="CV74" s="6">
        <f>IF(Readings!CS69&gt;0.1,333.5*((Readings!CS69)^-0.07168)+(2.5*(LOG(Readings!CS69/16.325))^2-273+$E74))</f>
        <v>-0.62964458901285525</v>
      </c>
      <c r="CW74" s="6">
        <f>IF(Readings!CT69&gt;0.1,333.5*((Readings!CT69)^-0.07168)+(2.5*(LOG(Readings!CT69/16.325))^2-273+$E74))</f>
        <v>-0.64126407705606425</v>
      </c>
      <c r="CX74" s="6">
        <f>IF(Readings!CU69&gt;0.1,333.5*((Readings!CU69)^-0.07168)+(2.5*(LOG(Readings!CU69/16.325))^2-273+$E74))</f>
        <v>-0.62964458901285525</v>
      </c>
      <c r="CY74" s="6"/>
      <c r="CZ74" s="6"/>
      <c r="DA74" s="6">
        <f>IF(Readings!CX69&gt;0.1,333.5*((Readings!CX69)^-0.07168)+(2.5*(LOG(Readings!CX69/16.325))^2-273+$E74))</f>
        <v>-0.5714305675934952</v>
      </c>
      <c r="DB74" s="6">
        <f>IF(Readings!CY69&gt;0.1,333.5*((Readings!CY69)^-0.07168)+(2.5*(LOG(Readings!CY69/16.325))^2-273+$E74))</f>
        <v>-0.5714305675934952</v>
      </c>
      <c r="DC74" s="6">
        <f>IF(Readings!CZ69&gt;0.1,333.5*((Readings!CZ69)^-0.07168)+(2.5*(LOG(Readings!CZ69/16.325))^2-273+$E74))</f>
        <v>-0.58308894870901895</v>
      </c>
      <c r="DD74" s="6">
        <f>IF(Readings!DA69&gt;0.1,333.5*((Readings!DA69)^-0.07168)+(2.5*(LOG(Readings!DA69/16.325))^2-273+$E74))</f>
        <v>-0.60638232606265774</v>
      </c>
      <c r="DE74" s="6">
        <f>IF(Readings!DB69&gt;0.1,333.5*((Readings!DB69)^-0.07168)+(2.5*(LOG(Readings!DB69/16.325))^2-273+$E74))</f>
        <v>-0.62964458901285525</v>
      </c>
      <c r="DF74" s="6">
        <f>IF(Readings!DC69&gt;0.1,333.5*((Readings!DC69)^-0.07168)+(2.5*(LOG(Readings!DC69/16.325))^2-273+$E74))</f>
        <v>-0.60638232606265774</v>
      </c>
      <c r="DG74" s="6"/>
      <c r="DH74" s="6"/>
      <c r="DI74" s="6"/>
      <c r="FA74" s="6"/>
    </row>
    <row r="75" spans="1:157" x14ac:dyDescent="0.2">
      <c r="A75" t="s">
        <v>48</v>
      </c>
      <c r="B75" s="13">
        <v>7</v>
      </c>
      <c r="C75" s="13">
        <v>1062.1999999999998</v>
      </c>
      <c r="D75" s="17">
        <f t="shared" si="70"/>
        <v>-16.600000000000136</v>
      </c>
      <c r="E75" s="17">
        <v>-7.0000000000000007E-2</v>
      </c>
      <c r="F75" s="13" t="s">
        <v>113</v>
      </c>
      <c r="G75" s="6">
        <f>IF(Readings!C70&gt;0.1,333.5*((Readings!C70)^-0.07168)+(2.5*(LOG(Readings!C70/16.325))^2-273+$E75))</f>
        <v>-0.81761762639604285</v>
      </c>
      <c r="H75" s="6">
        <f>IF(Readings!D70&gt;0.1,333.5*((Readings!D70)^-0.07168)+(2.5*(LOG(Readings!D70/16.325))^2-273+$E75))</f>
        <v>-0.82909910286974764</v>
      </c>
      <c r="I75" s="6">
        <f>IF(Readings!E70&gt;0.1,333.5*((Readings!E70)^-0.07168)+(2.5*(LOG(Readings!E70/16.325))^2-273+$E75))</f>
        <v>-0.82909910286974764</v>
      </c>
      <c r="J75" s="6">
        <f>IF(Readings!F70&gt;0.1,333.5*((Readings!F70)^-0.07168)+(2.5*(LOG(Readings!F70/16.325))^2-273+$E75))</f>
        <v>-0.82909910286974764</v>
      </c>
      <c r="K75" s="6">
        <f>IF(Readings!G70&gt;0.1,333.5*((Readings!G70)^-0.07168)+(2.5*(LOG(Readings!G70/16.325))^2-273+$E75))</f>
        <v>-0.82909910286974764</v>
      </c>
      <c r="L75" s="6">
        <f>IF(Readings!H70&gt;0.1,333.5*((Readings!H70)^-0.07168)+(2.5*(LOG(Readings!H70/16.325))^2-273+$E75))</f>
        <v>-0.82909910286974764</v>
      </c>
      <c r="M75" s="6">
        <f>IF(Readings!I70&gt;0.1,333.5*((Readings!I70)^-0.07168)+(2.5*(LOG(Readings!I70/16.325))^2-273+$E75))</f>
        <v>-0.82909910286974764</v>
      </c>
      <c r="N75" s="6">
        <f>IF(Readings!J70&gt;0.1,333.5*((Readings!J70)^-0.07168)+(2.5*(LOG(Readings!J70/16.325))^2-273+$E75))</f>
        <v>-0.82909910286974764</v>
      </c>
      <c r="O75" s="6">
        <f>IF(Readings!K70&gt;0.1,333.5*((Readings!K70)^-0.07168)+(2.5*(LOG(Readings!K70/16.325))^2-273+$E75))</f>
        <v>-0.82909910286974764</v>
      </c>
      <c r="P75" s="6">
        <f>IF(Readings!L70&gt;0.1,333.5*((Readings!L70)^-0.07168)+(2.5*(LOG(Readings!L70/16.325))^2-273+$E75))</f>
        <v>-0.82909910286974764</v>
      </c>
      <c r="Q75" s="6">
        <f>IF(Readings!M70&gt;0.1,333.5*((Readings!M70)^-0.07168)+(2.5*(LOG(Readings!M70/16.325))^2-273+$E75))</f>
        <v>-0.8405730026350966</v>
      </c>
      <c r="R75" s="6">
        <f>IF(Readings!N70&gt;0.1,333.5*((Readings!N70)^-0.07168)+(2.5*(LOG(Readings!N70/16.325))^2-273+$E75))</f>
        <v>-0.8405730026350966</v>
      </c>
      <c r="S75" s="6">
        <f>IF(Readings!O70&gt;0.1,333.5*((Readings!O70)^-0.07168)+(2.5*(LOG(Readings!O70/16.325))^2-273+$E75))</f>
        <v>-0.82909910286974764</v>
      </c>
      <c r="T75" s="6">
        <f>IF(Readings!P70&gt;0.1,333.5*((Readings!P70)^-0.07168)+(2.5*(LOG(Readings!P70/16.325))^2-273+$E75))</f>
        <v>-0.81761762639604285</v>
      </c>
      <c r="U75" s="6"/>
      <c r="V75" s="6"/>
      <c r="W75" s="6">
        <f>IF(Readings!S70&gt;0.1,333.5*((Readings!S70)^-0.07168)+(2.5*(LOG(Readings!S70/16.325))^2-273+$E75))</f>
        <v>-0.81761762639604285</v>
      </c>
      <c r="X75" s="6">
        <f>IF(Readings!T70&gt;0.1,333.5*((Readings!T70)^-0.07168)+(2.5*(LOG(Readings!T70/16.325))^2-273+$E75))</f>
        <v>-0.82909910286974764</v>
      </c>
      <c r="Y75" s="6">
        <f>IF(Readings!U70&gt;0.1,333.5*((Readings!U70)^-0.07168)+(2.5*(LOG(Readings!U70/16.325))^2-273+$E75))</f>
        <v>-0.89782917995586331</v>
      </c>
      <c r="Z75" s="6">
        <f>IF(Readings!V70&gt;0.1,333.5*((Readings!V70)^-0.07168)+(2.5*(LOG(Readings!V70/16.325))^2-273+$E75))</f>
        <v>-0.80612856377615572</v>
      </c>
      <c r="AA75" s="6">
        <f>IF(Readings!W70&gt;0.1,333.5*((Readings!W70)^-0.07168)+(2.5*(LOG(Readings!W70/16.325))^2-273+$E75))</f>
        <v>-0.87494933580109091</v>
      </c>
      <c r="AB75" s="6">
        <f>IF(Readings!X70&gt;0.1,333.5*((Readings!X70)^-0.07168)+(2.5*(LOG(Readings!X70/16.325))^2-273+$E75))</f>
        <v>-0.81761762639604285</v>
      </c>
      <c r="AC75" s="6">
        <f>IF(Readings!Y70&gt;0.1,333.5*((Readings!Y70)^-0.07168)+(2.5*(LOG(Readings!Y70/16.325))^2-273+$E75))</f>
        <v>-0.80612856377615572</v>
      </c>
      <c r="AD75" s="6">
        <f>IF(Readings!Z70&gt;0.1,333.5*((Readings!Z70)^-0.07168)+(2.5*(LOG(Readings!Z70/16.325))^2-273+$E75))</f>
        <v>-0.80612856377615572</v>
      </c>
      <c r="AE75" s="6">
        <f>IF(Readings!AA70&gt;0.1,333.5*((Readings!AA70)^-0.07168)+(2.5*(LOG(Readings!AA70/16.325))^2-273+$E75))</f>
        <v>-0.80612856377615572</v>
      </c>
      <c r="AF75" s="6">
        <f>IF(Readings!AB70&gt;0.1,333.5*((Readings!AB70)^-0.07168)+(2.5*(LOG(Readings!AB70/16.325))^2-273+$E75))</f>
        <v>-0.88639302276703802</v>
      </c>
      <c r="AG75" s="6">
        <f>IF(Readings!AC70&gt;0.1,333.5*((Readings!AC70)^-0.07168)+(2.5*(LOG(Readings!AC70/16.325))^2-273+$E75))</f>
        <v>-0.80612856377615572</v>
      </c>
      <c r="AH75" s="6">
        <f>IF(Readings!AD70&gt;0.1,333.5*((Readings!AD70)^-0.07168)+(2.5*(LOG(Readings!AD70/16.325))^2-273+$E75))</f>
        <v>-0.79463190555475194</v>
      </c>
      <c r="AI75" s="6">
        <f>IF(Readings!AE70&gt;0.1,333.5*((Readings!AE70)^-0.07168)+(2.5*(LOG(Readings!AE70/16.325))^2-273+$E75))</f>
        <v>-0.79463190555475194</v>
      </c>
      <c r="AJ75" s="6">
        <f>IF(Readings!AF70&gt;0.1,333.5*((Readings!AF70)^-0.07168)+(2.5*(LOG(Readings!AF70/16.325))^2-273+$E75))</f>
        <v>-0.80612856377615572</v>
      </c>
      <c r="AK75" s="6">
        <f>IF(Readings!AG70&gt;0.1,333.5*((Readings!AG70)^-0.07168)+(2.5*(LOG(Readings!AG70/16.325))^2-273+$E75))</f>
        <v>-0.87494933580109091</v>
      </c>
      <c r="AL75" s="6">
        <f>IF(Readings!AH70&gt;0.1,333.5*((Readings!AH70)^-0.07168)+(2.5*(LOG(Readings!AH70/16.325))^2-273+$E75))</f>
        <v>-0.78312764225938736</v>
      </c>
      <c r="AM75" s="6">
        <f>IF(Readings!AI70&gt;0.1,333.5*((Readings!AI70)^-0.07168)+(2.5*(LOG(Readings!AI70/16.325))^2-273+$E75))</f>
        <v>-0.79463190555475194</v>
      </c>
      <c r="AN75" s="6">
        <f>IF(Readings!AJ70&gt;0.1,333.5*((Readings!AJ70)^-0.07168)+(2.5*(LOG(Readings!AJ70/16.325))^2-273+$E75))</f>
        <v>-0.8520393351126927</v>
      </c>
      <c r="AO75" s="6">
        <f>IF(Readings!AK70&gt;0.1,333.5*((Readings!AK70)^-0.07168)+(2.5*(LOG(Readings!AK70/16.325))^2-273+$E75))</f>
        <v>-0.79463190555475194</v>
      </c>
      <c r="AP75" s="6">
        <f>IF(Readings!AL70&gt;0.1,333.5*((Readings!AL70)^-0.07168)+(2.5*(LOG(Readings!AL70/16.325))^2-273+$E75))</f>
        <v>-0.8520393351126927</v>
      </c>
      <c r="AQ75" s="6">
        <f>IF(Readings!AM70&gt;0.1,333.5*((Readings!AM70)^-0.07168)+(2.5*(LOG(Readings!AM70/16.325))^2-273+$E75))</f>
        <v>-0.8520393351126927</v>
      </c>
      <c r="AR75" s="6">
        <f>IF(Readings!AN70&gt;0.1,333.5*((Readings!AN70)^-0.07168)+(2.5*(LOG(Readings!AN70/16.325))^2-273+$E75))</f>
        <v>-0.86349810970597218</v>
      </c>
      <c r="AS75" s="6">
        <f>IF(Readings!AO70&gt;0.1,333.5*((Readings!AO70)^-0.07168)+(2.5*(LOG(Readings!AO70/16.325))^2-273+$E75))</f>
        <v>-0.78312764225938736</v>
      </c>
      <c r="AT75" s="6">
        <f>IF(Readings!AP70&gt;0.1,333.5*((Readings!AP70)^-0.07168)+(2.5*(LOG(Readings!AP70/16.325))^2-273+$E75))</f>
        <v>-0.80612856377615572</v>
      </c>
      <c r="AU75" s="6">
        <f>IF(Readings!AQ70&gt;0.1,333.5*((Readings!AQ70)^-0.07168)+(2.5*(LOG(Readings!AQ70/16.325))^2-273+$E75))</f>
        <v>-0.78312764225938736</v>
      </c>
      <c r="AV75" s="6">
        <f>IF(Readings!AR70&gt;0.1,333.5*((Readings!AR70)^-0.07168)+(2.5*(LOG(Readings!AR70/16.325))^2-273+$E75))</f>
        <v>-0.78312764225938736</v>
      </c>
      <c r="AW75" s="6">
        <f>IF(Readings!AS70&gt;0.1,333.5*((Readings!AS70)^-0.07168)+(2.5*(LOG(Readings!AS70/16.325))^2-273+$E75))</f>
        <v>-0.78312764225938736</v>
      </c>
      <c r="AX75" s="6">
        <f>IF(Readings!AT70&gt;0.1,333.5*((Readings!AT70)^-0.07168)+(2.5*(LOG(Readings!AT70/16.325))^2-273+$E75))</f>
        <v>-0.80612856377615572</v>
      </c>
      <c r="AY75" s="6">
        <f>IF(Readings!AU70&gt;0.1,333.5*((Readings!AU70)^-0.07168)+(2.5*(LOG(Readings!AU70/16.325))^2-273+$E75))</f>
        <v>-0.78312764225938736</v>
      </c>
      <c r="AZ75" s="6">
        <f>IF(Readings!AV70&gt;0.1,333.5*((Readings!AV70)^-0.07168)+(2.5*(LOG(Readings!AV70/16.325))^2-273+$E75))</f>
        <v>-0.78312764225938736</v>
      </c>
      <c r="BA75" s="6">
        <f>IF(Readings!AW70&gt;0.1,333.5*((Readings!AW70)^-0.07168)+(2.5*(LOG(Readings!AW70/16.325))^2-273+$E75))</f>
        <v>-0.76009626246940343</v>
      </c>
      <c r="BB75" s="6">
        <f>IF(Readings!AX70&gt;0.1,333.5*((Readings!AX70)^-0.07168)+(2.5*(LOG(Readings!AX70/16.325))^2-273+$E75))</f>
        <v>-0.77161576440005319</v>
      </c>
      <c r="BC75" s="6"/>
      <c r="BD75" s="6">
        <f>IF(Readings!AZ70&gt;0.1,333.5*((Readings!AZ70)^-0.07168)+(2.5*(LOG(Readings!AZ70/16.325))^2-273+$E75))</f>
        <v>-0.76009626246940343</v>
      </c>
      <c r="BE75" s="6">
        <f>IF(Readings!BA70&gt;0.1,333.5*((Readings!BA70)^-0.07168)+(2.5*(LOG(Readings!BA70/16.325))^2-273+$E75))</f>
        <v>-0.76009626246940343</v>
      </c>
      <c r="BF75" s="6">
        <f>IF(Readings!BB70&gt;0.1,333.5*((Readings!BB70)^-0.07168)+(2.5*(LOG(Readings!BB70/16.325))^2-273+$E75))</f>
        <v>-0.76009626246940343</v>
      </c>
      <c r="BG75" s="6">
        <f>IF(Readings!BC70&gt;0.1,333.5*((Readings!BC70)^-0.07168)+(2.5*(LOG(Readings!BC70/16.325))^2-273+$E75))</f>
        <v>-0.76009626246940343</v>
      </c>
      <c r="BH75" s="6">
        <f>IF(Readings!BD70&gt;0.1,333.5*((Readings!BD70)^-0.07168)+(2.5*(LOG(Readings!BD70/16.325))^2-273+$E75))</f>
        <v>-0.76009626246940343</v>
      </c>
      <c r="BI75" s="6">
        <f>IF(Readings!BE70&gt;0.1,333.5*((Readings!BE70)^-0.07168)+(2.5*(LOG(Readings!BE70/16.325))^2-273+$E75))</f>
        <v>-0.74856912694252742</v>
      </c>
      <c r="BJ75" s="6">
        <f>IF(Readings!BF70&gt;0.1,333.5*((Readings!BF70)^-0.07168)+(2.5*(LOG(Readings!BF70/16.325))^2-273+$E75))</f>
        <v>-0.74856912694252742</v>
      </c>
      <c r="BK75" s="6">
        <f>IF(Readings!BG70&gt;0.1,333.5*((Readings!BG70)^-0.07168)+(2.5*(LOG(Readings!BG70/16.325))^2-273+$E75))</f>
        <v>-0.74856912694252742</v>
      </c>
      <c r="BL75" s="6">
        <f>IF(Readings!BH70&gt;0.1,333.5*((Readings!BH70)^-0.07168)+(2.5*(LOG(Readings!BH70/16.325))^2-273+$E75))</f>
        <v>-0.74856912694252742</v>
      </c>
      <c r="BM75" s="6">
        <f>IF(Readings!BI70&gt;0.1,333.5*((Readings!BI70)^-0.07168)+(2.5*(LOG(Readings!BI70/16.325))^2-273+$E75))</f>
        <v>-0.74856912694252742</v>
      </c>
      <c r="BN75" s="6">
        <f>IF(Readings!BJ70&gt;0.1,333.5*((Readings!BJ70)^-0.07168)+(2.5*(LOG(Readings!BJ70/16.325))^2-273+$E75))</f>
        <v>-0.74856912694252742</v>
      </c>
      <c r="BO75" s="6">
        <f>IF(Readings!BK70&gt;0.1,333.5*((Readings!BK70)^-0.07168)+(2.5*(LOG(Readings!BK70/16.325))^2-273+$E75))</f>
        <v>-0.74856912694252742</v>
      </c>
      <c r="BP75" s="6">
        <f>IF(Readings!BL70&gt;0.1,333.5*((Readings!BL70)^-0.07168)+(2.5*(LOG(Readings!BL70/16.325))^2-273+$E75))</f>
        <v>-0.74856912694252742</v>
      </c>
      <c r="BQ75" s="6">
        <f>IF(Readings!BM70&gt;0.1,333.5*((Readings!BM70)^-0.07168)+(2.5*(LOG(Readings!BM70/16.325))^2-273+$E75))</f>
        <v>-0.74856912694252742</v>
      </c>
      <c r="BR75" s="6">
        <f>IF(Readings!BN70&gt;0.1,333.5*((Readings!BN70)^-0.07168)+(2.5*(LOG(Readings!BN70/16.325))^2-273+$E75))</f>
        <v>-0.74856912694252742</v>
      </c>
      <c r="BS75" s="6">
        <f>IF(Readings!BO70&gt;0.1,333.5*((Readings!BO70)^-0.07168)+(2.5*(LOG(Readings!BO70/16.325))^2-273+$E75))</f>
        <v>-0.73703434827700676</v>
      </c>
      <c r="BT75" s="6">
        <f>IF(Readings!BP70&gt;0.1,333.5*((Readings!BP70)^-0.07168)+(2.5*(LOG(Readings!BP70/16.325))^2-273+$E75))</f>
        <v>-0.73703434827700676</v>
      </c>
      <c r="BU75" s="6">
        <f>IF(Readings!BQ70&gt;0.1,333.5*((Readings!BQ70)^-0.07168)+(2.5*(LOG(Readings!BQ70/16.325))^2-273+$E75))</f>
        <v>-0.73703434827700676</v>
      </c>
      <c r="BV75" s="6">
        <f>IF(Readings!BR70&gt;0.1,333.5*((Readings!BR70)^-0.07168)+(2.5*(LOG(Readings!BR70/16.325))^2-273+$E75))</f>
        <v>-0.74856912694252742</v>
      </c>
      <c r="BW75" s="6">
        <f>IF(Readings!BS70&gt;0.1,333.5*((Readings!BS70)^-0.07168)+(2.5*(LOG(Readings!BS70/16.325))^2-273+$E75))</f>
        <v>-0.72549191691302894</v>
      </c>
      <c r="BX75" s="6">
        <f>IF(Readings!BT70&gt;0.1,333.5*((Readings!BT70)^-0.07168)+(2.5*(LOG(Readings!BT70/16.325))^2-273+$E75))</f>
        <v>-0.74856912694252742</v>
      </c>
      <c r="BY75" s="6">
        <f>IF(Readings!BU70&gt;0.1,333.5*((Readings!BU70)^-0.07168)+(2.5*(LOG(Readings!BU70/16.325))^2-273+$E75))</f>
        <v>-0.73703434827700676</v>
      </c>
      <c r="BZ75" s="6">
        <f>IF(Readings!BV70&gt;0.1,333.5*((Readings!BV70)^-0.07168)+(2.5*(LOG(Readings!BV70/16.325))^2-273+$E75))</f>
        <v>-0.73703434827700676</v>
      </c>
      <c r="CA75" s="6">
        <f>IF(Readings!BW70&gt;0.1,333.5*((Readings!BW70)^-0.07168)+(2.5*(LOG(Readings!BW70/16.325))^2-273+$E75))</f>
        <v>-0.72549191691302894</v>
      </c>
      <c r="CB75" s="6">
        <f>IF(Readings!BX70&gt;0.1,333.5*((Readings!BX70)^-0.07168)+(2.5*(LOG(Readings!BX70/16.325))^2-273+$E75))</f>
        <v>-0.71394182327276212</v>
      </c>
      <c r="CC75" s="6">
        <f>IF(Readings!BY70&gt;0.1,333.5*((Readings!BY70)^-0.07168)+(2.5*(LOG(Readings!BY70/16.325))^2-273+$E75))</f>
        <v>-0.70238405776120771</v>
      </c>
      <c r="CD75" s="6">
        <f>IF(Readings!BZ70&gt;0.1,333.5*((Readings!BZ70)^-0.07168)+(2.5*(LOG(Readings!BZ70/16.325))^2-273+$E75))</f>
        <v>-0.70238405776120771</v>
      </c>
      <c r="CE75" s="6">
        <f>IF(Readings!CA70&gt;0.1,333.5*((Readings!CA70)^-0.07168)+(2.5*(LOG(Readings!CA70/16.325))^2-273+$E75))</f>
        <v>-0.70238405776120771</v>
      </c>
      <c r="CF75" s="6"/>
      <c r="CG75" s="6">
        <f>IF(Readings!CC70&gt;0.1,333.5*((Readings!CC70)^-0.07168)+(2.5*(LOG(Readings!CC70/16.325))^2-273+$E75))</f>
        <v>-0.71394182327276212</v>
      </c>
      <c r="CH75" s="6">
        <f>IF(Readings!CE70&gt;0.1,333.5*((Readings!CE70)^-0.07168)+(2.5*(LOG(Readings!CE70/16.325))^2-273+$E75))</f>
        <v>-0.74856912694252742</v>
      </c>
      <c r="CI75" s="6">
        <f>IF(Readings!CF70&gt;0.1,333.5*((Readings!CF70)^-0.07168)+(2.5*(LOG(Readings!CF70/16.325))^2-273+$E75))</f>
        <v>-0.71394182327276212</v>
      </c>
      <c r="CJ75" s="6">
        <f>IF(Readings!CG70&gt;0.1,333.5*((Readings!CG70)^-0.07168)+(2.5*(LOG(Readings!CG70/16.325))^2-273+$E75))</f>
        <v>-0.70238405776120771</v>
      </c>
      <c r="CK75" s="6">
        <f>IF(Readings!CH70&gt;0.1,333.5*((Readings!CH70)^-0.07168)+(2.5*(LOG(Readings!CH70/16.325))^2-273+$E75))</f>
        <v>-0.71394182327276212</v>
      </c>
      <c r="CL75" s="6">
        <f>IF(Readings!CI70&gt;0.1,333.5*((Readings!CI70)^-0.07168)+(2.5*(LOG(Readings!CI70/16.325))^2-273+$E75))</f>
        <v>-0.71394182327276212</v>
      </c>
      <c r="CM75" s="6">
        <f>IF(Readings!CJ70&gt;0.1,333.5*((Readings!CJ70)^-0.07168)+(2.5*(LOG(Readings!CJ70/16.325))^2-273+$E75))</f>
        <v>-0.70238405776120771</v>
      </c>
      <c r="CN75" s="6">
        <f>IF(Readings!CK70&gt;0.1,333.5*((Readings!CK70)^-0.07168)+(2.5*(LOG(Readings!CK70/16.325))^2-273+$E75))</f>
        <v>-0.69081861076540463</v>
      </c>
      <c r="CO75" s="6">
        <f>IF(Readings!CL70&gt;0.1,333.5*((Readings!CL70)^-0.07168)+(2.5*(LOG(Readings!CL70/16.325))^2-273+$E75))</f>
        <v>-0.69081861076540463</v>
      </c>
      <c r="CP75" s="6">
        <f>IF(Readings!CM70&gt;0.1,333.5*((Readings!CM70)^-0.07168)+(2.5*(LOG(Readings!CM70/16.325))^2-273+$E75))</f>
        <v>-0.73703434827700676</v>
      </c>
      <c r="CQ75" s="6">
        <f>IF(Readings!CN70&gt;0.1,333.5*((Readings!CN70)^-0.07168)+(2.5*(LOG(Readings!CN70/16.325))^2-273+$E75))</f>
        <v>-0.70238405776120771</v>
      </c>
      <c r="CR75" s="6">
        <f>IF(Readings!CO70&gt;0.1,333.5*((Readings!CO70)^-0.07168)+(2.5*(LOG(Readings!CO70/16.325))^2-273+$E75))</f>
        <v>-0.71394182327276212</v>
      </c>
      <c r="CS75" s="6">
        <f>IF(Readings!CP70&gt;0.1,333.5*((Readings!CP70)^-0.07168)+(2.5*(LOG(Readings!CP70/16.325))^2-273+$E75))</f>
        <v>-0.78312764225938736</v>
      </c>
      <c r="CT75" s="6">
        <f>IF(Readings!CQ70&gt;0.1,333.5*((Readings!CQ70)^-0.07168)+(2.5*(LOG(Readings!CQ70/16.325))^2-273+$E75))</f>
        <v>-0.70238405776120771</v>
      </c>
      <c r="CU75" s="6">
        <f>IF(Readings!CR70&gt;0.1,333.5*((Readings!CR70)^-0.07168)+(2.5*(LOG(Readings!CR70/16.325))^2-273+$E75))</f>
        <v>-0.69081861076540463</v>
      </c>
      <c r="CV75" s="6">
        <f>IF(Readings!CS70&gt;0.1,333.5*((Readings!CS70)^-0.07168)+(2.5*(LOG(Readings!CS70/16.325))^2-273+$E75))</f>
        <v>-0.69081861076540463</v>
      </c>
      <c r="CW75" s="6">
        <f>IF(Readings!CT70&gt;0.1,333.5*((Readings!CT70)^-0.07168)+(2.5*(LOG(Readings!CT70/16.325))^2-273+$E75))</f>
        <v>-0.74856912694252742</v>
      </c>
      <c r="CX75" s="6">
        <f>IF(Readings!CU70&gt;0.1,333.5*((Readings!CU70)^-0.07168)+(2.5*(LOG(Readings!CU70/16.325))^2-273+$E75))</f>
        <v>-0.69081861076540463</v>
      </c>
      <c r="CY75" s="6">
        <f>IF(Readings!CV70&gt;0.1,333.5*((Readings!CV70)^-0.07168)+(2.5*(LOG(Readings!CV70/16.325))^2-273+$E75))</f>
        <v>-0.74856912694252742</v>
      </c>
      <c r="CZ75" s="6"/>
      <c r="DA75" s="6">
        <f>IF(Readings!CX70&gt;0.1,333.5*((Readings!CX70)^-0.07168)+(2.5*(LOG(Readings!CX70/16.325))^2-273+$E75))</f>
        <v>-0.64447981505890084</v>
      </c>
      <c r="DB75" s="6">
        <f>IF(Readings!CY70&gt;0.1,333.5*((Readings!CY70)^-0.07168)+(2.5*(LOG(Readings!CY70/16.325))^2-273+$E75))</f>
        <v>-0.63287581582534358</v>
      </c>
      <c r="DC75" s="6">
        <f>IF(Readings!CZ70&gt;0.1,333.5*((Readings!CZ70)^-0.07168)+(2.5*(LOG(Readings!CZ70/16.325))^2-273+$E75))</f>
        <v>-0.62126407705608244</v>
      </c>
      <c r="DD75" s="6">
        <f>IF(Readings!DA70&gt;0.1,333.5*((Readings!DA70)^-0.07168)+(2.5*(LOG(Readings!DA70/16.325))^2-273+$E75))</f>
        <v>-0.6560760844765241</v>
      </c>
      <c r="DE75" s="6">
        <f>IF(Readings!DB70&gt;0.1,333.5*((Readings!DB70)^-0.07168)+(2.5*(LOG(Readings!DB70/16.325))^2-273+$E75))</f>
        <v>-0.69081861076540463</v>
      </c>
      <c r="DF75" s="6">
        <f>IF(Readings!DC70&gt;0.1,333.5*((Readings!DC70)^-0.07168)+(2.5*(LOG(Readings!DC70/16.325))^2-273+$E75))</f>
        <v>-0.6560760844765241</v>
      </c>
      <c r="DG75" s="6"/>
      <c r="DH75" s="6"/>
      <c r="DI75" s="6"/>
      <c r="FA75" s="6"/>
    </row>
    <row r="76" spans="1:157" x14ac:dyDescent="0.2">
      <c r="D76" s="17"/>
      <c r="E76" s="17"/>
      <c r="F76" s="17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FA76" s="6"/>
    </row>
    <row r="77" spans="1:157" x14ac:dyDescent="0.2">
      <c r="D77" s="17"/>
      <c r="E77" s="17"/>
      <c r="F77" s="17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FA77" s="6"/>
    </row>
    <row r="78" spans="1:157" ht="15.75" x14ac:dyDescent="0.25">
      <c r="B78" s="23" t="s">
        <v>62</v>
      </c>
      <c r="C78"/>
      <c r="D78" s="17"/>
      <c r="E78" s="17"/>
      <c r="F78" s="17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FA78" s="6"/>
    </row>
    <row r="79" spans="1:157" x14ac:dyDescent="0.2">
      <c r="B79"/>
      <c r="C79"/>
      <c r="FA79" s="6"/>
    </row>
    <row r="80" spans="1:157" x14ac:dyDescent="0.2">
      <c r="B80" s="28" t="s">
        <v>67</v>
      </c>
      <c r="C80"/>
      <c r="H80" s="6" t="s">
        <v>1</v>
      </c>
      <c r="I80">
        <v>1079.5999999999999</v>
      </c>
      <c r="FA80" s="6"/>
    </row>
    <row r="81" spans="2:254" x14ac:dyDescent="0.2">
      <c r="B81" s="13" t="s">
        <v>49</v>
      </c>
      <c r="C81" s="13" t="s">
        <v>2</v>
      </c>
      <c r="D81" s="17" t="s">
        <v>3</v>
      </c>
      <c r="E81" s="16" t="s">
        <v>58</v>
      </c>
      <c r="DL81" s="5">
        <f>'Raw Temp_data'!DM108</f>
        <v>36914</v>
      </c>
      <c r="DM81" s="5">
        <f>'Raw Temp_data'!DN108</f>
        <v>36951</v>
      </c>
      <c r="DN81" s="5">
        <f>'Raw Temp_data'!DO108</f>
        <v>36971</v>
      </c>
      <c r="DO81" s="5">
        <f>'Raw Temp_data'!DP108</f>
        <v>36991</v>
      </c>
      <c r="DP81" s="5">
        <f>'Raw Temp_data'!DQ108</f>
        <v>37013</v>
      </c>
      <c r="DQ81" s="5">
        <f>'Raw Temp_data'!DR108</f>
        <v>37022</v>
      </c>
      <c r="DR81" s="5">
        <f>'Raw Temp_data'!DS108</f>
        <v>37028</v>
      </c>
      <c r="DS81" s="5">
        <f>'Raw Temp_data'!DT108</f>
        <v>37046</v>
      </c>
      <c r="DT81" s="5">
        <f>'Raw Temp_data'!DU108</f>
        <v>37060</v>
      </c>
      <c r="DU81" s="5">
        <f>'Raw Temp_data'!DV108</f>
        <v>37075</v>
      </c>
      <c r="DV81" s="5">
        <f>'Raw Temp_data'!DW108</f>
        <v>37088</v>
      </c>
      <c r="DW81" s="5">
        <f>'Raw Temp_data'!DX108</f>
        <v>37102</v>
      </c>
      <c r="DX81" s="5">
        <f>'Raw Temp_data'!DY108</f>
        <v>37116</v>
      </c>
      <c r="DY81" s="5">
        <f>'Raw Temp_data'!DZ108</f>
        <v>37134</v>
      </c>
      <c r="DZ81" s="5">
        <f>'Raw Temp_data'!EA108</f>
        <v>37143</v>
      </c>
      <c r="EA81" s="5">
        <f>'Raw Temp_data'!EB108</f>
        <v>37157</v>
      </c>
      <c r="EB81" s="5">
        <f>'Raw Temp_data'!EC108</f>
        <v>37181</v>
      </c>
      <c r="EC81" s="5">
        <f>'Raw Temp_data'!ED108</f>
        <v>37196</v>
      </c>
      <c r="ED81" s="5">
        <f>'Raw Temp_data'!EE108</f>
        <v>37210</v>
      </c>
      <c r="EE81" s="5">
        <f>'Raw Temp_data'!EF108</f>
        <v>37224</v>
      </c>
      <c r="EF81" s="5">
        <f>'Raw Temp_data'!EG108</f>
        <v>37271</v>
      </c>
      <c r="EG81" s="5">
        <f>'Raw Temp_data'!EH108</f>
        <v>37463</v>
      </c>
      <c r="EH81" s="5">
        <f>'Raw Temp_data'!EI108</f>
        <v>37750</v>
      </c>
      <c r="EI81" s="5">
        <f>'Raw Temp_data'!EJ108</f>
        <v>37812</v>
      </c>
      <c r="EJ81" s="5">
        <f>'Raw Temp_data'!EK108</f>
        <v>37852</v>
      </c>
      <c r="EK81" s="5">
        <f>'Raw Temp_data'!EL108</f>
        <v>37971</v>
      </c>
      <c r="EL81" s="5">
        <f>'Raw Temp_data'!EM108</f>
        <v>38138</v>
      </c>
      <c r="EM81" s="5">
        <f>'Raw Temp_data'!EN108</f>
        <v>38170</v>
      </c>
      <c r="EN81" s="5">
        <f>'Raw Temp_data'!EO108</f>
        <v>38213</v>
      </c>
      <c r="EO81" s="5">
        <f>'Raw Temp_data'!EP108</f>
        <v>38238</v>
      </c>
      <c r="EP81" s="5">
        <f>'Raw Temp_data'!EQ108</f>
        <v>38266</v>
      </c>
      <c r="EQ81" s="5">
        <f>'Raw Temp_data'!ER108</f>
        <v>38502</v>
      </c>
      <c r="ER81" s="5">
        <f>'Raw Temp_data'!ES108</f>
        <v>38586</v>
      </c>
      <c r="ES81" s="5">
        <f>'Raw Temp_data'!ET108</f>
        <v>38674</v>
      </c>
      <c r="ET81" s="5">
        <f>'Raw Temp_data'!EU108</f>
        <v>39592</v>
      </c>
      <c r="EU81" s="5">
        <f>'Raw Temp_data'!EV108</f>
        <v>39701</v>
      </c>
      <c r="EV81" s="5">
        <v>40365</v>
      </c>
      <c r="EW81" s="5">
        <v>40750</v>
      </c>
      <c r="EX81" s="5">
        <v>40786</v>
      </c>
      <c r="EY81" s="13"/>
      <c r="EZ81" s="13"/>
      <c r="FA81" s="5">
        <f t="shared" ref="FA81:FF81" si="71">FA5</f>
        <v>40988</v>
      </c>
      <c r="FB81" s="5">
        <f t="shared" si="71"/>
        <v>41016</v>
      </c>
      <c r="FC81" s="5">
        <f t="shared" si="71"/>
        <v>41051</v>
      </c>
      <c r="FD81" s="5">
        <f t="shared" si="71"/>
        <v>41118</v>
      </c>
      <c r="FE81" s="5">
        <f t="shared" si="71"/>
        <v>41151</v>
      </c>
      <c r="FF81" s="5">
        <f t="shared" si="71"/>
        <v>41182</v>
      </c>
      <c r="FG81" s="5">
        <v>41212</v>
      </c>
      <c r="FH81" s="5">
        <v>41233</v>
      </c>
      <c r="FI81" s="5">
        <v>41268</v>
      </c>
      <c r="FJ81" s="5">
        <v>41304</v>
      </c>
      <c r="FK81" s="5">
        <v>41337</v>
      </c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  <c r="IR81" s="13"/>
      <c r="IS81" s="13"/>
      <c r="IT81" s="13"/>
    </row>
    <row r="82" spans="2:254" x14ac:dyDescent="0.2">
      <c r="B82" s="13">
        <v>1</v>
      </c>
      <c r="C82" s="45">
        <v>1078.0999999999999</v>
      </c>
      <c r="D82" s="17">
        <v>-0.5</v>
      </c>
      <c r="E82" s="13">
        <v>0.01</v>
      </c>
      <c r="F82" s="13" t="s">
        <v>306</v>
      </c>
      <c r="DL82" s="6">
        <f>'Raw Temp_data'!DM109</f>
        <v>-8.8245371820590321</v>
      </c>
      <c r="DM82" s="6">
        <f>'Raw Temp_data'!DN109</f>
        <v>-7.3238684730916361</v>
      </c>
      <c r="DN82" s="6">
        <f>'Raw Temp_data'!DO109</f>
        <v>-7.9405555425001353</v>
      </c>
      <c r="DO82" s="6">
        <f>'Raw Temp_data'!DP109</f>
        <v>-1.0631326013985358</v>
      </c>
      <c r="DP82" s="6">
        <f>'Raw Temp_data'!DQ109</f>
        <v>-0.3447855691867403</v>
      </c>
      <c r="DQ82" s="6">
        <f>'Raw Temp_data'!DR109</f>
        <v>-0.27367012345911235</v>
      </c>
      <c r="DR82" s="6">
        <f>'Raw Temp_data'!DS109</f>
        <v>-0.24990043694378983</v>
      </c>
      <c r="DS82" s="6">
        <f>'Raw Temp_data'!DT109</f>
        <v>-9.4603805688677767E-2</v>
      </c>
      <c r="DT82" s="6">
        <f>'Raw Temp_data'!DU109</f>
        <v>1.0969270558974245</v>
      </c>
      <c r="DU82" s="6">
        <f>'Raw Temp_data'!DV109</f>
        <v>2.2237391442130843</v>
      </c>
      <c r="DV82" s="6">
        <f>'Raw Temp_data'!DW109</f>
        <v>2.6111934086561064</v>
      </c>
      <c r="DW82" s="6">
        <f>'Raw Temp_data'!DX109</f>
        <v>18.882390990532542</v>
      </c>
      <c r="DX82" s="6">
        <f>'Raw Temp_data'!DY109</f>
        <v>5.8201773817430649</v>
      </c>
      <c r="DY82" s="6">
        <f>'Raw Temp_data'!DZ109</f>
        <v>5.0827332235970175</v>
      </c>
      <c r="DZ82" s="6">
        <f>'Raw Temp_data'!EA109</f>
        <v>4.2204873850918716</v>
      </c>
      <c r="EA82" s="6">
        <f>'Raw Temp_data'!EB109</f>
        <v>3.412361034577259</v>
      </c>
      <c r="EB82" s="6">
        <f>'Raw Temp_data'!EC109</f>
        <v>0.98172306951545352</v>
      </c>
      <c r="EC82" s="6">
        <f>'Raw Temp_data'!ED109</f>
        <v>9.8444462208931327E-2</v>
      </c>
      <c r="ED82" s="6">
        <f>'Raw Temp_data'!EE109</f>
        <v>-0.1544967831778763</v>
      </c>
      <c r="EE82" s="6">
        <f>'Raw Temp_data'!EF109</f>
        <v>-0.22609834322668121</v>
      </c>
      <c r="EF82" s="6">
        <f>'Raw Temp_data'!EG109</f>
        <v>-1.7201884614795517</v>
      </c>
      <c r="EG82" s="6">
        <f>'Raw Temp_data'!EH109</f>
        <v>5.1309719113911569</v>
      </c>
      <c r="EH82" s="6">
        <f>'Raw Temp_data'!EI109</f>
        <v>-0.28554283999574182</v>
      </c>
      <c r="EI82" s="6">
        <f>'Raw Temp_data'!EJ109</f>
        <v>4.0832448383373503</v>
      </c>
      <c r="EJ82" s="6">
        <f>'Raw Temp_data'!EK109</f>
        <v>7.4096360087961557</v>
      </c>
      <c r="EK82" s="6">
        <f>'Raw Temp_data'!EL109</f>
        <v>-0.67287581582536404</v>
      </c>
      <c r="EL82" s="6">
        <f>'Raw Temp_data'!EM109</f>
        <v>0.24464148730936586</v>
      </c>
      <c r="EM82" s="6">
        <f>'Raw Temp_data'!EN109</f>
        <v>6.852478246356327</v>
      </c>
      <c r="EN82" s="6">
        <f>'Raw Temp_data'!EO109</f>
        <v>8.5968975605417199</v>
      </c>
      <c r="EO82" s="6">
        <f>'Raw Temp_data'!EP109</f>
        <v>6.3290106511406066</v>
      </c>
      <c r="EP82" s="6">
        <f>'Raw Temp_data'!EQ109</f>
        <v>1.9655606821753508</v>
      </c>
      <c r="EQ82" s="6">
        <f>'Raw Temp_data'!ER109</f>
        <v>0.7535536779140557</v>
      </c>
      <c r="ER82" s="6">
        <f>'Raw Temp_data'!ES109</f>
        <v>5.8369108359518691</v>
      </c>
      <c r="ES82" s="6">
        <f>'Raw Temp_data'!ET109</f>
        <v>-1.5554885503304945</v>
      </c>
      <c r="ET82" s="6">
        <f>'Raw Temp_data'!EU109</f>
        <v>-1.8725056345948019</v>
      </c>
      <c r="EU82" s="6">
        <f>'Raw Temp_data'!EV109</f>
        <v>4.9387855109287102</v>
      </c>
      <c r="EV82" s="6">
        <f>(333.5*((12.37)^-0.07168)+(2.5*(LOG(12.37/16.325))^2-273+$E82))</f>
        <v>5.526783079301083</v>
      </c>
      <c r="EW82" s="6">
        <f>(333.5*((12.7)^-0.07168)+(2.5*(LOG(12.7/16.325))^2-273+$E82))</f>
        <v>4.9951754123919727</v>
      </c>
      <c r="EX82" s="6">
        <f>(333.5*((12.66)^-0.07168)+(2.5*(LOG(12.66/16.325))^2-273+$E82))</f>
        <v>5.0587855109287148</v>
      </c>
      <c r="EY82" s="13"/>
      <c r="EZ82" s="13"/>
      <c r="FA82" s="6">
        <f>IF(Readings!EW79&gt;0.1,333.5*((Readings!EW79)^-0.07168)+(2.5*(LOG(Readings!EW79/16.325))^2-273+$E82))</f>
        <v>-3.773644729827879</v>
      </c>
      <c r="FB82" s="6"/>
      <c r="FC82" s="6">
        <f>IF(Readings!EY79&gt;0.1,333.5*((Readings!EY79)^-0.07168)+(2.5*(LOG(Readings!EY79/16.325))^2-273+$E82))</f>
        <v>-5.8396600229514206E-2</v>
      </c>
      <c r="FD82" s="6">
        <f>IF(Readings!EZ79&gt;0.1,333.5*((Readings!EZ79)^-0.07168)+(2.5*(LOG(Readings!EZ79/16.325))^2-273+$E82))</f>
        <v>6.6392078169645288</v>
      </c>
      <c r="FE82" s="6">
        <f>IF(Readings!FA79&gt;0.1,333.5*((Readings!FA79)^-0.07168)+(2.5*(LOG(Readings!FA79/16.325))^2-273+$E82))</f>
        <v>6.4490106511406111</v>
      </c>
      <c r="FF82" s="6">
        <f>IF(Readings!FB79&gt;0.1,333.5*((Readings!FB79)^-0.07168)+(2.5*(LOG(Readings!FB79/16.325))^2-273+$E82))</f>
        <v>1.8045173237019299</v>
      </c>
      <c r="FG82" s="6">
        <f>IF(Readings!FC79&gt;0.1,333.5*((Readings!FC79)^-0.07168)+(2.5*(LOG(Readings!FC79/16.325))^2-273+$E82))</f>
        <v>0.34019038281763869</v>
      </c>
      <c r="FH82" s="6">
        <f>IF(Readings!FD79&gt;0.1,333.5*((Readings!FD79)^-0.07168)+(2.5*(LOG(Readings!FD79/16.325))^2-273+$E82))</f>
        <v>-0.10609834322667666</v>
      </c>
      <c r="FI82" s="6">
        <f>IF(Readings!FE79&gt;0.1,333.5*((Readings!FE79)^-0.07168)+(2.5*(LOG(Readings!FE79/16.325))^2-273+$E82))</f>
        <v>-2.4217649470805327</v>
      </c>
      <c r="FJ82" s="6">
        <f>IF(Readings!FF79&gt;0.1,333.5*((Readings!FF79)^-0.07168)+(2.5*(LOG(Readings!FF79/16.325))^2-273+$E82))</f>
        <v>-3.5409901014936622</v>
      </c>
      <c r="FK82" s="6">
        <f>IF(Readings!FG79&gt;0.1,333.5*((Readings!FG79)^-0.07168)+(2.5*(LOG(Readings!FG79/16.325))^2-273+$E82))</f>
        <v>-4.2014865043603891</v>
      </c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  <c r="IQ82" s="13"/>
      <c r="IR82" s="13"/>
      <c r="IS82" s="13"/>
      <c r="IT82" s="13"/>
    </row>
    <row r="83" spans="2:254" x14ac:dyDescent="0.2">
      <c r="B83" s="13">
        <v>2</v>
      </c>
      <c r="C83" s="45">
        <v>1077.0999999999999</v>
      </c>
      <c r="D83" s="17">
        <v>-1.5</v>
      </c>
      <c r="E83" s="13">
        <v>0.03</v>
      </c>
      <c r="F83" s="13" t="s">
        <v>307</v>
      </c>
      <c r="DL83" s="6">
        <f>'Raw Temp_data'!DM110</f>
        <v>-2.4272542592167952</v>
      </c>
      <c r="DM83" s="6">
        <f>'Raw Temp_data'!DN110</f>
        <v>-1.0190484821104064</v>
      </c>
      <c r="DN83" s="6">
        <f>'Raw Temp_data'!DO110</f>
        <v>-0.72081861076543419</v>
      </c>
      <c r="DO83" s="6">
        <f>'Raw Temp_data'!DP110</f>
        <v>-0.23990043694379892</v>
      </c>
      <c r="DP83" s="6">
        <f>'Raw Temp_data'!DQ110</f>
        <v>-0.23990043694379892</v>
      </c>
      <c r="DQ83" s="6">
        <f>'Raw Temp_data'!DR110</f>
        <v>-0.23990043694379892</v>
      </c>
      <c r="DR83" s="6">
        <f>'Raw Temp_data'!DS110</f>
        <v>-0.23990043694379892</v>
      </c>
      <c r="DS83" s="6">
        <f>'Raw Temp_data'!DT110</f>
        <v>-0.23990043694379892</v>
      </c>
      <c r="DT83" s="6">
        <f>'Raw Temp_data'!DU110</f>
        <v>-0.23990043694379892</v>
      </c>
      <c r="DU83" s="6">
        <f>'Raw Temp_data'!DV110</f>
        <v>-0.22800344619116686</v>
      </c>
      <c r="DV83" s="6">
        <f>'Raw Temp_data'!DW110</f>
        <v>-0.20418511761414493</v>
      </c>
      <c r="DW83" s="6">
        <f>'Raw Temp_data'!DX110</f>
        <v>1.3526380247590168</v>
      </c>
      <c r="DX83" s="6">
        <f>'Raw Temp_data'!DY110</f>
        <v>0.19357762149633118</v>
      </c>
      <c r="DY83" s="6">
        <f>'Raw Temp_data'!DZ110</f>
        <v>0.65057016047080651</v>
      </c>
      <c r="DZ83" s="6">
        <f>'Raw Temp_data'!EA110</f>
        <v>0.71324904627147134</v>
      </c>
      <c r="EA83" s="6">
        <f>'Raw Temp_data'!EB110</f>
        <v>0.67561487884893268</v>
      </c>
      <c r="EB83" s="6">
        <f>'Raw Temp_data'!EC110</f>
        <v>0.3404901320923841</v>
      </c>
      <c r="EC83" s="6">
        <f>'Raw Temp_data'!ED110</f>
        <v>-3.6541189375952854E-2</v>
      </c>
      <c r="ED83" s="6">
        <f>'Raw Temp_data'!EE110</f>
        <v>-0.18033425660121338</v>
      </c>
      <c r="EE83" s="6">
        <f>'Raw Temp_data'!EF110</f>
        <v>-0.22800344619116686</v>
      </c>
      <c r="EF83" s="6">
        <f>'Raw Temp_data'!EG110</f>
        <v>-0.32295310278470879</v>
      </c>
      <c r="EG83" s="6">
        <f>'Raw Temp_data'!EH110</f>
        <v>-0.26367012345912144</v>
      </c>
      <c r="EH83" s="6">
        <f>'Raw Temp_data'!EI110</f>
        <v>-0.23990043694379892</v>
      </c>
      <c r="EI83" s="6">
        <f>'Raw Temp_data'!EJ110</f>
        <v>-0.22800344619116686</v>
      </c>
      <c r="EJ83" s="6">
        <f>'Raw Temp_data'!EK110</f>
        <v>3.1033103449942132</v>
      </c>
      <c r="EK83" s="6">
        <f>'Raw Temp_data'!EL110</f>
        <v>-0.23990043694379892</v>
      </c>
      <c r="EL83" s="6">
        <f>'Raw Temp_data'!EM110</f>
        <v>-0.27554283999575091</v>
      </c>
      <c r="EM83" s="6">
        <f>'Raw Temp_data'!EN110</f>
        <v>-0.25178932590080194</v>
      </c>
      <c r="EN83" s="6">
        <f>'Raw Temp_data'!EO110</f>
        <v>3.2621231116648914</v>
      </c>
      <c r="EO83" s="6">
        <f>'Raw Temp_data'!EP110</f>
        <v>3.2042093813157067</v>
      </c>
      <c r="EP83" s="6">
        <f>'Raw Temp_data'!EQ110</f>
        <v>1.2487629998606735</v>
      </c>
      <c r="EQ83" s="6">
        <f>'Raw Temp_data'!ER110</f>
        <v>-0.28740748586835707</v>
      </c>
      <c r="ER83" s="6">
        <f>'Raw Temp_data'!ES110</f>
        <v>1.2358215458847326</v>
      </c>
      <c r="ES83" s="6">
        <f>'Raw Temp_data'!ET110</f>
        <v>-1.5344526124362119</v>
      </c>
      <c r="ET83" s="6">
        <f>'Raw Temp_data'!EU110</f>
        <v>-1.8191232775253638</v>
      </c>
      <c r="EU83" s="6">
        <f>'Raw Temp_data'!EV110</f>
        <v>1.2746744445150853</v>
      </c>
      <c r="EV83" s="6">
        <f>(333.5*((16.04)^-0.07168)+(2.5*(LOG(16.04/16.325))^2-273+$E83))</f>
        <v>0.37241166789385716</v>
      </c>
      <c r="EW83" s="6">
        <f>(333.5*((16.4)^-0.07168)+(2.5*(LOG(16.4/16.325))^2-273+$E83))</f>
        <v>-6.2263758897586285E-2</v>
      </c>
      <c r="EX83" s="6">
        <f>(333.5*((15.32)^-0.07168)+(2.5*(LOG(15.32/16.325))^2-273+$E83))</f>
        <v>1.2754964857132336</v>
      </c>
      <c r="EY83" s="13"/>
      <c r="EZ83" s="13"/>
      <c r="FA83" s="6">
        <f>IF(Readings!EW80&gt;0.1,333.5*((Readings!EW80)^-0.07168)+(2.5*(LOG(Readings!EW80/16.325))^2-273+$E83))</f>
        <v>-1.6673911782469872</v>
      </c>
      <c r="FB83" s="6"/>
      <c r="FC83" s="6">
        <f>IF(Readings!EY80&gt;0.1,333.5*((Readings!EY80)^-0.07168)+(2.5*(LOG(Readings!EY80/16.325))^2-273+$E83))</f>
        <v>-7.4185117614149476E-2</v>
      </c>
      <c r="FD83" s="6">
        <f>IF(Readings!EZ80&gt;0.1,333.5*((Readings!EZ80)^-0.07168)+(2.5*(LOG(Readings!EZ80/16.325))^2-273+$E83))</f>
        <v>0.39687985230955292</v>
      </c>
      <c r="FE83" s="6">
        <f>IF(Readings!FA80&gt;0.1,333.5*((Readings!FA80)^-0.07168)+(2.5*(LOG(Readings!FA80/16.325))^2-273+$E83))</f>
        <v>1.327054099554914</v>
      </c>
      <c r="FF83" s="6">
        <f>IF(Readings!FB80&gt;0.1,333.5*((Readings!FB80)^-0.07168)+(2.5*(LOG(Readings!FB80/16.325))^2-273+$E83))</f>
        <v>-0.79782917995589742</v>
      </c>
      <c r="FG83" s="6">
        <f>IF(Readings!FC80&gt;0.1,333.5*((Readings!FC80)^-0.07168)+(2.5*(LOG(Readings!FC80/16.325))^2-273+$E83))</f>
        <v>0.12959269216190705</v>
      </c>
      <c r="FH83" s="6">
        <f>IF(Readings!FD80&gt;0.1,333.5*((Readings!FD80)^-0.07168)+(2.5*(LOG(Readings!FD80/16.325))^2-273+$E83))</f>
        <v>-9.8003446191171406E-2</v>
      </c>
      <c r="FI83" s="6">
        <f>IF(Readings!FE80&gt;0.1,333.5*((Readings!FE80)^-0.07168)+(2.5*(LOG(Readings!FE80/16.325))^2-273+$E83))</f>
        <v>-0.13367012345912599</v>
      </c>
      <c r="FJ83" s="6">
        <f>IF(Readings!FF80&gt;0.1,333.5*((Readings!FF80)^-0.07168)+(2.5*(LOG(Readings!FF80/16.325))^2-273+$E83))</f>
        <v>-0.52126407705611655</v>
      </c>
      <c r="FK83" s="6">
        <f>IF(Readings!FG80&gt;0.1,333.5*((Readings!FG80)^-0.07168)+(2.5*(LOG(Readings!FG80/16.325))^2-273+$E83))</f>
        <v>-2.3182072554305364</v>
      </c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  <c r="IS83" s="13"/>
      <c r="IT83" s="13"/>
    </row>
    <row r="84" spans="2:254" x14ac:dyDescent="0.2">
      <c r="B84" s="13">
        <v>3</v>
      </c>
      <c r="C84" s="45">
        <v>1076.0999999999999</v>
      </c>
      <c r="D84" s="17">
        <v>-2.5</v>
      </c>
      <c r="E84" s="13">
        <v>-0.03</v>
      </c>
      <c r="F84" s="13" t="s">
        <v>308</v>
      </c>
      <c r="DL84" s="6">
        <f>'Raw Temp_data'!DM111</f>
        <v>-8.4496783177883117E-2</v>
      </c>
      <c r="DM84" s="6">
        <f>'Raw Temp_data'!DN111</f>
        <v>-0.19178932590079967</v>
      </c>
      <c r="DN84" s="6">
        <f>'Raw Temp_data'!DO111</f>
        <v>-3.6598836145174118E-2</v>
      </c>
      <c r="DO84" s="6">
        <f>'Raw Temp_data'!DP111</f>
        <v>-0.10839660022952557</v>
      </c>
      <c r="DP84" s="6">
        <f>'Raw Temp_data'!DQ111</f>
        <v>-0.12033425660121111</v>
      </c>
      <c r="DQ84" s="6">
        <f>'Raw Temp_data'!DR111</f>
        <v>-0.10839660022952557</v>
      </c>
      <c r="DR84" s="6">
        <f>'Raw Temp_data'!DS111</f>
        <v>-0.12033425660121111</v>
      </c>
      <c r="DS84" s="6">
        <f>'Raw Temp_data'!DT111</f>
        <v>-0.12033425660121111</v>
      </c>
      <c r="DT84" s="6">
        <f>'Raw Temp_data'!DU111</f>
        <v>-0.12033425660121111</v>
      </c>
      <c r="DU84" s="6">
        <f>'Raw Temp_data'!DV111</f>
        <v>-0.10839660022952557</v>
      </c>
      <c r="DV84" s="6">
        <f>'Raw Temp_data'!DW111</f>
        <v>-0.12033425660121111</v>
      </c>
      <c r="DW84" s="6">
        <f>'Raw Temp_data'!DX111</f>
        <v>-5.890178137519797E-4</v>
      </c>
      <c r="DX84" s="6">
        <f>'Raw Temp_data'!DY111</f>
        <v>-4.8585638496319916E-2</v>
      </c>
      <c r="DY84" s="6">
        <f>'Raw Temp_data'!DZ111</f>
        <v>-0.10839660022952557</v>
      </c>
      <c r="DZ84" s="6">
        <f>'Raw Temp_data'!EA111</f>
        <v>-9.6450779266945119E-2</v>
      </c>
      <c r="EA84" s="6">
        <f>'Raw Temp_data'!EB111</f>
        <v>-9.6450779266945119E-2</v>
      </c>
      <c r="EB84" s="6">
        <f>'Raw Temp_data'!EC111</f>
        <v>-8.4496783177883117E-2</v>
      </c>
      <c r="EC84" s="6">
        <f>'Raw Temp_data'!ED111</f>
        <v>-8.4496783177883117E-2</v>
      </c>
      <c r="ED84" s="6">
        <f>'Raw Temp_data'!EE111</f>
        <v>-0.10839660022952557</v>
      </c>
      <c r="EE84" s="6">
        <f>'Raw Temp_data'!EF111</f>
        <v>-0.10839660022952557</v>
      </c>
      <c r="EF84" s="6">
        <f>'Raw Temp_data'!EG111</f>
        <v>-0.20367012345911917</v>
      </c>
      <c r="EG84" s="6">
        <f>'Raw Temp_data'!EH111</f>
        <v>-0.15609834322668803</v>
      </c>
      <c r="EH84" s="6">
        <f>'Raw Temp_data'!EI111</f>
        <v>-0.12033425660121111</v>
      </c>
      <c r="EI84" s="6">
        <f>'Raw Temp_data'!EJ111</f>
        <v>-0.12033425660121111</v>
      </c>
      <c r="EJ84" s="6">
        <f>'Raw Temp_data'!EK111</f>
        <v>0.59830895512902771</v>
      </c>
      <c r="EK84" s="6">
        <f>'Raw Temp_data'!EL111</f>
        <v>-0.12033425660121111</v>
      </c>
      <c r="EL84" s="6">
        <f>'Raw Temp_data'!EM111</f>
        <v>-0.15609834322668803</v>
      </c>
      <c r="EM84" s="6">
        <f>'Raw Temp_data'!EN111</f>
        <v>-0.14418511761414265</v>
      </c>
      <c r="EN84" s="6">
        <f>'Raw Temp_data'!EO111</f>
        <v>0.37591899383170357</v>
      </c>
      <c r="EO84" s="6">
        <f>'Raw Temp_data'!EP111</f>
        <v>0.47441091122465195</v>
      </c>
      <c r="EP84" s="6">
        <f>'Raw Temp_data'!EQ111</f>
        <v>0.19272599612543218</v>
      </c>
      <c r="EQ84" s="6">
        <f>'Raw Temp_data'!ER111</f>
        <v>-0.19178932590079967</v>
      </c>
      <c r="ER84" s="6"/>
      <c r="ES84" s="6">
        <f>'Raw Temp_data'!ET111</f>
        <v>-1.5295620647883652</v>
      </c>
      <c r="ET84" s="6">
        <f>'Raw Temp_data'!EU111</f>
        <v>-2.0284916078569495</v>
      </c>
      <c r="EU84" s="6">
        <f>'Raw Temp_data'!EV111</f>
        <v>-0.2274074858683548</v>
      </c>
      <c r="EV84" s="6">
        <f>(333.5*((16.57)^-0.07168)+(2.5*(LOG(16.57/16.325))^2-273+$E84))</f>
        <v>-0.32382781820706441</v>
      </c>
      <c r="EW84" s="6">
        <f>(333.5*((16.6)^-0.07168)+(2.5*(LOG(16.6/16.325))^2-273+$E84))</f>
        <v>-0.35915746818142225</v>
      </c>
      <c r="EX84" s="6">
        <f>(333.5*((16.51)^-0.07168)+(2.5*(LOG(16.51/16.325))^2-273+$E84))</f>
        <v>-0.25295310278465877</v>
      </c>
      <c r="EY84" s="13"/>
      <c r="EZ84" s="13"/>
      <c r="FA84" s="6">
        <f>IF(Readings!EW81&gt;0.1,333.5*((Readings!EW81)^-0.07168)+(2.5*(LOG(Readings!EW81/16.325))^2-273+$E84))</f>
        <v>-1.2310583808119873</v>
      </c>
      <c r="FB84" s="6"/>
      <c r="FC84" s="6">
        <f>IF(Readings!EY81&gt;0.1,333.5*((Readings!EY81)^-0.07168)+(2.5*(LOG(Readings!EY81/16.325))^2-273+$E84))</f>
        <v>-0.51143056759349292</v>
      </c>
      <c r="FD84" s="6">
        <f>IF(Readings!EZ81&gt;0.1,333.5*((Readings!EZ81)^-0.07168)+(2.5*(LOG(Readings!EZ81/16.325))^2-273+$E84))</f>
        <v>-0.32382781820706441</v>
      </c>
      <c r="FE84" s="6">
        <f>IF(Readings!FA81&gt;0.1,333.5*((Readings!FA81)^-0.07168)+(2.5*(LOG(Readings!FA81/16.325))^2-273+$E84))</f>
        <v>-0.27661001642047722</v>
      </c>
      <c r="FF84" s="6">
        <f>IF(Readings!FB81&gt;0.1,333.5*((Readings!FB81)^-0.07168)+(2.5*(LOG(Readings!FB81/16.325))^2-273+$E84))</f>
        <v>-1.3870034348565241</v>
      </c>
      <c r="FG84" s="6">
        <f>IF(Readings!FC81&gt;0.1,333.5*((Readings!FC81)^-0.07168)+(2.5*(LOG(Readings!FC81/16.325))^2-273+$E84))</f>
        <v>-0.19367012345907142</v>
      </c>
      <c r="FH84" s="6">
        <f>IF(Readings!FD81&gt;0.1,333.5*((Readings!FD81)^-0.07168)+(2.5*(LOG(Readings!FD81/16.325))^2-273+$E84))</f>
        <v>-0.2292640714148888</v>
      </c>
      <c r="FI84" s="6">
        <f>IF(Readings!FE81&gt;0.1,333.5*((Readings!FE81)^-0.07168)+(2.5*(LOG(Readings!FE81/16.325))^2-273+$E84))</f>
        <v>-0.46471886356323466</v>
      </c>
      <c r="FJ84" s="6">
        <f>IF(Readings!FF81&gt;0.1,333.5*((Readings!FF81)^-0.07168)+(2.5*(LOG(Readings!FF81/16.325))^2-273+$E84))</f>
        <v>-0.72009626246938296</v>
      </c>
      <c r="FK84" s="6">
        <f>IF(Readings!FG81&gt;0.1,333.5*((Readings!FG81)^-0.07168)+(2.5*(LOG(Readings!FG81/16.325))^2-273+$E84))</f>
        <v>-1.7273911782469327</v>
      </c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  <c r="IS84" s="13"/>
      <c r="IT84" s="13"/>
    </row>
    <row r="85" spans="2:254" x14ac:dyDescent="0.2">
      <c r="B85" s="13">
        <v>4</v>
      </c>
      <c r="C85" s="45">
        <v>1075.0999999999999</v>
      </c>
      <c r="D85" s="17">
        <v>-3.5</v>
      </c>
      <c r="E85" s="13">
        <v>-0.01</v>
      </c>
      <c r="F85" s="13" t="s">
        <v>309</v>
      </c>
      <c r="DL85" s="6">
        <f>'Raw Temp_data'!DM112</f>
        <v>-0.17033425660116563</v>
      </c>
      <c r="DM85" s="6">
        <f>'Raw Temp_data'!DN112</f>
        <v>-0.17033425660116563</v>
      </c>
      <c r="DN85" s="6">
        <f>'Raw Temp_data'!DO112</f>
        <v>-0.18226375889753399</v>
      </c>
      <c r="DO85" s="6">
        <f>'Raw Temp_data'!DP112</f>
        <v>-0.19418511761409718</v>
      </c>
      <c r="DP85" s="6">
        <f>'Raw Temp_data'!DQ112</f>
        <v>-0.19418511761409718</v>
      </c>
      <c r="DQ85" s="6">
        <f>'Raw Temp_data'!DR112</f>
        <v>-0.19418511761409718</v>
      </c>
      <c r="DR85" s="6">
        <f>'Raw Temp_data'!DS112</f>
        <v>-0.20609834322664256</v>
      </c>
      <c r="DS85" s="6">
        <f>'Raw Temp_data'!DT112</f>
        <v>-0.20609834322664256</v>
      </c>
      <c r="DT85" s="6">
        <f>'Raw Temp_data'!DU112</f>
        <v>-0.19418511761409718</v>
      </c>
      <c r="DU85" s="6">
        <f>'Raw Temp_data'!DV112</f>
        <v>-0.20609834322664256</v>
      </c>
      <c r="DV85" s="6">
        <f>'Raw Temp_data'!DW112</f>
        <v>-0.19418511761409718</v>
      </c>
      <c r="DW85" s="6">
        <f>'Raw Temp_data'!DX112</f>
        <v>-0.31295310278466104</v>
      </c>
      <c r="DX85" s="6">
        <f>'Raw Temp_data'!DY112</f>
        <v>-0.20609834322664256</v>
      </c>
      <c r="DY85" s="6">
        <f>'Raw Temp_data'!DZ112</f>
        <v>-0.19418511761409718</v>
      </c>
      <c r="DZ85" s="6">
        <f>'Raw Temp_data'!EA112</f>
        <v>-0.19418511761409718</v>
      </c>
      <c r="EA85" s="6">
        <f>'Raw Temp_data'!EB112</f>
        <v>-0.19418511761409718</v>
      </c>
      <c r="EB85" s="6">
        <f>'Raw Temp_data'!EC112</f>
        <v>-0.18226375889753399</v>
      </c>
      <c r="EC85" s="6">
        <f>'Raw Temp_data'!ED112</f>
        <v>-0.18226375889753399</v>
      </c>
      <c r="ED85" s="6">
        <f>'Raw Temp_data'!EE112</f>
        <v>-0.19418511761409718</v>
      </c>
      <c r="EE85" s="6">
        <f>'Raw Temp_data'!EF112</f>
        <v>-0.20609834322664256</v>
      </c>
      <c r="EF85" s="6">
        <f>'Raw Temp_data'!EG112</f>
        <v>-0.28926407141489108</v>
      </c>
      <c r="EG85" s="6">
        <f>'Raw Temp_data'!EH112</f>
        <v>-0.28926407141489108</v>
      </c>
      <c r="EH85" s="6">
        <f>'Raw Temp_data'!EI112</f>
        <v>-0.39561232283222125</v>
      </c>
      <c r="EI85" s="6">
        <f>'Raw Temp_data'!EJ112</f>
        <v>-0.3484264547271323</v>
      </c>
      <c r="EJ85" s="6">
        <f>'Raw Temp_data'!EK112</f>
        <v>-0.3366100164204795</v>
      </c>
      <c r="EK85" s="6">
        <f>'Raw Temp_data'!EL112</f>
        <v>-0.37203534542737771</v>
      </c>
      <c r="EL85" s="6">
        <f>'Raw Temp_data'!EM112</f>
        <v>-0.50131596524346378</v>
      </c>
      <c r="EM85" s="6">
        <f>'Raw Temp_data'!EN112</f>
        <v>-0.45441567806392413</v>
      </c>
      <c r="EN85" s="6">
        <f>'Raw Temp_data'!EO112</f>
        <v>-0.39561232283222125</v>
      </c>
      <c r="EO85" s="6">
        <f>'Raw Temp_data'!EP112</f>
        <v>-0.40738886944819797</v>
      </c>
      <c r="EP85" s="6">
        <f>'Raw Temp_data'!EQ112</f>
        <v>-0.38382781820706668</v>
      </c>
      <c r="EQ85" s="6">
        <f>'Raw Temp_data'!ER112</f>
        <v>-0.53640853627325669</v>
      </c>
      <c r="ER85" s="6">
        <f>'Raw Temp_data'!ES112</f>
        <v>-1.9712482087497278</v>
      </c>
      <c r="ES85" s="6">
        <f>'Raw Temp_data'!ET112</f>
        <v>-1.7982606446836371</v>
      </c>
      <c r="ET85" s="6">
        <f>'Raw Temp_data'!EU112</f>
        <v>-2.5217649470804986</v>
      </c>
      <c r="EU85" s="6">
        <f>'Raw Temp_data'!EV112</f>
        <v>-0.54809037124999804</v>
      </c>
      <c r="EV85" s="6">
        <f>(333.5*((16.81)^-0.07168)+(2.5*(LOG(16.81/16.325))^2-273+$E85))</f>
        <v>-0.58447981505889857</v>
      </c>
      <c r="EW85" s="6">
        <f>(333.5*((16.88)^-0.07168)+(2.5*(LOG(16.88/16.325))^2-273+$E85))</f>
        <v>-0.66549191691302667</v>
      </c>
      <c r="EX85" s="6">
        <f>(333.5*((16.73)^-0.07168)+(2.5*(LOG(16.73/16.325))^2-273+$E85))</f>
        <v>-0.49143056759351111</v>
      </c>
      <c r="EY85" s="13"/>
      <c r="EZ85" s="13"/>
      <c r="FA85" s="6">
        <f>IF(Readings!EW82&gt;0.1,333.5*((Readings!EW82)^-0.07168)+(2.5*(LOG(Readings!EW82/16.325))^2-273+$E85))</f>
        <v>-1.4885542048886578</v>
      </c>
      <c r="FB85" s="6"/>
      <c r="FC85" s="6">
        <f>IF(Readings!EY82&gt;0.1,333.5*((Readings!EY82)^-0.07168)+(2.5*(LOG(Readings!EY82/16.325))^2-273+$E85))</f>
        <v>-0.97447912454299512</v>
      </c>
      <c r="FD85" s="6">
        <f>IF(Readings!EZ82&gt;0.1,333.5*((Readings!EZ82)^-0.07168)+(2.5*(LOG(Readings!EZ82/16.325))^2-273+$E85))</f>
        <v>-0.58447981505889857</v>
      </c>
      <c r="FE85" s="6">
        <f>IF(Readings!FA82&gt;0.1,333.5*((Readings!FA82)^-0.07168)+(2.5*(LOG(Readings!FA82/16.325))^2-273+$E85))</f>
        <v>-0.50308894870903487</v>
      </c>
      <c r="FF85" s="6">
        <f>IF(Readings!FB82&gt;0.1,333.5*((Readings!FB82)^-0.07168)+(2.5*(LOG(Readings!FB82/16.325))^2-273+$E85))</f>
        <v>-1.6856317121455504</v>
      </c>
      <c r="FG85" s="6">
        <f>IF(Readings!FC82&gt;0.1,333.5*((Readings!FC82)^-0.07168)+(2.5*(LOG(Readings!FC82/16.325))^2-273+$E85))</f>
        <v>-0.4213159652434797</v>
      </c>
      <c r="FH85" s="6">
        <f>IF(Readings!FD82&gt;0.1,333.5*((Readings!FD82)^-0.07168)+(2.5*(LOG(Readings!FD82/16.325))^2-273+$E85))</f>
        <v>-0.54964458901287117</v>
      </c>
      <c r="FI85" s="6">
        <f>IF(Readings!FE82&gt;0.1,333.5*((Readings!FE82)^-0.07168)+(2.5*(LOG(Readings!FE82/16.325))^2-273+$E85))</f>
        <v>-1.0762654851067168</v>
      </c>
      <c r="FJ85" s="6">
        <f>IF(Readings!FF82&gt;0.1,333.5*((Readings!FF82)^-0.07168)+(2.5*(LOG(Readings!FF82/16.325))^2-273+$E85))</f>
        <v>-1.3114697571171519</v>
      </c>
      <c r="FK85" s="6">
        <f>IF(Readings!FG82&gt;0.1,333.5*((Readings!FG82)^-0.07168)+(2.5*(LOG(Readings!FG82/16.325))^2-273+$E85))</f>
        <v>-1.8157792990676853</v>
      </c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  <c r="IM85" s="13"/>
      <c r="IN85" s="13"/>
      <c r="IO85" s="13"/>
      <c r="IP85" s="13"/>
      <c r="IQ85" s="13"/>
      <c r="IR85" s="13"/>
      <c r="IS85" s="13"/>
      <c r="IT85" s="13"/>
    </row>
    <row r="86" spans="2:254" x14ac:dyDescent="0.2">
      <c r="B86" s="13">
        <v>5</v>
      </c>
      <c r="C86" s="45">
        <v>1074.0999999999999</v>
      </c>
      <c r="D86" s="17">
        <v>-4.5</v>
      </c>
      <c r="E86" s="13">
        <v>-0.01</v>
      </c>
      <c r="F86" s="13" t="s">
        <v>310</v>
      </c>
      <c r="DL86" s="6">
        <f>'Raw Temp_data'!DM113</f>
        <v>-0.17033425660116563</v>
      </c>
      <c r="DM86" s="6">
        <f>'Raw Temp_data'!DN113</f>
        <v>-0.17033425660116563</v>
      </c>
      <c r="DN86" s="6">
        <f>'Raw Temp_data'!DO113</f>
        <v>-0.26554283999570316</v>
      </c>
      <c r="DO86" s="6">
        <f>'Raw Temp_data'!DP113</f>
        <v>-0.31295310278466104</v>
      </c>
      <c r="DP86" s="6">
        <f>'Raw Temp_data'!DQ113</f>
        <v>-0.32478556918670165</v>
      </c>
      <c r="DQ86" s="6">
        <f>'Raw Temp_data'!DR113</f>
        <v>-0.3366100164204795</v>
      </c>
      <c r="DR86" s="6">
        <f>'Raw Temp_data'!DS113</f>
        <v>-0.3366100164204795</v>
      </c>
      <c r="DS86" s="6">
        <f>'Raw Temp_data'!DT113</f>
        <v>-0.3366100164204795</v>
      </c>
      <c r="DT86" s="6">
        <f>'Raw Temp_data'!DU113</f>
        <v>-0.32478556918670165</v>
      </c>
      <c r="DU86" s="6">
        <f>'Raw Temp_data'!DV113</f>
        <v>-0.32478556918670165</v>
      </c>
      <c r="DV86" s="6">
        <f>'Raw Temp_data'!DW113</f>
        <v>-0.31295310278466104</v>
      </c>
      <c r="DW86" s="6">
        <f>'Raw Temp_data'!DX113</f>
        <v>-0.30111260695400688</v>
      </c>
      <c r="DX86" s="6">
        <f>'Raw Temp_data'!DY113</f>
        <v>-0.30111260695400688</v>
      </c>
      <c r="DY86" s="6">
        <f>'Raw Temp_data'!DZ113</f>
        <v>-0.30111260695400688</v>
      </c>
      <c r="DZ86" s="6">
        <f>'Raw Temp_data'!EA113</f>
        <v>-0.30111260695400688</v>
      </c>
      <c r="EA86" s="6">
        <f>'Raw Temp_data'!EB113</f>
        <v>-0.30111260695400688</v>
      </c>
      <c r="EB86" s="6">
        <f>'Raw Temp_data'!EC113</f>
        <v>-0.28926407141489108</v>
      </c>
      <c r="EC86" s="6">
        <f>'Raw Temp_data'!ED113</f>
        <v>-0.27740748586830932</v>
      </c>
      <c r="ED86" s="6">
        <f>'Raw Temp_data'!EE113</f>
        <v>-0.30111260695400688</v>
      </c>
      <c r="EE86" s="6">
        <f>'Raw Temp_data'!EF113</f>
        <v>-0.31295310278466104</v>
      </c>
      <c r="EF86" s="6">
        <f>'Raw Temp_data'!EG113</f>
        <v>-0.53640853627325669</v>
      </c>
      <c r="EG86" s="6">
        <f>'Raw Temp_data'!EH113</f>
        <v>-0.50131596524346378</v>
      </c>
      <c r="EH86" s="6">
        <f>'Raw Temp_data'!EI113</f>
        <v>-0.71081861076538644</v>
      </c>
      <c r="EI86" s="6">
        <f>'Raw Temp_data'!EJ113</f>
        <v>-0.53640853627325669</v>
      </c>
      <c r="EJ86" s="6">
        <f>'Raw Temp_data'!EK113</f>
        <v>-0.48960271973709268</v>
      </c>
      <c r="EK86" s="6">
        <f>'Raw Temp_data'!EL113</f>
        <v>-0.69924547265458159</v>
      </c>
      <c r="EL86" s="6">
        <f>'Raw Temp_data'!EM113</f>
        <v>-0.75703434827698857</v>
      </c>
      <c r="EM86" s="6">
        <f>'Raw Temp_data'!EN113</f>
        <v>-0.65287581582532539</v>
      </c>
      <c r="EN86" s="6">
        <f>'Raw Temp_data'!EO113</f>
        <v>-0.55976437839552773</v>
      </c>
      <c r="EO86" s="6">
        <f>'Raw Temp_data'!EP113</f>
        <v>-0.55976437839552773</v>
      </c>
      <c r="EP86" s="6">
        <f>'Raw Temp_data'!EQ113</f>
        <v>-0.52471886356323694</v>
      </c>
      <c r="EQ86" s="6">
        <f>'Raw Temp_data'!ER113</f>
        <v>-0.76856912694250923</v>
      </c>
      <c r="ER86" s="6">
        <f>'Raw Temp_data'!ES113</f>
        <v>-2.1105350339599909</v>
      </c>
      <c r="ES86" s="6">
        <f>'Raw Temp_data'!ET113</f>
        <v>-1.9712482087497278</v>
      </c>
      <c r="ET86" s="6">
        <f>'Raw Temp_data'!EU113</f>
        <v>-2.8110586131432456</v>
      </c>
      <c r="EU86" s="6">
        <f>'Raw Temp_data'!EV113</f>
        <v>-0.71081861076538644</v>
      </c>
      <c r="EV86" s="6">
        <f>(333.5*((16.96)^-0.07168)+(2.5*(LOG(16.96/16.325))^2-273+$E86))</f>
        <v>-0.75761762639604058</v>
      </c>
      <c r="EW86" s="6">
        <f>(333.5*((17.1)^-0.07168)+(2.5*(LOG(17.1/16.325))^2-273+$E86))</f>
        <v>-0.91767222850774033</v>
      </c>
      <c r="EX86" s="6">
        <f>(333.5*((16.86)^-0.07168)+(2.5*(LOG(16.86/16.325))^2-273+$E86))</f>
        <v>-0.64238405776120544</v>
      </c>
      <c r="EY86" s="13"/>
      <c r="EZ86" s="13"/>
      <c r="FA86" s="6">
        <f>IF(Readings!EW83&gt;0.1,333.5*((Readings!EW83)^-0.07168)+(2.5*(LOG(Readings!EW83/16.325))^2-273+$E86))</f>
        <v>-1.6856317121455504</v>
      </c>
      <c r="FB86" s="6"/>
      <c r="FC86" s="6">
        <f>IF(Readings!EY83&gt;0.1,333.5*((Readings!EY83)^-0.07168)+(2.5*(LOG(Readings!EY83/16.325))^2-273+$E86))</f>
        <v>-1.222243970526165</v>
      </c>
      <c r="FD86" s="6">
        <f>IF(Readings!EZ83&gt;0.1,333.5*((Readings!EZ83)^-0.07168)+(2.5*(LOG(Readings!EZ83/16.325))^2-273+$E86))</f>
        <v>-0.74612856377615344</v>
      </c>
      <c r="FE86" s="6">
        <f>IF(Readings!FA83&gt;0.1,333.5*((Readings!FA83)^-0.07168)+(2.5*(LOG(Readings!FA83/16.325))^2-273+$E86))</f>
        <v>-0.64238405776120544</v>
      </c>
      <c r="FF86" s="6">
        <f>IF(Readings!FB83&gt;0.1,333.5*((Readings!FB83)^-0.07168)+(2.5*(LOG(Readings!FB83/16.325))^2-273+$E86))</f>
        <v>-2.3791347640579374</v>
      </c>
      <c r="FG86" s="6">
        <f>IF(Readings!FC83&gt;0.1,333.5*((Readings!FC83)^-0.07168)+(2.5*(LOG(Readings!FC83/16.325))^2-273+$E86))</f>
        <v>-0.54964458901287117</v>
      </c>
      <c r="FH86" s="6">
        <f>IF(Readings!FD83&gt;0.1,333.5*((Readings!FD83)^-0.07168)+(2.5*(LOG(Readings!FD83/16.325))^2-273+$E86))</f>
        <v>-0.75761762639604058</v>
      </c>
      <c r="FI86" s="6">
        <f>IF(Readings!FE83&gt;0.1,333.5*((Readings!FE83)^-0.07168)+(2.5*(LOG(Readings!FE83/16.325))^2-273+$E86))</f>
        <v>-1.4665174560788614</v>
      </c>
      <c r="FJ86" s="6">
        <f>IF(Readings!FF83&gt;0.1,333.5*((Readings!FF83)^-0.07168)+(2.5*(LOG(Readings!FF83/16.325))^2-273+$E86))</f>
        <v>-1.6747416962236912</v>
      </c>
      <c r="FK86" s="6">
        <f>IF(Readings!FG83&gt;0.1,333.5*((Readings!FG83)^-0.07168)+(2.5*(LOG(Readings!FG83/16.325))^2-273+$E86))</f>
        <v>-1.9127502838059058</v>
      </c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  <c r="IM86" s="13"/>
      <c r="IN86" s="13"/>
      <c r="IO86" s="13"/>
      <c r="IP86" s="13"/>
      <c r="IQ86" s="13"/>
      <c r="IR86" s="13"/>
      <c r="IS86" s="13"/>
      <c r="IT86" s="13"/>
    </row>
    <row r="87" spans="2:254" x14ac:dyDescent="0.2">
      <c r="B87" s="13">
        <v>6</v>
      </c>
      <c r="C87" s="45">
        <v>1073.5999999999999</v>
      </c>
      <c r="D87" s="17">
        <v>-5</v>
      </c>
      <c r="E87" s="13">
        <v>-0.05</v>
      </c>
      <c r="F87" s="13" t="s">
        <v>311</v>
      </c>
      <c r="DL87" s="6">
        <f>'Raw Temp_data'!DM114</f>
        <v>-0.14645077926689964</v>
      </c>
      <c r="DM87" s="6">
        <f>'Raw Temp_data'!DN114</f>
        <v>-0.13449678317783764</v>
      </c>
      <c r="DN87" s="6">
        <f>'Raw Temp_data'!DO114</f>
        <v>-0.24178932590075419</v>
      </c>
      <c r="DO87" s="6">
        <f>'Raw Temp_data'!DP114</f>
        <v>-0.31295310278466104</v>
      </c>
      <c r="DP87" s="6">
        <f>'Raw Temp_data'!DQ114</f>
        <v>-0.3484264547271323</v>
      </c>
      <c r="DQ87" s="6">
        <f>'Raw Temp_data'!DR114</f>
        <v>-0.3484264547271323</v>
      </c>
      <c r="DR87" s="6">
        <f>'Raw Temp_data'!DS114</f>
        <v>-0.3484264547271323</v>
      </c>
      <c r="DS87" s="6">
        <f>'Raw Temp_data'!DT114</f>
        <v>-0.32478556918670165</v>
      </c>
      <c r="DT87" s="6">
        <f>'Raw Temp_data'!DU114</f>
        <v>-0.31295310278466104</v>
      </c>
      <c r="DU87" s="6">
        <f>'Raw Temp_data'!DV114</f>
        <v>-0.31295310278466104</v>
      </c>
      <c r="DV87" s="6">
        <f>'Raw Temp_data'!DW114</f>
        <v>-0.28926407141489108</v>
      </c>
      <c r="DW87" s="6">
        <f>'Raw Temp_data'!DX114</f>
        <v>-0.25367012345907369</v>
      </c>
      <c r="DX87" s="6">
        <f>'Raw Temp_data'!DY114</f>
        <v>-0.27740748586830932</v>
      </c>
      <c r="DY87" s="6">
        <f>'Raw Temp_data'!DZ114</f>
        <v>-0.27740748586830932</v>
      </c>
      <c r="DZ87" s="6">
        <f>'Raw Temp_data'!EA114</f>
        <v>-0.27740748586830932</v>
      </c>
      <c r="EA87" s="6">
        <f>'Raw Temp_data'!EB114</f>
        <v>-0.26554283999570316</v>
      </c>
      <c r="EB87" s="6">
        <f>'Raw Temp_data'!EC114</f>
        <v>-0.25367012345907369</v>
      </c>
      <c r="EC87" s="6">
        <f>'Raw Temp_data'!ED114</f>
        <v>-0.25367012345907369</v>
      </c>
      <c r="ED87" s="6">
        <f>'Raw Temp_data'!EE114</f>
        <v>-0.27740748586830932</v>
      </c>
      <c r="EE87" s="6">
        <f>'Raw Temp_data'!EF114</f>
        <v>-0.28926407141489108</v>
      </c>
      <c r="EF87" s="6">
        <f>'Raw Temp_data'!EG114</f>
        <v>-0.62964458901285525</v>
      </c>
      <c r="EG87" s="6">
        <f>'Raw Temp_data'!EH114</f>
        <v>-0.48960271973709268</v>
      </c>
      <c r="EH87" s="6">
        <f>'Raw Temp_data'!EI114</f>
        <v>-0.74549191691301075</v>
      </c>
      <c r="EI87" s="6">
        <f>'Raw Temp_data'!EJ114</f>
        <v>-0.51302134319962533</v>
      </c>
      <c r="EJ87" s="6">
        <f>'Raw Temp_data'!EK114</f>
        <v>-0.4661525861513951</v>
      </c>
      <c r="EK87" s="6">
        <f>'Raw Temp_data'!EL114</f>
        <v>-0.83761762639602466</v>
      </c>
      <c r="EL87" s="6">
        <f>'Raw Temp_data'!EM114</f>
        <v>-0.76856912694250923</v>
      </c>
      <c r="EM87" s="6">
        <f>'Raw Temp_data'!EN114</f>
        <v>-0.65287581582532539</v>
      </c>
      <c r="EN87" s="6">
        <f>'Raw Temp_data'!EO114</f>
        <v>-0.53640853627325669</v>
      </c>
      <c r="EO87" s="6">
        <f>'Raw Temp_data'!EP114</f>
        <v>-0.52471886356323694</v>
      </c>
      <c r="EP87" s="6">
        <f>'Raw Temp_data'!EQ114</f>
        <v>-0.51302134319962533</v>
      </c>
      <c r="EQ87" s="6">
        <f>'Raw Temp_data'!ER114</f>
        <v>-0.78009626246938524</v>
      </c>
      <c r="ER87" s="6">
        <f>'Raw Temp_data'!ES114</f>
        <v>-2.1105350339599909</v>
      </c>
      <c r="ES87" s="6">
        <f>'Raw Temp_data'!ET114</f>
        <v>-2.0356742159895589</v>
      </c>
      <c r="ET87" s="6">
        <f>'Raw Temp_data'!EU114</f>
        <v>-2.6256442426005719</v>
      </c>
      <c r="EU87" s="6">
        <f>'Raw Temp_data'!EV114</f>
        <v>-0.76856912694250923</v>
      </c>
      <c r="EV87" s="6">
        <f>(333.5*((17.05)^-0.07168)+(2.5*(LOG(17.05/16.325))^2-273+$E87))</f>
        <v>-0.90067894232453227</v>
      </c>
      <c r="EW87" s="6">
        <f>(333.5*((17.19)^-0.07168)+(2.5*(LOG(17.19/16.325))^2-273+$E87))</f>
        <v>-1.0597912108077594</v>
      </c>
      <c r="EX87" s="6">
        <f>(333.5*((16.94)^-0.07168)+(2.5*(LOG(16.94/16.325))^2-273+$E87))</f>
        <v>-0.77463190555477013</v>
      </c>
      <c r="EY87" s="13"/>
      <c r="EZ87" s="13"/>
      <c r="FA87" s="6">
        <f>IF(Readings!EW84&gt;0.1,333.5*((Readings!EW84)^-0.07168)+(2.5*(LOG(Readings!EW84/16.325))^2-273+$E87))</f>
        <v>-1.8125056345947996</v>
      </c>
      <c r="FB87" s="6"/>
      <c r="FC87" s="6">
        <f>IF(Readings!EY84&gt;0.1,333.5*((Readings!EY84)^-0.07168)+(2.5*(LOG(Readings!EY84/16.325))^2-273+$E87))</f>
        <v>-1.3514697571171723</v>
      </c>
      <c r="FD87" s="6">
        <f>IF(Readings!EZ84&gt;0.1,333.5*((Readings!EZ84)^-0.07168)+(2.5*(LOG(Readings!EZ84/16.325))^2-273+$E87))</f>
        <v>-0.86639302276705621</v>
      </c>
      <c r="FE87" s="6">
        <f>IF(Readings!FA84&gt;0.1,333.5*((Readings!FA84)^-0.07168)+(2.5*(LOG(Readings!FA84/16.325))^2-273+$E87))</f>
        <v>-0.76312764225940555</v>
      </c>
      <c r="FF87" s="6">
        <f>IF(Readings!FB84&gt;0.1,333.5*((Readings!FB84)^-0.07168)+(2.5*(LOG(Readings!FB84/16.325))^2-273+$E87))</f>
        <v>-2.481764947080535</v>
      </c>
      <c r="FG87" s="6">
        <f>IF(Readings!FC84&gt;0.1,333.5*((Readings!FC84)^-0.07168)+(2.5*(LOG(Readings!FC84/16.325))^2-273+$E87))</f>
        <v>-0.6823840577612259</v>
      </c>
      <c r="FH87" s="6">
        <f>IF(Readings!FD84&gt;0.1,333.5*((Readings!FD84)^-0.07168)+(2.5*(LOG(Readings!FD84/16.325))^2-273+$E87))</f>
        <v>-0.8778291799558815</v>
      </c>
      <c r="FI87" s="6">
        <f>IF(Readings!FE84&gt;0.1,333.5*((Readings!FE84)^-0.07168)+(2.5*(LOG(Readings!FE84/16.325))^2-273+$E87))</f>
        <v>-1.6492571261543389</v>
      </c>
      <c r="FJ87" s="6">
        <f>IF(Readings!FF84&gt;0.1,333.5*((Readings!FF84)^-0.07168)+(2.5*(LOG(Readings!FF84/16.325))^2-273+$E87))</f>
        <v>-1.8449710448119845</v>
      </c>
      <c r="FK87" s="6">
        <f>IF(Readings!FG84&gt;0.1,333.5*((Readings!FG84)^-0.07168)+(2.5*(LOG(Readings!FG84/16.325))^2-273+$E87))</f>
        <v>-2.017096198301374</v>
      </c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P87" s="13"/>
      <c r="GQ87" s="13"/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/>
      <c r="IH87" s="13"/>
      <c r="II87" s="13"/>
      <c r="IJ87" s="13"/>
      <c r="IK87" s="13"/>
      <c r="IL87" s="13"/>
      <c r="IM87" s="13"/>
      <c r="IN87" s="13"/>
      <c r="IO87" s="13"/>
      <c r="IP87" s="13"/>
      <c r="IQ87" s="13"/>
      <c r="IR87" s="13"/>
      <c r="IS87" s="13"/>
      <c r="IT87" s="13"/>
    </row>
    <row r="88" spans="2:254" x14ac:dyDescent="0.2">
      <c r="B88" s="13">
        <v>7</v>
      </c>
      <c r="C88" s="45">
        <v>1073.0999999999999</v>
      </c>
      <c r="D88" s="17">
        <v>-5.5</v>
      </c>
      <c r="E88" s="13">
        <v>-0.01</v>
      </c>
      <c r="F88" s="13" t="s">
        <v>312</v>
      </c>
      <c r="DL88" s="6">
        <f>'Raw Temp_data'!DM115</f>
        <v>-0.25740748586832751</v>
      </c>
      <c r="DM88" s="6">
        <f>'Raw Temp_data'!DN115</f>
        <v>-0.24554283999572135</v>
      </c>
      <c r="DN88" s="6">
        <f>'Raw Temp_data'!DO115</f>
        <v>-0.31661001642049769</v>
      </c>
      <c r="DO88" s="6">
        <f>'Raw Temp_data'!DP115</f>
        <v>-0.42267086241008656</v>
      </c>
      <c r="DP88" s="6">
        <f>'Raw Temp_data'!DQ115</f>
        <v>-0.42267086241008656</v>
      </c>
      <c r="DQ88" s="6">
        <f>'Raw Temp_data'!DR115</f>
        <v>-0.41091812913913373</v>
      </c>
      <c r="DR88" s="6">
        <f>'Raw Temp_data'!DS115</f>
        <v>-0.41091812913913373</v>
      </c>
      <c r="DS88" s="6">
        <f>'Raw Temp_data'!DT115</f>
        <v>-0.38738886944821616</v>
      </c>
      <c r="DT88" s="6">
        <f>'Raw Temp_data'!DU115</f>
        <v>-0.36382781820708487</v>
      </c>
      <c r="DU88" s="6">
        <f>'Raw Temp_data'!DV115</f>
        <v>-0.3520353454273959</v>
      </c>
      <c r="DV88" s="6">
        <f>'Raw Temp_data'!DW115</f>
        <v>-0.34023489432848919</v>
      </c>
      <c r="DW88" s="6">
        <f>'Raw Temp_data'!DX115</f>
        <v>-0.30478556918671984</v>
      </c>
      <c r="DX88" s="6">
        <f>'Raw Temp_data'!DY115</f>
        <v>-0.32842645472715049</v>
      </c>
      <c r="DY88" s="6">
        <f>'Raw Temp_data'!DZ115</f>
        <v>-0.31661001642049769</v>
      </c>
      <c r="DZ88" s="6">
        <f>'Raw Temp_data'!EA115</f>
        <v>-0.31661001642049769</v>
      </c>
      <c r="EA88" s="6">
        <f>'Raw Temp_data'!EB115</f>
        <v>-0.30478556918671984</v>
      </c>
      <c r="EB88" s="6">
        <f>'Raw Temp_data'!EC115</f>
        <v>-0.30478556918671984</v>
      </c>
      <c r="EC88" s="6">
        <f>'Raw Temp_data'!ED115</f>
        <v>-0.29295310278467923</v>
      </c>
      <c r="ED88" s="6">
        <f>'Raw Temp_data'!EE115</f>
        <v>-0.32842645472715049</v>
      </c>
      <c r="EE88" s="6">
        <f>'Raw Temp_data'!EF115</f>
        <v>-0.36382781820708487</v>
      </c>
      <c r="EF88" s="6">
        <f>'Raw Temp_data'!EG115</f>
        <v>-0.72549191691302894</v>
      </c>
      <c r="EG88" s="6">
        <f>'Raw Temp_data'!EH115</f>
        <v>-0.53976437839554592</v>
      </c>
      <c r="EH88" s="6">
        <f>'Raw Temp_data'!EI115</f>
        <v>-0.82909910286974764</v>
      </c>
      <c r="EI88" s="6">
        <f>'Raw Temp_data'!EJ115</f>
        <v>-0.56308894870903714</v>
      </c>
      <c r="EJ88" s="6">
        <f>'Raw Temp_data'!EK115</f>
        <v>-0.50471886356325513</v>
      </c>
      <c r="EK88" s="6">
        <f>'Raw Temp_data'!EL115</f>
        <v>-0.93209256612317404</v>
      </c>
      <c r="EL88" s="6">
        <f>'Raw Temp_data'!EM115</f>
        <v>-0.82909910286974764</v>
      </c>
      <c r="EM88" s="6">
        <f>'Raw Temp_data'!EN115</f>
        <v>-0.70238405776120771</v>
      </c>
      <c r="EN88" s="6">
        <f>'Raw Temp_data'!EO115</f>
        <v>-0.58638232606267593</v>
      </c>
      <c r="EO88" s="6">
        <f>'Raw Temp_data'!EP115</f>
        <v>-0.57473953158921631</v>
      </c>
      <c r="EP88" s="6">
        <f>'Raw Temp_data'!EQ115</f>
        <v>-0.55143056759351339</v>
      </c>
      <c r="EQ88" s="6">
        <f>'Raw Temp_data'!ER115</f>
        <v>-0.8405730026350966</v>
      </c>
      <c r="ER88" s="6">
        <f>'Raw Temp_data'!ES115</f>
        <v>-2.1544437718676477</v>
      </c>
      <c r="ES88" s="6">
        <f>'Raw Temp_data'!ET115</f>
        <v>-2.0798605067116114</v>
      </c>
      <c r="ET88" s="6">
        <f>'Raw Temp_data'!EU115</f>
        <v>-2.6056442426005901</v>
      </c>
      <c r="EU88" s="6">
        <f>'Raw Temp_data'!EV115</f>
        <v>-0.77161576440005319</v>
      </c>
      <c r="EV88" s="6">
        <f>(333.5*((17.05)^-0.07168)+(2.5*(LOG(17.05/16.325))^2-273+$E88))</f>
        <v>-0.86067894232451181</v>
      </c>
      <c r="EW88" s="6">
        <f>(333.5*((17.2)^-0.07168)+(2.5*(LOG(17.2/16.325))^2-273+$E88))</f>
        <v>-1.0311007762558688</v>
      </c>
      <c r="EX88" s="6">
        <f>(333.5*((16.95)^-0.07168)+(2.5*(LOG(16.95/16.325))^2-273+$E88))</f>
        <v>-0.74612856377615344</v>
      </c>
      <c r="EY88" s="13"/>
      <c r="EZ88" s="13"/>
      <c r="FA88" s="6">
        <f>IF(Readings!EW85&gt;0.1,333.5*((Readings!EW85)^-0.07168)+(2.5*(LOG(Readings!EW85/16.325))^2-273+$E88))</f>
        <v>-1.7508280747825893</v>
      </c>
      <c r="FB88" s="6"/>
      <c r="FC88" s="6">
        <f>IF(Readings!EY85&gt;0.1,333.5*((Readings!EY85)^-0.07168)+(2.5*(LOG(Readings!EY85/16.325))^2-273+$E88))</f>
        <v>-1.300341626304089</v>
      </c>
      <c r="FD88" s="6">
        <f>IF(Readings!EZ85&gt;0.1,333.5*((Readings!EZ85)^-0.07168)+(2.5*(LOG(Readings!EZ85/16.325))^2-273+$E88))</f>
        <v>-0.87209256612317176</v>
      </c>
      <c r="FE88" s="6">
        <f>IF(Readings!FA85&gt;0.1,333.5*((Readings!FA85)^-0.07168)+(2.5*(LOG(Readings!FA85/16.325))^2-273+$E88))</f>
        <v>-0.72312764225938508</v>
      </c>
      <c r="FF88" s="6">
        <f>IF(Readings!FB85&gt;0.1,333.5*((Readings!FB85)^-0.07168)+(2.5*(LOG(Readings!FB85/16.325))^2-273+$E88))</f>
        <v>-2.5456442426005879</v>
      </c>
      <c r="FG88" s="6">
        <f>IF(Readings!FC85&gt;0.1,333.5*((Readings!FC85)^-0.07168)+(2.5*(LOG(Readings!FC85/16.325))^2-273+$E88))</f>
        <v>-0.64238405776120544</v>
      </c>
      <c r="FH88" s="6">
        <f>IF(Readings!FD85&gt;0.1,333.5*((Readings!FD85)^-0.07168)+(2.5*(LOG(Readings!FD85/16.325))^2-273+$E88))</f>
        <v>-0.86067894232451181</v>
      </c>
      <c r="FI88" s="6">
        <f>IF(Readings!FE85&gt;0.1,333.5*((Readings!FE85)^-0.07168)+(2.5*(LOG(Readings!FE85/16.325))^2-273+$E88))</f>
        <v>-1.5873737013261575</v>
      </c>
      <c r="FJ88" s="6">
        <f>IF(Readings!FF85&gt;0.1,333.5*((Readings!FF85)^-0.07168)+(2.5*(LOG(Readings!FF85/16.325))^2-273+$E88))</f>
        <v>-1.7941560213137109</v>
      </c>
      <c r="FK88" s="6">
        <f>IF(Readings!FG85&gt;0.1,333.5*((Readings!FG85)^-0.07168)+(2.5*(LOG(Readings!FG85/16.325))^2-273+$E88))</f>
        <v>-1.923491282331554</v>
      </c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  <c r="IL88" s="13"/>
      <c r="IM88" s="13"/>
      <c r="IN88" s="13"/>
      <c r="IO88" s="13"/>
      <c r="IP88" s="13"/>
      <c r="IQ88" s="13"/>
      <c r="IR88" s="13"/>
      <c r="IS88" s="13"/>
      <c r="IT88" s="13"/>
    </row>
    <row r="89" spans="2:254" x14ac:dyDescent="0.2">
      <c r="B89" s="13">
        <v>8</v>
      </c>
      <c r="C89" s="45">
        <v>1072.5999999999999</v>
      </c>
      <c r="D89" s="17">
        <v>-6</v>
      </c>
      <c r="E89" s="13">
        <v>-0.03</v>
      </c>
      <c r="F89" s="13" t="s">
        <v>313</v>
      </c>
      <c r="DL89" s="6">
        <f>'Raw Temp_data'!DM116</f>
        <v>-0.21111260695403189</v>
      </c>
      <c r="DM89" s="6">
        <f>'Raw Temp_data'!DN116</f>
        <v>-0.1636701234590987</v>
      </c>
      <c r="DN89" s="6">
        <f>'Raw Temp_data'!DO116</f>
        <v>-0.24661001642050451</v>
      </c>
      <c r="DO89" s="6">
        <f>'Raw Temp_data'!DP116</f>
        <v>-0.35267086241009338</v>
      </c>
      <c r="DP89" s="6">
        <f>'Raw Temp_data'!DQ116</f>
        <v>-0.35267086241009338</v>
      </c>
      <c r="DQ89" s="6">
        <f>'Raw Temp_data'!DR116</f>
        <v>-0.34091812913914055</v>
      </c>
      <c r="DR89" s="6">
        <f>'Raw Temp_data'!DS116</f>
        <v>-0.32915746818144953</v>
      </c>
      <c r="DS89" s="6">
        <f>'Raw Temp_data'!DT116</f>
        <v>-0.31738886944822298</v>
      </c>
      <c r="DT89" s="6">
        <f>'Raw Temp_data'!DU116</f>
        <v>-0.2938278182070917</v>
      </c>
      <c r="DU89" s="6">
        <f>'Raw Temp_data'!DV116</f>
        <v>-0.28203534542740272</v>
      </c>
      <c r="DV89" s="6">
        <f>'Raw Temp_data'!DW116</f>
        <v>-0.27023489432849601</v>
      </c>
      <c r="DW89" s="6">
        <f>'Raw Temp_data'!DX116</f>
        <v>-0.2938278182070917</v>
      </c>
      <c r="DX89" s="6">
        <f>'Raw Temp_data'!DY116</f>
        <v>-0.24661001642050451</v>
      </c>
      <c r="DY89" s="6">
        <f>'Raw Temp_data'!DZ116</f>
        <v>-0.24661001642050451</v>
      </c>
      <c r="DZ89" s="6">
        <f>'Raw Temp_data'!EA116</f>
        <v>-0.24661001642050451</v>
      </c>
      <c r="EA89" s="6">
        <f>'Raw Temp_data'!EB116</f>
        <v>-0.23478556918672666</v>
      </c>
      <c r="EB89" s="6">
        <f>'Raw Temp_data'!EC116</f>
        <v>-0.22295310278468605</v>
      </c>
      <c r="EC89" s="6">
        <f>'Raw Temp_data'!ED116</f>
        <v>-0.22295310278468605</v>
      </c>
      <c r="ED89" s="6">
        <f>'Raw Temp_data'!EE116</f>
        <v>-0.24661001642050451</v>
      </c>
      <c r="EE89" s="6">
        <f>'Raw Temp_data'!EF116</f>
        <v>-0.28203534542740272</v>
      </c>
      <c r="EF89" s="6">
        <f>'Raw Temp_data'!EG116</f>
        <v>-0.65549191691303577</v>
      </c>
      <c r="EG89" s="6">
        <f>'Raw Temp_data'!EH116</f>
        <v>-0.46976437839555274</v>
      </c>
      <c r="EH89" s="6">
        <f>'Raw Temp_data'!EI116</f>
        <v>-0.75909910286975446</v>
      </c>
      <c r="EI89" s="6">
        <f>'Raw Temp_data'!EJ116</f>
        <v>-0.49308894870904396</v>
      </c>
      <c r="EJ89" s="6"/>
      <c r="EK89" s="6">
        <f>'Raw Temp_data'!EL116</f>
        <v>-0.82782917995587013</v>
      </c>
      <c r="EL89" s="6">
        <f>'Raw Temp_data'!EM116</f>
        <v>-0.77057300263510342</v>
      </c>
      <c r="EM89" s="6">
        <f>'Raw Temp_data'!EN116</f>
        <v>-0.64394182327276894</v>
      </c>
      <c r="EN89" s="6">
        <f>'Raw Temp_data'!EO116</f>
        <v>-0.51638232606268275</v>
      </c>
      <c r="EO89" s="6">
        <f>'Raw Temp_data'!EP116</f>
        <v>-0.50473953158922313</v>
      </c>
      <c r="EP89" s="6">
        <f>'Raw Temp_data'!EQ116</f>
        <v>-0.48143056759352021</v>
      </c>
      <c r="EQ89" s="6">
        <f>'Raw Temp_data'!ER116</f>
        <v>-0.78203933511269952</v>
      </c>
      <c r="ER89" s="6">
        <f>'Raw Temp_data'!ES116</f>
        <v>-2.0631671748488998</v>
      </c>
      <c r="ES89" s="6">
        <f>'Raw Temp_data'!ET116</f>
        <v>-2.0312029567074319</v>
      </c>
      <c r="ET89" s="6">
        <f>'Raw Temp_data'!EU116</f>
        <v>-2.535644242600597</v>
      </c>
      <c r="EU89" s="6">
        <f>'Raw Temp_data'!EV116</f>
        <v>-0.71312764225939418</v>
      </c>
      <c r="EV89" s="6">
        <f>(333.5*((17.05)^-0.07168)+(2.5*(LOG(17.05/16.325))^2-273+$E89))</f>
        <v>-0.88067894232449362</v>
      </c>
      <c r="EW89" s="6">
        <f>(333.5*((17.22)^-0.07168)+(2.5*(LOG(17.22/16.325))^2-273+$E89))</f>
        <v>-1.0736978232247338</v>
      </c>
      <c r="EX89" s="6">
        <f>(333.5*((16.95)^-0.07168)+(2.5*(LOG(16.95/16.325))^2-273+$E89))</f>
        <v>-0.76612856377613525</v>
      </c>
      <c r="EY89" s="13"/>
      <c r="EZ89" s="13"/>
      <c r="FA89" s="6">
        <f>IF(Readings!EW86&gt;0.1,333.5*((Readings!EW86)^-0.07168)+(2.5*(LOG(Readings!EW86/16.325))^2-273+$E89))</f>
        <v>-1.7056317121455322</v>
      </c>
      <c r="FB89" s="6"/>
      <c r="FC89" s="6">
        <f>IF(Readings!EY86&gt;0.1,333.5*((Readings!EY86)^-0.07168)+(2.5*(LOG(Readings!EY86/16.325))^2-273+$E89))</f>
        <v>-1.3092063435796604</v>
      </c>
      <c r="FD89" s="6">
        <f>IF(Readings!EZ86&gt;0.1,333.5*((Readings!EZ86)^-0.07168)+(2.5*(LOG(Readings!EZ86/16.325))^2-273+$E89))</f>
        <v>-0.85782917995584285</v>
      </c>
      <c r="FE89" s="6">
        <f>IF(Readings!FA86&gt;0.1,333.5*((Readings!FA86)^-0.07168)+(2.5*(LOG(Readings!FA86/16.325))^2-273+$E89))</f>
        <v>-0.75463190555473147</v>
      </c>
      <c r="FF89" s="6">
        <f>IF(Readings!FB86&gt;0.1,333.5*((Readings!FB86)^-0.07168)+(2.5*(LOG(Readings!FB86/16.325))^2-273+$E89))</f>
        <v>-2.9749887403487492</v>
      </c>
      <c r="FG89" s="6">
        <f>IF(Readings!FC86&gt;0.1,333.5*((Readings!FC86)^-0.07168)+(2.5*(LOG(Readings!FC86/16.325))^2-273+$E89))</f>
        <v>-0.66238405776118725</v>
      </c>
      <c r="FH89" s="6">
        <f>IF(Readings!FD86&gt;0.1,333.5*((Readings!FD86)^-0.07168)+(2.5*(LOG(Readings!FD86/16.325))^2-273+$E89))</f>
        <v>-0.81203933511267223</v>
      </c>
      <c r="FI89" s="6">
        <f>IF(Readings!FE86&gt;0.1,333.5*((Readings!FE86)^-0.07168)+(2.5*(LOG(Readings!FE86/16.325))^2-273+$E89))</f>
        <v>-1.5525436871846523</v>
      </c>
      <c r="FJ89" s="6">
        <f>IF(Readings!FF86&gt;0.1,333.5*((Readings!FF86)^-0.07168)+(2.5*(LOG(Readings!FF86/16.325))^2-273+$E89))</f>
        <v>-1.7708280747825711</v>
      </c>
      <c r="FK89" s="6">
        <f>IF(Readings!FG86&gt;0.1,333.5*((Readings!FG86)^-0.07168)+(2.5*(LOG(Readings!FG86/16.325))^2-273+$E89))</f>
        <v>-1.8789447830816925</v>
      </c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P89" s="13"/>
      <c r="GQ89" s="13"/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/>
      <c r="IH89" s="13"/>
      <c r="II89" s="13"/>
      <c r="IJ89" s="13"/>
      <c r="IK89" s="13"/>
      <c r="IL89" s="13"/>
      <c r="IM89" s="13"/>
      <c r="IN89" s="13"/>
      <c r="IO89" s="13"/>
      <c r="IP89" s="13"/>
      <c r="IQ89" s="13"/>
      <c r="IR89" s="13"/>
      <c r="IS89" s="13"/>
      <c r="IT89" s="13"/>
    </row>
    <row r="90" spans="2:254" x14ac:dyDescent="0.2">
      <c r="B90" s="13">
        <v>9</v>
      </c>
      <c r="C90" s="45">
        <v>1072.0999999999999</v>
      </c>
      <c r="D90" s="17">
        <v>-6.5</v>
      </c>
      <c r="E90" s="13">
        <v>-0.02</v>
      </c>
      <c r="F90" s="13" t="s">
        <v>314</v>
      </c>
      <c r="DL90" s="6">
        <f>'Raw Temp_data'!DM117</f>
        <v>-0.25842645472715731</v>
      </c>
      <c r="DM90" s="6">
        <f>'Raw Temp_data'!DN117</f>
        <v>-0.17554283999572817</v>
      </c>
      <c r="DN90" s="6">
        <f>'Raw Temp_data'!DO117</f>
        <v>-0.27023489432849601</v>
      </c>
      <c r="DO90" s="6">
        <f>'Raw Temp_data'!DP117</f>
        <v>-0.34091812913914055</v>
      </c>
      <c r="DP90" s="6">
        <f>'Raw Temp_data'!DQ117</f>
        <v>-0.36441567806394914</v>
      </c>
      <c r="DQ90" s="6">
        <f>'Raw Temp_data'!DR117</f>
        <v>-0.35267086241009338</v>
      </c>
      <c r="DR90" s="6">
        <f>'Raw Temp_data'!DS117</f>
        <v>-0.35267086241009338</v>
      </c>
      <c r="DS90" s="6">
        <f>'Raw Temp_data'!DT117</f>
        <v>-0.32915746818144953</v>
      </c>
      <c r="DT90" s="6">
        <f>'Raw Temp_data'!DU117</f>
        <v>-0.31738886944822298</v>
      </c>
      <c r="DU90" s="6">
        <f>'Raw Temp_data'!DV117</f>
        <v>-0.30561232283224626</v>
      </c>
      <c r="DV90" s="6">
        <f>'Raw Temp_data'!DW117</f>
        <v>-0.28203534542740272</v>
      </c>
      <c r="DW90" s="6">
        <f>'Raw Temp_data'!DX117</f>
        <v>-0.35267086241009338</v>
      </c>
      <c r="DX90" s="6">
        <f>'Raw Temp_data'!DY117</f>
        <v>-0.27023489432849601</v>
      </c>
      <c r="DY90" s="6">
        <f>'Raw Temp_data'!DZ117</f>
        <v>-0.27023489432849601</v>
      </c>
      <c r="DZ90" s="6">
        <f>'Raw Temp_data'!EA117</f>
        <v>-0.25842645472715731</v>
      </c>
      <c r="EA90" s="6">
        <f>'Raw Temp_data'!EB117</f>
        <v>-0.25842645472715731</v>
      </c>
      <c r="EB90" s="6">
        <f>'Raw Temp_data'!EC117</f>
        <v>-0.24661001642050451</v>
      </c>
      <c r="EC90" s="6">
        <f>'Raw Temp_data'!ED117</f>
        <v>-0.23478556918672666</v>
      </c>
      <c r="ED90" s="6">
        <f>'Raw Temp_data'!EE117</f>
        <v>-0.27023489432849601</v>
      </c>
      <c r="EE90" s="6">
        <f>'Raw Temp_data'!EF117</f>
        <v>-0.28203534542740272</v>
      </c>
      <c r="EF90" s="6">
        <f>'Raw Temp_data'!EG117</f>
        <v>-0.65549191691303577</v>
      </c>
      <c r="EG90" s="6">
        <f>'Raw Temp_data'!EH117</f>
        <v>-0.49308894870904396</v>
      </c>
      <c r="EH90" s="6">
        <f>'Raw Temp_data'!EI117</f>
        <v>-0.77057300263510342</v>
      </c>
      <c r="EI90" s="6">
        <f>'Raw Temp_data'!EJ117</f>
        <v>-0.5280173419398011</v>
      </c>
      <c r="EJ90" s="6">
        <f>'Raw Temp_data'!EK117</f>
        <v>-0.45809037125002305</v>
      </c>
      <c r="EK90" s="6">
        <f>'Raw Temp_data'!EL117</f>
        <v>-0.78203933511269952</v>
      </c>
      <c r="EL90" s="6">
        <f>'Raw Temp_data'!EM117</f>
        <v>-0.80494933580109773</v>
      </c>
      <c r="EM90" s="6">
        <f>'Raw Temp_data'!EN117</f>
        <v>-0.67856912694253424</v>
      </c>
      <c r="EN90" s="6">
        <f>'Raw Temp_data'!EO117</f>
        <v>-0.55126407705608926</v>
      </c>
      <c r="EO90" s="6">
        <f>'Raw Temp_data'!EP117</f>
        <v>-0.53964458901288026</v>
      </c>
      <c r="EP90" s="6">
        <f>'Raw Temp_data'!EQ117</f>
        <v>-0.51638232606268275</v>
      </c>
      <c r="EQ90" s="6">
        <f>'Raw Temp_data'!ER117</f>
        <v>-0.81639302276704484</v>
      </c>
      <c r="ER90" s="6">
        <f>'Raw Temp_data'!ES117</f>
        <v>-2.1056941348113014</v>
      </c>
      <c r="ES90" s="6">
        <f>'Raw Temp_data'!ET117</f>
        <v>-1.988491607856929</v>
      </c>
      <c r="ET90" s="6">
        <f>'Raw Temp_data'!EU117</f>
        <v>-2.535644242600597</v>
      </c>
      <c r="EU90" s="6">
        <f>'Raw Temp_data'!EV117</f>
        <v>-0.75909910286975446</v>
      </c>
      <c r="EV90" s="6">
        <f>(333.5*((17.09)^-0.07168)+(2.5*(LOG(17.09/16.325))^2-273+$E90))</f>
        <v>-0.91628851933268152</v>
      </c>
      <c r="EW90" s="6">
        <f>(333.5*((17.26)^-0.07168)+(2.5*(LOG(17.26/16.325))^2-273+$E90))</f>
        <v>-1.1088038338534716</v>
      </c>
      <c r="EX90" s="6">
        <f>(333.5*((16.99)^-0.07168)+(2.5*(LOG(16.99/16.325))^2-273+$E90))</f>
        <v>-0.80203933511268133</v>
      </c>
      <c r="EY90" s="13"/>
      <c r="EZ90" s="13"/>
      <c r="FA90" s="6">
        <f>IF(Readings!EW87&gt;0.1,333.5*((Readings!EW87)^-0.07168)+(2.5*(LOG(Readings!EW87/16.325))^2-273+$E90))</f>
        <v>-1.6629410578883608</v>
      </c>
      <c r="FB90" s="6"/>
      <c r="FC90" s="6">
        <f>IF(Readings!EY87&gt;0.1,333.5*((Readings!EY87)^-0.07168)+(2.5*(LOG(Readings!EY87/16.325))^2-273+$E90))</f>
        <v>-1.3103416263040799</v>
      </c>
      <c r="FD90" s="6">
        <f>IF(Readings!EZ87&gt;0.1,333.5*((Readings!EZ87)^-0.07168)+(2.5*(LOG(Readings!EZ87/16.325))^2-273+$E90))</f>
        <v>-0.89349869738214238</v>
      </c>
      <c r="FE90" s="6">
        <f>IF(Readings!FA87&gt;0.1,333.5*((Readings!FA87)^-0.07168)+(2.5*(LOG(Readings!FA87/16.325))^2-273+$E90))</f>
        <v>-0.79057300263508523</v>
      </c>
      <c r="FF90" s="6">
        <f>IF(Readings!FB87&gt;0.1,333.5*((Readings!FB87)^-0.07168)+(2.5*(LOG(Readings!FB87/16.325))^2-273+$E90))</f>
        <v>-3.1660530268148364</v>
      </c>
      <c r="FG90" s="6">
        <f>IF(Readings!FC87&gt;0.1,333.5*((Readings!FC87)^-0.07168)+(2.5*(LOG(Readings!FC87/16.325))^2-273+$E90))</f>
        <v>-0.67549191691301758</v>
      </c>
      <c r="FH90" s="6">
        <f>IF(Readings!FD87&gt;0.1,333.5*((Readings!FD87)^-0.07168)+(2.5*(LOG(Readings!FD87/16.325))^2-273+$E90))</f>
        <v>-0.85925781670238166</v>
      </c>
      <c r="FI90" s="6">
        <f>IF(Readings!FE87&gt;0.1,333.5*((Readings!FE87)^-0.07168)+(2.5*(LOG(Readings!FE87/16.325))^2-273+$E90))</f>
        <v>-1.4654885503304627</v>
      </c>
      <c r="FJ90" s="6">
        <f>IF(Readings!FF87&gt;0.1,333.5*((Readings!FF87)^-0.07168)+(2.5*(LOG(Readings!FF87/16.325))^2-273+$E90))</f>
        <v>-1.7065148701080943</v>
      </c>
      <c r="FK90" s="6">
        <f>IF(Readings!FG87&gt;0.1,333.5*((Readings!FG87)^-0.07168)+(2.5*(LOG(Readings!FG87/16.325))^2-273+$E90))</f>
        <v>-1.8149710448119549</v>
      </c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  <c r="IM90" s="13"/>
      <c r="IN90" s="13"/>
      <c r="IO90" s="13"/>
      <c r="IP90" s="13"/>
      <c r="IQ90" s="13"/>
      <c r="IR90" s="13"/>
      <c r="IS90" s="13"/>
      <c r="IT90" s="13"/>
    </row>
    <row r="91" spans="2:254" x14ac:dyDescent="0.2">
      <c r="B91" s="13">
        <v>10</v>
      </c>
      <c r="C91" s="45">
        <v>1071.5999999999999</v>
      </c>
      <c r="D91" s="17">
        <v>-7</v>
      </c>
      <c r="E91" s="13">
        <v>-0.01</v>
      </c>
      <c r="F91" s="13" t="s">
        <v>315</v>
      </c>
      <c r="DL91" s="6">
        <f>'Raw Temp_data'!DM118</f>
        <v>-0.2938278182070917</v>
      </c>
      <c r="DM91" s="6">
        <f>'Raw Temp_data'!DN118</f>
        <v>-0.18740748586833433</v>
      </c>
      <c r="DN91" s="6">
        <f>'Raw Temp_data'!DO118</f>
        <v>-0.27023489432849601</v>
      </c>
      <c r="DO91" s="6">
        <f>'Raw Temp_data'!DP118</f>
        <v>-0.34091812913914055</v>
      </c>
      <c r="DP91" s="6">
        <f>'Raw Temp_data'!DQ118</f>
        <v>-0.35267086241009338</v>
      </c>
      <c r="DQ91" s="6">
        <f>'Raw Temp_data'!DR118</f>
        <v>-0.35267086241009338</v>
      </c>
      <c r="DR91" s="6">
        <f>'Raw Temp_data'!DS118</f>
        <v>-0.35267086241009338</v>
      </c>
      <c r="DS91" s="6">
        <f>'Raw Temp_data'!DT118</f>
        <v>-0.34091812913914055</v>
      </c>
      <c r="DT91" s="6">
        <f>'Raw Temp_data'!DU118</f>
        <v>-0.32915746818144953</v>
      </c>
      <c r="DU91" s="6">
        <f>'Raw Temp_data'!DV118</f>
        <v>-0.31738886944822298</v>
      </c>
      <c r="DV91" s="6">
        <f>'Raw Temp_data'!DW118</f>
        <v>-0.30561232283224626</v>
      </c>
      <c r="DW91" s="6">
        <f>'Raw Temp_data'!DX118</f>
        <v>-0.3996027197371177</v>
      </c>
      <c r="DX91" s="6">
        <f>'Raw Temp_data'!DY118</f>
        <v>-0.2938278182070917</v>
      </c>
      <c r="DY91" s="6">
        <f>'Raw Temp_data'!DZ118</f>
        <v>-0.28203534542740272</v>
      </c>
      <c r="DZ91" s="6">
        <f>'Raw Temp_data'!EA118</f>
        <v>-0.28203534542740272</v>
      </c>
      <c r="EA91" s="6">
        <f>'Raw Temp_data'!EB118</f>
        <v>-0.27023489432849601</v>
      </c>
      <c r="EB91" s="6">
        <f>'Raw Temp_data'!EC118</f>
        <v>-0.25842645472715731</v>
      </c>
      <c r="EC91" s="6">
        <f>'Raw Temp_data'!ED118</f>
        <v>-0.25842645472715731</v>
      </c>
      <c r="ED91" s="6">
        <f>'Raw Temp_data'!EE118</f>
        <v>-0.27023489432849601</v>
      </c>
      <c r="EE91" s="6">
        <f>'Raw Temp_data'!EF118</f>
        <v>-0.2938278182070917</v>
      </c>
      <c r="EF91" s="6">
        <f>'Raw Temp_data'!EG118</f>
        <v>-0.6092454726546066</v>
      </c>
      <c r="EG91" s="6">
        <f>'Raw Temp_data'!EH118</f>
        <v>-0.50473953158922313</v>
      </c>
      <c r="EH91" s="6">
        <f>'Raw Temp_data'!EI118</f>
        <v>-0.77057300263510342</v>
      </c>
      <c r="EI91" s="6">
        <f>'Raw Temp_data'!EJ118</f>
        <v>-0.53964458901288026</v>
      </c>
      <c r="EJ91" s="6">
        <f>'Raw Temp_data'!EK118</f>
        <v>-0.53964458901288026</v>
      </c>
      <c r="EK91" s="6">
        <f>'Raw Temp_data'!EL118</f>
        <v>-0.70161576440006002</v>
      </c>
      <c r="EL91" s="6">
        <f>'Raw Temp_data'!EM118</f>
        <v>-0.81639302276704484</v>
      </c>
      <c r="EM91" s="6">
        <f>'Raw Temp_data'!EN118</f>
        <v>-0.70161576440006002</v>
      </c>
      <c r="EN91" s="6">
        <f>'Raw Temp_data'!EO118</f>
        <v>-0.57447981505890766</v>
      </c>
      <c r="EO91" s="6">
        <f>'Raw Temp_data'!EP118</f>
        <v>-0.5628758158253504</v>
      </c>
      <c r="EP91" s="6">
        <f>'Raw Temp_data'!EQ118</f>
        <v>-0.53964458901288026</v>
      </c>
      <c r="EQ91" s="6">
        <f>'Raw Temp_data'!ER118</f>
        <v>-0.83925781670239985</v>
      </c>
      <c r="ER91" s="6">
        <f>'Raw Temp_data'!ES118</f>
        <v>-2.1163094975429431</v>
      </c>
      <c r="ES91" s="6">
        <f>'Raw Temp_data'!ET118</f>
        <v>-1.9777972207901939</v>
      </c>
      <c r="ET91" s="6">
        <f>'Raw Temp_data'!EU118</f>
        <v>-2.535644242600597</v>
      </c>
      <c r="EU91" s="6">
        <f>'Raw Temp_data'!EV118</f>
        <v>-0.793498109705979</v>
      </c>
      <c r="EV91" s="6">
        <f>(333.5*((17.11)^-0.07168)+(2.5*(LOG(17.11/16.325))^2-273+$E91))</f>
        <v>-0.92904848211037461</v>
      </c>
      <c r="EW91" s="6">
        <f>(333.5*((17.28)^-0.07168)+(2.5*(LOG(17.28/16.325))^2-273+$E91))</f>
        <v>-1.1213129411578961</v>
      </c>
      <c r="EX91" s="6">
        <f>(333.5*((17.03)^-0.07168)+(2.5*(LOG(17.03/16.325))^2-273+$E91))</f>
        <v>-0.83782917995586104</v>
      </c>
      <c r="EY91" s="13"/>
      <c r="EZ91" s="13"/>
      <c r="FA91" s="6">
        <f>IF(Readings!EW88&gt;0.1,333.5*((Readings!EW88)^-0.07168)+(2.5*(LOG(Readings!EW88/16.325))^2-273+$E91))</f>
        <v>-1.5873737013261575</v>
      </c>
      <c r="FB91" s="6"/>
      <c r="FC91" s="6">
        <f>IF(Readings!EY88&gt;0.1,333.5*((Readings!EY88)^-0.07168)+(2.5*(LOG(Readings!EY88/16.325))^2-273+$E91))</f>
        <v>-1.3114697571171519</v>
      </c>
      <c r="FD91" s="6">
        <f>IF(Readings!EZ88&gt;0.1,333.5*((Readings!EZ88)^-0.07168)+(2.5*(LOG(Readings!EZ88/16.325))^2-273+$E91))</f>
        <v>-0.92904848211037461</v>
      </c>
      <c r="FE91" s="6">
        <f>IF(Readings!FA88&gt;0.1,333.5*((Readings!FA88)^-0.07168)+(2.5*(LOG(Readings!FA88/16.325))^2-273+$E91))</f>
        <v>-0.81494933580108864</v>
      </c>
      <c r="FF91" s="6">
        <f>IF(Readings!FB88&gt;0.1,333.5*((Readings!FB88)^-0.07168)+(2.5*(LOG(Readings!FB88/16.325))^2-273+$E91))</f>
        <v>-3.6486079833845224</v>
      </c>
      <c r="FG91" s="6">
        <f>IF(Readings!FC88&gt;0.1,333.5*((Readings!FC88)^-0.07168)+(2.5*(LOG(Readings!FC88/16.325))^2-273+$E91))</f>
        <v>-0.70009626246940115</v>
      </c>
      <c r="FH91" s="6">
        <f>IF(Readings!FD88&gt;0.1,333.5*((Readings!FD88)^-0.07168)+(2.5*(LOG(Readings!FD88/16.325))^2-273+$E91))</f>
        <v>-0.83782917995586104</v>
      </c>
      <c r="FI91" s="6">
        <f>IF(Readings!FE88&gt;0.1,333.5*((Readings!FE88)^-0.07168)+(2.5*(LOG(Readings!FE88/16.325))^2-273+$E91))</f>
        <v>-1.3559109341005637</v>
      </c>
      <c r="FJ91" s="6">
        <f>IF(Readings!FF88&gt;0.1,333.5*((Readings!FF88)^-0.07168)+(2.5*(LOG(Readings!FF88/16.325))^2-273+$E91))</f>
        <v>-1.620188461479529</v>
      </c>
      <c r="FK91" s="6">
        <f>IF(Readings!FG88&gt;0.1,333.5*((Readings!FG88)^-0.07168)+(2.5*(LOG(Readings!FG88/16.325))^2-273+$E91))</f>
        <v>-1.729123277525332</v>
      </c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  <c r="IM91" s="13"/>
      <c r="IN91" s="13"/>
      <c r="IO91" s="13"/>
      <c r="IP91" s="13"/>
      <c r="IQ91" s="13"/>
      <c r="IR91" s="13"/>
      <c r="IS91" s="13"/>
      <c r="IT91" s="13"/>
    </row>
    <row r="92" spans="2:254" x14ac:dyDescent="0.2">
      <c r="B92" s="13">
        <v>11</v>
      </c>
      <c r="C92" s="45">
        <v>1071.0999999999999</v>
      </c>
      <c r="D92" s="17">
        <v>-7.5</v>
      </c>
      <c r="E92" s="13">
        <v>-0.01</v>
      </c>
      <c r="F92" s="13" t="s">
        <v>316</v>
      </c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>
        <f>(333.5*((17.12)^-0.07168)+(2.5*(LOG(17.12/16.325))^2-273+$E92))</f>
        <v>-0.94041728934030289</v>
      </c>
      <c r="EW92" s="6">
        <f>(333.5*((17.28)^-0.07168)+(2.5*(LOG(17.28/16.325))^2-273+$E92))</f>
        <v>-1.1213129411578961</v>
      </c>
      <c r="EX92" s="6">
        <f>(333.5*((17.05)^-0.07168)+(2.5*(LOG(17.05/16.325))^2-273+$E92))</f>
        <v>-0.86067894232451181</v>
      </c>
      <c r="EY92" s="13"/>
      <c r="EZ92" s="13"/>
      <c r="FA92" s="6"/>
      <c r="FB92" s="13"/>
      <c r="FC92" s="13"/>
      <c r="FD92" s="13"/>
      <c r="FE92" s="13"/>
      <c r="FF92" s="13"/>
      <c r="FG92" s="6"/>
      <c r="FH92" s="6">
        <f>IF(Readings!FD89&gt;0.1,333.5*((Readings!FD89)^-0.07168)+(2.5*(LOG(Readings!FD89/16.325))^2-273+$E92))</f>
        <v>-0.83782917995586104</v>
      </c>
      <c r="FI92" s="6">
        <f>IF(Readings!FE89&gt;0.1,333.5*((Readings!FE89)^-0.07168)+(2.5*(LOG(Readings!FE89/16.325))^2-273+$E92))</f>
        <v>-1.2110583808120055</v>
      </c>
      <c r="FJ92" s="6">
        <f>IF(Readings!FF89&gt;0.1,333.5*((Readings!FF89)^-0.07168)+(2.5*(LOG(Readings!FF89/16.325))^2-273+$E92))</f>
        <v>-1.4885542048886578</v>
      </c>
      <c r="FK92" s="6">
        <f>IF(Readings!FG89&gt;0.1,333.5*((Readings!FG89)^-0.07168)+(2.5*(LOG(Readings!FG89/16.325))^2-273+$E92))</f>
        <v>-1.598318875519908</v>
      </c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  <c r="IN92" s="13"/>
      <c r="IO92" s="13"/>
      <c r="IP92" s="13"/>
      <c r="IQ92" s="13"/>
      <c r="IR92" s="13"/>
      <c r="IS92" s="13"/>
      <c r="IT92" s="13"/>
    </row>
    <row r="93" spans="2:254" x14ac:dyDescent="0.2">
      <c r="B93" s="13">
        <v>12</v>
      </c>
      <c r="C93" s="45">
        <v>1070.5999999999999</v>
      </c>
      <c r="D93" s="17">
        <v>-8</v>
      </c>
      <c r="E93" s="13">
        <v>0.05</v>
      </c>
      <c r="F93" s="13" t="s">
        <v>317</v>
      </c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>
        <f t="shared" ref="EG93:EG99" si="72">AVERAGE(EF86:EG86)</f>
        <v>-0.51886225075836023</v>
      </c>
      <c r="EH93" s="6"/>
      <c r="EI93" s="6"/>
      <c r="EJ93" s="6">
        <f t="shared" ref="EJ93:EJ99" si="73">AVERAGE(EH86:EK86)</f>
        <v>-0.60901883485757935</v>
      </c>
      <c r="EK93" s="6"/>
      <c r="EL93" s="6"/>
      <c r="EM93" s="6"/>
      <c r="EN93" s="6">
        <f t="shared" ref="EN93:EN99" si="74">AVERAGE(EL86:EP86)</f>
        <v>-0.61083155689132129</v>
      </c>
      <c r="EO93" s="6"/>
      <c r="EP93" s="6"/>
      <c r="EQ93" s="6"/>
      <c r="ER93" s="6">
        <f t="shared" ref="ER93:ER99" si="75">AVERAGE(EP86:EQ86)</f>
        <v>-0.64664399525287308</v>
      </c>
      <c r="ES93" s="6"/>
      <c r="ET93" s="6"/>
      <c r="EU93" s="6"/>
      <c r="EW93" s="6">
        <f>(333.5*((17.13)^-0.07168)+(2.5*(LOG(17.13/16.325))^2-273+$E93))</f>
        <v>-0.89177865938086143</v>
      </c>
      <c r="EX93" s="6">
        <f>(333.5*((17.06)^-0.07168)+(2.5*(LOG(17.06/16.325))^2-273+$E93))</f>
        <v>-0.81209256612316949</v>
      </c>
      <c r="FA93" s="6"/>
      <c r="FG93" s="6"/>
      <c r="FH93" s="6">
        <f>IF(Readings!FD90&gt;0.1,333.5*((Readings!FD90)^-0.07168)+(2.5*(LOG(Readings!FD90/16.325))^2-273+$E93))</f>
        <v>-0.6976176263960383</v>
      </c>
      <c r="FI93" s="6">
        <f>IF(Readings!FE90&gt;0.1,333.5*((Readings!FE90)^-0.07168)+(2.5*(LOG(Readings!FE90/16.325))^2-273+$E93))</f>
        <v>-0.6976176263960383</v>
      </c>
      <c r="FJ93" s="6">
        <f>IF(Readings!FF90&gt;0.1,333.5*((Readings!FF90)^-0.07168)+(2.5*(LOG(Readings!FF90/16.325))^2-273+$E93))</f>
        <v>-0.76639302276703347</v>
      </c>
      <c r="FK93" s="6">
        <f>IF(Readings!FG90&gt;0.1,333.5*((Readings!FG90)^-0.07168)+(2.5*(LOG(Readings!FG90/16.325))^2-273+$E93))</f>
        <v>-0.85767222850773805</v>
      </c>
    </row>
    <row r="94" spans="2:254" x14ac:dyDescent="0.2">
      <c r="B94" s="13">
        <v>13</v>
      </c>
      <c r="C94" s="45">
        <v>1069.5999999999999</v>
      </c>
      <c r="D94" s="17">
        <v>-9</v>
      </c>
      <c r="E94" s="13">
        <v>0.02</v>
      </c>
      <c r="F94" s="13" t="s">
        <v>318</v>
      </c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>
        <f t="shared" si="72"/>
        <v>-0.55962365437497397</v>
      </c>
      <c r="EH94" s="6"/>
      <c r="EI94" s="6"/>
      <c r="EJ94" s="6">
        <f t="shared" si="73"/>
        <v>-0.64057086816501396</v>
      </c>
      <c r="EK94" s="6"/>
      <c r="EL94" s="6"/>
      <c r="EM94" s="6"/>
      <c r="EN94" s="6">
        <f t="shared" si="74"/>
        <v>-0.59911873716079067</v>
      </c>
      <c r="EO94" s="6"/>
      <c r="EP94" s="6"/>
      <c r="EQ94" s="6"/>
      <c r="ER94" s="6">
        <f t="shared" si="75"/>
        <v>-0.64655880283450529</v>
      </c>
      <c r="ES94" s="6"/>
      <c r="ET94" s="6"/>
      <c r="EU94" s="6"/>
      <c r="EW94" s="6">
        <f>(333.5*((17.03)^-0.07168)+(2.5*(LOG(17.03/16.325))^2-273+$E94))</f>
        <v>-0.80782917995588832</v>
      </c>
      <c r="EX94" s="6">
        <f>(333.5*((17.01)^-0.07168)+(2.5*(LOG(17.01/16.325))^2-273+$E94))</f>
        <v>-0.78494933580111592</v>
      </c>
      <c r="FA94" s="6"/>
      <c r="FG94" s="6"/>
      <c r="FH94" s="6">
        <f>IF(Readings!FD91&gt;0.1,333.5*((Readings!FD91)^-0.07168)+(2.5*(LOG(Readings!FD91/16.325))^2-273+$E94))</f>
        <v>-0.71612856377618073</v>
      </c>
      <c r="FI94" s="6">
        <f>IF(Readings!FE91&gt;0.1,333.5*((Readings!FE91)^-0.07168)+(2.5*(LOG(Readings!FE91/16.325))^2-273+$E94))</f>
        <v>-0.70463190555477695</v>
      </c>
      <c r="FJ94" s="6">
        <f>IF(Readings!FF91&gt;0.1,333.5*((Readings!FF91)^-0.07168)+(2.5*(LOG(Readings!FF91/16.325))^2-273+$E94))</f>
        <v>-0.69312764225941237</v>
      </c>
      <c r="FK94" s="6">
        <f>IF(Readings!FG91&gt;0.1,333.5*((Readings!FG91)^-0.07168)+(2.5*(LOG(Readings!FG91/16.325))^2-273+$E94))</f>
        <v>-0.75057300263512161</v>
      </c>
    </row>
    <row r="95" spans="2:254" x14ac:dyDescent="0.2">
      <c r="B95" s="13">
        <v>14</v>
      </c>
      <c r="C95" s="45">
        <v>1068.5999999999999</v>
      </c>
      <c r="D95" s="17">
        <v>-10</v>
      </c>
      <c r="E95" s="13">
        <v>-0.01</v>
      </c>
      <c r="F95" s="13" t="s">
        <v>319</v>
      </c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>
        <f t="shared" si="72"/>
        <v>-0.63262814765428743</v>
      </c>
      <c r="EH95" s="6"/>
      <c r="EI95" s="6"/>
      <c r="EJ95" s="6">
        <f t="shared" si="73"/>
        <v>-0.70724987031630349</v>
      </c>
      <c r="EK95" s="6"/>
      <c r="EL95" s="6"/>
      <c r="EM95" s="6"/>
      <c r="EN95" s="6">
        <f t="shared" si="74"/>
        <v>-0.64880711717527217</v>
      </c>
      <c r="EO95" s="6"/>
      <c r="EP95" s="6"/>
      <c r="EQ95" s="6"/>
      <c r="ER95" s="6">
        <f t="shared" si="75"/>
        <v>-0.69600178511430499</v>
      </c>
      <c r="ES95" s="6"/>
      <c r="ET95" s="6"/>
      <c r="EU95" s="6"/>
      <c r="FA95" s="6"/>
      <c r="FH95" s="6"/>
      <c r="FI95" s="6"/>
    </row>
    <row r="96" spans="2:254" x14ac:dyDescent="0.2">
      <c r="B96" s="13">
        <v>15</v>
      </c>
      <c r="C96" s="45">
        <v>1067.5999999999999</v>
      </c>
      <c r="D96" s="17">
        <v>-11</v>
      </c>
      <c r="E96" s="13">
        <v>0.01</v>
      </c>
      <c r="F96" s="13" t="s">
        <v>320</v>
      </c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>
        <f t="shared" si="72"/>
        <v>-0.56262814765429425</v>
      </c>
      <c r="EH96" s="6"/>
      <c r="EI96" s="6"/>
      <c r="EJ96" s="6">
        <f t="shared" si="73"/>
        <v>-0.69333907717822285</v>
      </c>
      <c r="EK96" s="6"/>
      <c r="EL96" s="6"/>
      <c r="EM96" s="6"/>
      <c r="EN96" s="6">
        <f t="shared" si="74"/>
        <v>-0.58341345023065971</v>
      </c>
      <c r="EO96" s="6"/>
      <c r="EP96" s="6"/>
      <c r="EQ96" s="6"/>
      <c r="ER96" s="6">
        <f t="shared" si="75"/>
        <v>-0.63173495135310986</v>
      </c>
      <c r="ES96" s="6"/>
      <c r="ET96" s="6"/>
      <c r="EU96" s="6"/>
      <c r="FA96" s="6"/>
    </row>
    <row r="97" spans="2:167" x14ac:dyDescent="0.2">
      <c r="B97" s="13">
        <v>16</v>
      </c>
      <c r="C97" s="45">
        <v>1066.5999999999999</v>
      </c>
      <c r="D97" s="17">
        <v>-12</v>
      </c>
      <c r="E97" s="13">
        <v>-0.01</v>
      </c>
      <c r="F97" s="13" t="s">
        <v>321</v>
      </c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>
        <f t="shared" si="72"/>
        <v>-0.57429043281103986</v>
      </c>
      <c r="EH97" s="6"/>
      <c r="EI97" s="6"/>
      <c r="EJ97" s="6">
        <f t="shared" si="73"/>
        <v>-0.63468001273440677</v>
      </c>
      <c r="EK97" s="6"/>
      <c r="EL97" s="6"/>
      <c r="EM97" s="6"/>
      <c r="EN97" s="6">
        <f t="shared" si="74"/>
        <v>-0.6181618909750568</v>
      </c>
      <c r="EO97" s="6"/>
      <c r="EP97" s="6"/>
      <c r="EQ97" s="6"/>
      <c r="ER97" s="6">
        <f t="shared" si="75"/>
        <v>-0.6663876744148638</v>
      </c>
      <c r="ES97" s="6"/>
      <c r="ET97" s="6"/>
      <c r="EU97" s="6"/>
      <c r="FA97" s="6"/>
    </row>
    <row r="98" spans="2:167" x14ac:dyDescent="0.2">
      <c r="D98" s="27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>
        <f t="shared" si="72"/>
        <v>-0.55699250212191487</v>
      </c>
      <c r="EH98" s="6"/>
      <c r="EI98" s="6"/>
      <c r="EJ98" s="6">
        <f t="shared" si="73"/>
        <v>-0.63786948626523099</v>
      </c>
      <c r="EK98" s="6"/>
      <c r="EL98" s="6"/>
      <c r="EM98" s="6"/>
      <c r="EN98" s="6">
        <f t="shared" si="74"/>
        <v>-0.63900180141284868</v>
      </c>
      <c r="EO98" s="6"/>
      <c r="EP98" s="6"/>
      <c r="EQ98" s="6"/>
      <c r="ER98" s="6">
        <f t="shared" si="75"/>
        <v>-0.68945120285764006</v>
      </c>
      <c r="ES98" s="6"/>
      <c r="ET98" s="6"/>
      <c r="EU98" s="6"/>
      <c r="FA98" s="6"/>
    </row>
    <row r="99" spans="2:167" x14ac:dyDescent="0.2">
      <c r="B99"/>
      <c r="D99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 t="e">
        <f t="shared" si="72"/>
        <v>#DIV/0!</v>
      </c>
      <c r="EH99" s="6"/>
      <c r="EI99" s="6"/>
      <c r="EJ99" s="6" t="e">
        <f t="shared" si="73"/>
        <v>#DIV/0!</v>
      </c>
      <c r="EK99" s="6"/>
      <c r="EL99" s="6"/>
      <c r="EM99" s="6"/>
      <c r="EN99" s="6" t="e">
        <f t="shared" si="74"/>
        <v>#DIV/0!</v>
      </c>
      <c r="EO99" s="6"/>
      <c r="EP99" s="6"/>
      <c r="EQ99" s="6"/>
      <c r="ER99" s="6" t="e">
        <f t="shared" si="75"/>
        <v>#DIV/0!</v>
      </c>
      <c r="ES99" s="6"/>
      <c r="ET99" s="6"/>
      <c r="EU99" s="6"/>
      <c r="FA99" s="6"/>
    </row>
    <row r="100" spans="2:167" x14ac:dyDescent="0.2">
      <c r="B100" s="28" t="s">
        <v>68</v>
      </c>
      <c r="D100"/>
      <c r="H100" s="6" t="s">
        <v>1</v>
      </c>
      <c r="I100">
        <v>1076.0999999999999</v>
      </c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FA100" s="6"/>
    </row>
    <row r="101" spans="2:167" x14ac:dyDescent="0.2">
      <c r="B101" s="13" t="s">
        <v>49</v>
      </c>
      <c r="C101" s="18" t="s">
        <v>2</v>
      </c>
      <c r="D101" s="17" t="s">
        <v>3</v>
      </c>
      <c r="E101" s="16" t="s">
        <v>58</v>
      </c>
      <c r="DL101" s="5">
        <f>'Raw Temp_data'!DM128</f>
        <v>36914</v>
      </c>
      <c r="DM101" s="5">
        <f>'Raw Temp_data'!DN128</f>
        <v>36951</v>
      </c>
      <c r="DN101" s="5">
        <f>'Raw Temp_data'!DO128</f>
        <v>36971</v>
      </c>
      <c r="DO101" s="5">
        <f>'Raw Temp_data'!DP128</f>
        <v>36991</v>
      </c>
      <c r="DP101" s="5">
        <f>'Raw Temp_data'!DQ128</f>
        <v>37013</v>
      </c>
      <c r="DQ101" s="5">
        <f>'Raw Temp_data'!DR128</f>
        <v>37022</v>
      </c>
      <c r="DR101" s="5">
        <f>'Raw Temp_data'!DS128</f>
        <v>37028</v>
      </c>
      <c r="DS101" s="5">
        <f>'Raw Temp_data'!DT128</f>
        <v>37046</v>
      </c>
      <c r="DT101" s="5">
        <f>'Raw Temp_data'!DU128</f>
        <v>37060</v>
      </c>
      <c r="DU101" s="5">
        <f>'Raw Temp_data'!DV128</f>
        <v>37075</v>
      </c>
      <c r="DV101" s="5">
        <f>'Raw Temp_data'!DW128</f>
        <v>37088</v>
      </c>
      <c r="DW101" s="5">
        <f>'Raw Temp_data'!DX128</f>
        <v>37102</v>
      </c>
      <c r="DX101" s="5">
        <f>'Raw Temp_data'!DY128</f>
        <v>37116</v>
      </c>
      <c r="DY101" s="5">
        <f>'Raw Temp_data'!DZ128</f>
        <v>37134</v>
      </c>
      <c r="DZ101" s="5">
        <f>'Raw Temp_data'!EA128</f>
        <v>37143</v>
      </c>
      <c r="EA101" s="5">
        <f>'Raw Temp_data'!EB128</f>
        <v>37157</v>
      </c>
      <c r="EB101" s="5">
        <f>'Raw Temp_data'!EC128</f>
        <v>37181</v>
      </c>
      <c r="EC101" s="5">
        <f>'Raw Temp_data'!ED128</f>
        <v>37196</v>
      </c>
      <c r="ED101" s="5">
        <f>'Raw Temp_data'!EE128</f>
        <v>37210</v>
      </c>
      <c r="EE101" s="5">
        <f>'Raw Temp_data'!EF128</f>
        <v>37224</v>
      </c>
      <c r="EF101" s="5">
        <f>'Raw Temp_data'!EG128</f>
        <v>37271</v>
      </c>
      <c r="EG101" s="5">
        <f>'Raw Temp_data'!EH128</f>
        <v>37463</v>
      </c>
      <c r="EH101" s="5">
        <f>'Raw Temp_data'!EI128</f>
        <v>37750</v>
      </c>
      <c r="EI101" s="5">
        <f>'Raw Temp_data'!EJ128</f>
        <v>37812</v>
      </c>
      <c r="EJ101" s="5">
        <f>'Raw Temp_data'!EK128</f>
        <v>37852</v>
      </c>
      <c r="EK101" s="5">
        <f>'Raw Temp_data'!EL128</f>
        <v>37971</v>
      </c>
      <c r="EL101" s="5">
        <f>'Raw Temp_data'!EM128</f>
        <v>38138</v>
      </c>
      <c r="EM101" s="5">
        <f>'Raw Temp_data'!EN128</f>
        <v>38170</v>
      </c>
      <c r="EN101" s="5">
        <f>'Raw Temp_data'!EO128</f>
        <v>38213</v>
      </c>
      <c r="EO101" s="5">
        <f>'Raw Temp_data'!EP128</f>
        <v>38238</v>
      </c>
      <c r="EP101" s="5">
        <f>'Raw Temp_data'!EQ128</f>
        <v>38266</v>
      </c>
      <c r="EQ101" s="5">
        <f>'Raw Temp_data'!ER128</f>
        <v>38502</v>
      </c>
      <c r="ER101" s="5">
        <f>'Raw Temp_data'!ES128</f>
        <v>38586</v>
      </c>
      <c r="ES101" s="5">
        <f>'Raw Temp_data'!ET128</f>
        <v>38674</v>
      </c>
      <c r="ET101" s="5">
        <f>'Raw Temp_data'!EU128</f>
        <v>39592</v>
      </c>
      <c r="EU101" s="5">
        <f>'Raw Temp_data'!EV128</f>
        <v>39701</v>
      </c>
      <c r="EV101" s="5">
        <v>40365</v>
      </c>
      <c r="EW101" s="5">
        <v>40750</v>
      </c>
      <c r="EX101" s="5">
        <v>40786</v>
      </c>
      <c r="FA101" s="5">
        <f t="shared" ref="FA101:FF101" si="76">FA5</f>
        <v>40988</v>
      </c>
      <c r="FB101" s="5">
        <f t="shared" si="76"/>
        <v>41016</v>
      </c>
      <c r="FC101" s="5">
        <f t="shared" si="76"/>
        <v>41051</v>
      </c>
      <c r="FD101" s="5">
        <f t="shared" si="76"/>
        <v>41118</v>
      </c>
      <c r="FE101" s="5">
        <f t="shared" si="76"/>
        <v>41151</v>
      </c>
      <c r="FF101" s="5">
        <f t="shared" si="76"/>
        <v>41182</v>
      </c>
      <c r="FG101" s="5">
        <v>41212</v>
      </c>
      <c r="FH101" s="5">
        <v>41233</v>
      </c>
      <c r="FI101" s="5">
        <v>41268</v>
      </c>
      <c r="FJ101" s="5">
        <v>41304</v>
      </c>
      <c r="FK101" s="5">
        <v>41337</v>
      </c>
    </row>
    <row r="102" spans="2:167" x14ac:dyDescent="0.2">
      <c r="B102" s="13">
        <v>1</v>
      </c>
      <c r="C102" s="45">
        <v>1075.5999999999999</v>
      </c>
      <c r="D102" s="17">
        <v>-0.5</v>
      </c>
      <c r="E102" s="13">
        <v>-0.01</v>
      </c>
      <c r="F102" s="13" t="s">
        <v>322</v>
      </c>
      <c r="DL102" s="6">
        <f>'Raw Temp_data'!DM129</f>
        <v>-3.2557063176579959</v>
      </c>
      <c r="DM102" s="6">
        <f>'Raw Temp_data'!DN129</f>
        <v>-3.870495852688407</v>
      </c>
      <c r="DN102" s="6">
        <f>'Raw Temp_data'!DO129</f>
        <v>-5.3122911111275926</v>
      </c>
      <c r="DO102" s="6">
        <f>'Raw Temp_data'!DP129</f>
        <v>-3.4925304636865349</v>
      </c>
      <c r="DP102" s="6">
        <f>'Raw Temp_data'!DQ129</f>
        <v>-0.72312764225938508</v>
      </c>
      <c r="DQ102" s="6">
        <f>'Raw Temp_data'!DR129</f>
        <v>-0.43302134319964125</v>
      </c>
      <c r="DR102" s="6">
        <f>'Raw Temp_data'!DS129</f>
        <v>-9.0334256601181551E-2</v>
      </c>
      <c r="DS102" s="6">
        <f>'Raw Temp_data'!DT129</f>
        <v>0.62830895512905727</v>
      </c>
      <c r="DT102" s="6">
        <f>'Raw Temp_data'!DU129</f>
        <v>-0.36267086241008428</v>
      </c>
      <c r="DU102" s="6">
        <f>'Raw Temp_data'!DV129</f>
        <v>6.4118181119482642</v>
      </c>
      <c r="DV102" s="6">
        <f>'Raw Temp_data'!DW129</f>
        <v>6.4979436452306913</v>
      </c>
      <c r="DW102" s="6">
        <f>'Raw Temp_data'!DX129</f>
        <v>7.3642211115337091</v>
      </c>
      <c r="DX102" s="6">
        <f>'Raw Temp_data'!DY129</f>
        <v>8.0278665558789726</v>
      </c>
      <c r="DY102" s="6">
        <f>'Raw Temp_data'!DZ129</f>
        <v>5.4252245962671282</v>
      </c>
      <c r="DZ102" s="6">
        <f>'Raw Temp_data'!EA129</f>
        <v>3.0644160600141959</v>
      </c>
      <c r="EA102" s="6">
        <f>'Raw Temp_data'!EB129</f>
        <v>3.050151827691252</v>
      </c>
      <c r="EB102" s="6">
        <f>'Raw Temp_data'!EC129</f>
        <v>-0.39788159670467849</v>
      </c>
      <c r="EC102" s="6">
        <f>'Raw Temp_data'!ED129</f>
        <v>-0.19740748586832524</v>
      </c>
      <c r="ED102" s="6">
        <f>'Raw Temp_data'!EE129</f>
        <v>-1.4002383700452015</v>
      </c>
      <c r="EE102" s="6">
        <f>'Raw Temp_data'!EF129</f>
        <v>-2.8840549623679408</v>
      </c>
      <c r="EF102" s="6">
        <f>'Raw Temp_data'!EG129</f>
        <v>-1.5873737013261575</v>
      </c>
      <c r="EG102" s="6">
        <f>'Raw Temp_data'!EH129</f>
        <v>7.4913958857712259</v>
      </c>
      <c r="EH102" s="6">
        <f>'Raw Temp_data'!EI129</f>
        <v>-0.23295310278467696</v>
      </c>
      <c r="EI102" s="6">
        <f>'Raw Temp_data'!EJ129</f>
        <v>6.4118181119482642</v>
      </c>
      <c r="EJ102" s="6">
        <f>'Raw Temp_data'!EK129</f>
        <v>7.9155788802238476</v>
      </c>
      <c r="EK102" s="6">
        <f>'Raw Temp_data'!EL129</f>
        <v>-0.65394182327275985</v>
      </c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 t="s">
        <v>73</v>
      </c>
      <c r="EW102" s="6" t="s">
        <v>73</v>
      </c>
      <c r="EX102" s="6" t="s">
        <v>73</v>
      </c>
      <c r="FA102" s="6"/>
      <c r="FB102" s="6"/>
      <c r="FC102" s="6"/>
      <c r="FD102" s="6"/>
      <c r="FE102" s="6">
        <f>IF(Readings!FA99&gt;0.1,333.5*((Readings!FA99)^-0.07168)+(2.5*(LOG(Readings!FA99/16.325))^2-273+$E102))</f>
        <v>6.4979436452306913</v>
      </c>
      <c r="FF102" s="6">
        <f>IF(Readings!FB99&gt;0.1,333.5*((Readings!FB99)^-0.07168)+(2.5*(LOG(Readings!FB99/16.325))^2-273+$E102))</f>
        <v>6.4979436452306913</v>
      </c>
      <c r="FG102" s="6">
        <f>IF(Readings!FC99&gt;0.1,333.5*((Readings!FC99)^-0.07168)+(2.5*(LOG(Readings!FC99/16.325))^2-273+$E102))</f>
        <v>9.8618763224443455</v>
      </c>
      <c r="FH102" s="6"/>
      <c r="FI102" s="6"/>
    </row>
    <row r="103" spans="2:167" x14ac:dyDescent="0.2">
      <c r="B103" s="13">
        <v>2</v>
      </c>
      <c r="C103" s="45">
        <v>1074.5999999999999</v>
      </c>
      <c r="D103" s="17">
        <v>-1.5</v>
      </c>
      <c r="E103" s="13">
        <v>-0.03</v>
      </c>
      <c r="F103" s="13" t="s">
        <v>323</v>
      </c>
      <c r="DL103" s="6">
        <f>'Raw Temp_data'!DM130</f>
        <v>-0.90628851933269061</v>
      </c>
      <c r="DM103" s="6">
        <f>'Raw Temp_data'!DN130</f>
        <v>-1.5435236034402351</v>
      </c>
      <c r="DN103" s="6">
        <f>'Raw Temp_data'!DO130</f>
        <v>-2.2321049077564226</v>
      </c>
      <c r="DO103" s="6">
        <f>'Raw Temp_data'!DP130</f>
        <v>-2.1687056672065523</v>
      </c>
      <c r="DP103" s="6">
        <f>'Raw Temp_data'!DQ130</f>
        <v>-1.0197912108077389</v>
      </c>
      <c r="DQ103" s="6">
        <f>'Raw Temp_data'!DR130</f>
        <v>-0.81494933580108864</v>
      </c>
      <c r="DR103" s="6">
        <f>'Raw Temp_data'!DS130</f>
        <v>-0.74612856377615344</v>
      </c>
      <c r="DS103" s="6">
        <f>'Raw Temp_data'!DT130</f>
        <v>-0.59607608447652183</v>
      </c>
      <c r="DT103" s="6">
        <f>'Raw Temp_data'!DU130</f>
        <v>-0.51473953158921404</v>
      </c>
      <c r="DU103" s="6">
        <f>'Raw Temp_data'!DV130</f>
        <v>-0.4564085362732726</v>
      </c>
      <c r="DV103" s="6">
        <f>'Raw Temp_data'!DW130</f>
        <v>-0.4096027197371086</v>
      </c>
      <c r="DW103" s="6">
        <f>'Raw Temp_data'!DX130</f>
        <v>-0.36267086241008428</v>
      </c>
      <c r="DX103" s="6">
        <f>'Raw Temp_data'!DY130</f>
        <v>-0.32738886944821388</v>
      </c>
      <c r="DY103" s="6">
        <f>'Raw Temp_data'!DZ130</f>
        <v>-0.29203534542739362</v>
      </c>
      <c r="DZ103" s="6">
        <f>'Raw Temp_data'!EA130</f>
        <v>-0.24478556918671757</v>
      </c>
      <c r="EA103" s="6">
        <f>'Raw Temp_data'!EB130</f>
        <v>-0.24478556918671757</v>
      </c>
      <c r="EB103" s="6">
        <f>'Raw Temp_data'!EC130</f>
        <v>-0.19740748586832524</v>
      </c>
      <c r="EC103" s="6">
        <f>'Raw Temp_data'!ED130</f>
        <v>-0.18554283999571908</v>
      </c>
      <c r="ED103" s="6">
        <f>'Raw Temp_data'!EE130</f>
        <v>-0.19740748586832524</v>
      </c>
      <c r="EE103" s="6">
        <f>'Raw Temp_data'!EF130</f>
        <v>-0.65394182327275985</v>
      </c>
      <c r="EF103" s="6">
        <f>'Raw Temp_data'!EG130</f>
        <v>-0.24478556918671757</v>
      </c>
      <c r="EG103" s="6">
        <f>'Raw Temp_data'!EH130</f>
        <v>-5.4496783177853558E-2</v>
      </c>
      <c r="EH103" s="6">
        <f>'Raw Temp_data'!EI130</f>
        <v>-4.2534601406828187E-2</v>
      </c>
      <c r="EI103" s="6">
        <f>'Raw Temp_data'!EJ130</f>
        <v>-7.8396600229496016E-2</v>
      </c>
      <c r="EJ103" s="6">
        <f>'Raw Temp_data'!EK130</f>
        <v>-0.14990043694376709</v>
      </c>
      <c r="EK103" s="6">
        <f>'Raw Temp_data'!EL130</f>
        <v>-0.1141851176141131</v>
      </c>
      <c r="EL103" s="6">
        <f>'Raw Temp_data'!EM130</f>
        <v>-3.0564223378178212E-2</v>
      </c>
      <c r="EM103" s="6">
        <f>'Raw Temp_data'!EN130</f>
        <v>-0.13800344619113503</v>
      </c>
      <c r="EN103" s="6">
        <f>'Raw Temp_data'!EO130</f>
        <v>0.25921158045554193</v>
      </c>
      <c r="EO103" s="6">
        <f>'Raw Temp_data'!EP130</f>
        <v>0.66564963772094643</v>
      </c>
      <c r="EP103" s="6">
        <f>'Raw Temp_data'!EQ130</f>
        <v>0.1258013991815119</v>
      </c>
      <c r="EQ103" s="6"/>
      <c r="ER103" s="6">
        <f>'Raw Temp_data'!ES130</f>
        <v>1.9311736742105268</v>
      </c>
      <c r="ES103" s="6">
        <f>'Raw Temp_data'!ET130</f>
        <v>-0.57287581582534131</v>
      </c>
      <c r="ET103" s="6">
        <f>'Raw Temp_data'!EU130</f>
        <v>-0.25661001642049541</v>
      </c>
      <c r="EU103" s="6">
        <f>'Raw Temp_data'!EV130</f>
        <v>2.8798659307659591</v>
      </c>
      <c r="EV103" s="6">
        <f>(333.5*((15.22)^-0.07168)+(2.5*(LOG(15.22/16.325))^2-273+$E102))</f>
        <v>1.3646744445151171</v>
      </c>
      <c r="EW103" s="6" t="s">
        <v>73</v>
      </c>
      <c r="EX103" s="6" t="s">
        <v>73</v>
      </c>
      <c r="FA103" s="6"/>
      <c r="FB103" s="6"/>
      <c r="FC103" s="6"/>
      <c r="FD103" s="6"/>
      <c r="FE103" s="6">
        <f>IF(Readings!FA100&gt;0.1,333.5*((Readings!FA100)^-0.07168)+(2.5*(LOG(Readings!FA100/16.325))^2-273+$E103))</f>
        <v>7.2899868999202226</v>
      </c>
      <c r="FF103" s="6">
        <f>IF(Readings!FB100&gt;0.1,333.5*((Readings!FB100)^-0.07168)+(2.5*(LOG(Readings!FB100/16.325))^2-273+$E103))</f>
        <v>7.2899868999202226</v>
      </c>
      <c r="FG103" s="6">
        <f>IF(Readings!FC100&gt;0.1,333.5*((Readings!FC100)^-0.07168)+(2.5*(LOG(Readings!FC100/16.325))^2-273+$E103))</f>
        <v>9.8418763224443637</v>
      </c>
      <c r="FH103" s="6"/>
      <c r="FI103" s="6"/>
    </row>
    <row r="104" spans="2:167" x14ac:dyDescent="0.2">
      <c r="B104" s="13">
        <v>3</v>
      </c>
      <c r="C104" s="45">
        <v>1074.0999999999999</v>
      </c>
      <c r="D104" s="17">
        <v>-2</v>
      </c>
      <c r="E104" s="13">
        <v>-0.01</v>
      </c>
      <c r="F104" s="13" t="s">
        <v>324</v>
      </c>
      <c r="DL104" s="6">
        <f>'Raw Temp_data'!DM131</f>
        <v>-0.29661001642051588</v>
      </c>
      <c r="DM104" s="6">
        <f>'Raw Temp_data'!DN131</f>
        <v>-0.75161576440007138</v>
      </c>
      <c r="DN104" s="6">
        <f>'Raw Temp_data'!DO131</f>
        <v>-1.6820304191322748</v>
      </c>
      <c r="DO104" s="6">
        <f>'Raw Temp_data'!DP131</f>
        <v>-1.5835236034402556</v>
      </c>
      <c r="DP104" s="6">
        <f>'Raw Temp_data'!DQ131</f>
        <v>-1.0597912108077594</v>
      </c>
      <c r="DQ104" s="6">
        <f>'Raw Temp_data'!DR131</f>
        <v>-0.88925781670241122</v>
      </c>
      <c r="DR104" s="6">
        <f>'Raw Temp_data'!DS131</f>
        <v>-0.82057300263511479</v>
      </c>
      <c r="DS104" s="6">
        <f>'Raw Temp_data'!DT131</f>
        <v>-0.69394182327278031</v>
      </c>
      <c r="DT104" s="6">
        <f>'Raw Temp_data'!DU131</f>
        <v>-0.62447981505891903</v>
      </c>
      <c r="DU104" s="6">
        <f>'Raw Temp_data'!DV131</f>
        <v>-0.56638232606269412</v>
      </c>
      <c r="DV104" s="6">
        <f>'Raw Temp_data'!DW131</f>
        <v>-0.53143056759353158</v>
      </c>
      <c r="DW104" s="6">
        <f>'Raw Temp_data'!DX131</f>
        <v>-0.49640853627329307</v>
      </c>
      <c r="DX104" s="6">
        <f>'Raw Temp_data'!DY131</f>
        <v>-0.46131596524350016</v>
      </c>
      <c r="DY104" s="6">
        <f>'Raw Temp_data'!DZ131</f>
        <v>-0.42615258615143148</v>
      </c>
      <c r="DZ104" s="6">
        <f>'Raw Temp_data'!EA131</f>
        <v>-0.3791574681814609</v>
      </c>
      <c r="EA104" s="6">
        <f>'Raw Temp_data'!EB131</f>
        <v>-0.39091812913915192</v>
      </c>
      <c r="EB104" s="6">
        <f>'Raw Temp_data'!EC131</f>
        <v>-0.35561232283225763</v>
      </c>
      <c r="EC104" s="6">
        <f>'Raw Temp_data'!ED131</f>
        <v>-0.33203534542741409</v>
      </c>
      <c r="ED104" s="6">
        <f>'Raw Temp_data'!EE131</f>
        <v>-0.34382781820710306</v>
      </c>
      <c r="EE104" s="6">
        <f>'Raw Temp_data'!EF131</f>
        <v>-0.33203534542741409</v>
      </c>
      <c r="EF104" s="6">
        <f>'Raw Temp_data'!EG131</f>
        <v>-0.34382781820710306</v>
      </c>
      <c r="EG104" s="6">
        <f>'Raw Temp_data'!EH131</f>
        <v>-0.18990043694378755</v>
      </c>
      <c r="EH104" s="6">
        <f>'Raw Temp_data'!EI131</f>
        <v>-0.15418511761413356</v>
      </c>
      <c r="EI104" s="6">
        <f>'Raw Temp_data'!EJ131</f>
        <v>-0.14226375889757037</v>
      </c>
      <c r="EJ104" s="6">
        <f>'Raw Temp_data'!EK131</f>
        <v>-0.26111260695404326</v>
      </c>
      <c r="EK104" s="6">
        <f>'Raw Temp_data'!EL131</f>
        <v>-0.2374074858683457</v>
      </c>
      <c r="EL104" s="6">
        <f>'Raw Temp_data'!EM131</f>
        <v>-0.13033425660120201</v>
      </c>
      <c r="EM104" s="6">
        <f>'Raw Temp_data'!EN131</f>
        <v>-0.24926407141492746</v>
      </c>
      <c r="EN104" s="6">
        <f>'Raw Temp_data'!EO131</f>
        <v>-0.2374074858683457</v>
      </c>
      <c r="EO104" s="6">
        <f>'Raw Temp_data'!EP131</f>
        <v>-0.47302134319966171</v>
      </c>
      <c r="EP104" s="6">
        <f>'Raw Temp_data'!EQ131</f>
        <v>-0.27295310278469742</v>
      </c>
      <c r="EQ104" s="6">
        <f>'Raw Temp_data'!ER131</f>
        <v>-2.3772542592167838</v>
      </c>
      <c r="ER104" s="6">
        <f>'Raw Temp_data'!ES131</f>
        <v>-1.0484742719880273</v>
      </c>
      <c r="ES104" s="6">
        <f>'Raw Temp_data'!ET131</f>
        <v>-0.65924547265461797</v>
      </c>
      <c r="ET104" s="6">
        <f>'Raw Temp_data'!EU131</f>
        <v>-0.30842645472716868</v>
      </c>
      <c r="EU104" s="6">
        <f>'Raw Temp_data'!EV131</f>
        <v>1.2599671088490823</v>
      </c>
      <c r="EV104" s="6">
        <f>(333.5*((15.95)^-0.07168)+(2.5*(LOG(15.95/16.325))^2-273+$E103))</f>
        <v>0.4227886328987438</v>
      </c>
      <c r="EW104" s="6">
        <f>(333.5*((16.33)^-0.07168)+(2.5*(LOG(16.33/16.325))^2-273+$E104))</f>
        <v>-1.8585638496290358E-2</v>
      </c>
      <c r="EX104" s="6">
        <f>(333.5*((13.52)^-0.07168)+(2.5*(LOG(13.52/16.325))^2-273+$E104))</f>
        <v>3.7183998355363883</v>
      </c>
      <c r="FA104" s="6"/>
      <c r="FB104" s="6"/>
      <c r="FC104" s="6"/>
      <c r="FD104" s="6">
        <f>IF(Readings!EZ101&gt;0.1,333.5*((Readings!EZ101)^-0.07168)+(2.5*(LOG(Readings!EZ101/16.325))^2-273+$E104))</f>
        <v>3.395682012984139</v>
      </c>
      <c r="FE104" s="6">
        <f>IF(Readings!FA101&gt;0.1,333.5*((Readings!FA101)^-0.07168)+(2.5*(LOG(Readings!FA101/16.325))^2-273+$E104))</f>
        <v>6.6018348664761675</v>
      </c>
      <c r="FF104" s="6">
        <f>IF(Readings!FB101&gt;0.1,333.5*((Readings!FB101)^-0.07168)+(2.5*(LOG(Readings!FB101/16.325))^2-273+$E104))</f>
        <v>-8.5079412457904482</v>
      </c>
      <c r="FG104" s="6">
        <f>IF(Readings!FC101&gt;0.1,333.5*((Readings!FC101)^-0.07168)+(2.5*(LOG(Readings!FC101/16.325))^2-273+$E104))</f>
        <v>2.0655606821753736</v>
      </c>
      <c r="FH104" s="6">
        <f>IF(Readings!FD101&gt;0.1,333.5*((Readings!FD101)^-0.07168)+(2.5*(LOG(Readings!FD101/16.325))^2-273+$E104))</f>
        <v>0.77815064396526168</v>
      </c>
      <c r="FI104" s="6">
        <f>IF(Readings!FE101&gt;0.1,333.5*((Readings!FE101)^-0.07168)+(2.5*(LOG(Readings!FE101/16.325))^2-273+$E104))</f>
        <v>2.9410982186277579E-2</v>
      </c>
      <c r="FJ104" s="6"/>
      <c r="FK104" s="6">
        <f>IF(Readings!FG101&gt;0.1,333.5*((Readings!FG101)^-0.07168)+(2.5*(LOG(Readings!FG101/16.325))^2-273+$E104))</f>
        <v>-0.1141851176141131</v>
      </c>
    </row>
    <row r="105" spans="2:167" x14ac:dyDescent="0.2">
      <c r="B105" s="13">
        <v>4</v>
      </c>
      <c r="C105" s="45">
        <v>1073.5999999999999</v>
      </c>
      <c r="D105" s="17">
        <v>-2.5</v>
      </c>
      <c r="E105" s="13">
        <v>-0.01</v>
      </c>
      <c r="F105" s="13" t="s">
        <v>325</v>
      </c>
      <c r="DL105" s="6">
        <f>'Raw Temp_data'!DM132</f>
        <v>-0.13800344619113503</v>
      </c>
      <c r="DM105" s="6">
        <f>'Raw Temp_data'!DN132</f>
        <v>-0.33915746818144044</v>
      </c>
      <c r="DN105" s="6">
        <f>'Raw Temp_data'!DO132</f>
        <v>-0.90628851933269061</v>
      </c>
      <c r="DO105" s="6">
        <f>'Raw Temp_data'!DP132</f>
        <v>-1.1550219306041072</v>
      </c>
      <c r="DP105" s="6">
        <f>'Raw Temp_data'!DQ132</f>
        <v>-0.97447912454299512</v>
      </c>
      <c r="DQ105" s="6">
        <f>'Raw Temp_data'!DR132</f>
        <v>-0.84925781670239076</v>
      </c>
      <c r="DR105" s="6">
        <f>'Raw Temp_data'!DS132</f>
        <v>-0.79203933511269042</v>
      </c>
      <c r="DS105" s="6">
        <f>'Raw Temp_data'!DT132</f>
        <v>-0.67703434827700448</v>
      </c>
      <c r="DT105" s="6">
        <f>'Raw Temp_data'!DU132</f>
        <v>-0.60766463378041635</v>
      </c>
      <c r="DU105" s="6">
        <f>'Raw Temp_data'!DV132</f>
        <v>-0.56126407705608017</v>
      </c>
      <c r="DV105" s="6">
        <f>'Raw Temp_data'!DW132</f>
        <v>-0.52638232606267366</v>
      </c>
      <c r="DW105" s="6">
        <f>'Raw Temp_data'!DX132</f>
        <v>-0.49143056759351111</v>
      </c>
      <c r="DX105" s="6">
        <f>'Raw Temp_data'!DY132</f>
        <v>-0.4564085362732726</v>
      </c>
      <c r="DY105" s="6">
        <f>'Raw Temp_data'!DZ132</f>
        <v>-0.43302134319964125</v>
      </c>
      <c r="DZ105" s="6">
        <f>'Raw Temp_data'!EA132</f>
        <v>-0.39788159670467849</v>
      </c>
      <c r="EA105" s="6">
        <f>'Raw Temp_data'!EB132</f>
        <v>-0.39788159670467849</v>
      </c>
      <c r="EB105" s="6">
        <f>'Raw Temp_data'!EC132</f>
        <v>-0.36267086241008428</v>
      </c>
      <c r="EC105" s="6">
        <f>'Raw Temp_data'!ED132</f>
        <v>-0.33915746818144044</v>
      </c>
      <c r="ED105" s="6">
        <f>'Raw Temp_data'!EE132</f>
        <v>-0.35091812913913145</v>
      </c>
      <c r="EE105" s="6">
        <f>'Raw Temp_data'!EF132</f>
        <v>-0.33915746818144044</v>
      </c>
      <c r="EF105" s="6">
        <f>'Raw Temp_data'!EG132</f>
        <v>-0.33915746818144044</v>
      </c>
      <c r="EG105" s="6">
        <f>'Raw Temp_data'!EH132</f>
        <v>-0.35091812913913145</v>
      </c>
      <c r="EH105" s="6">
        <f>'Raw Temp_data'!EI132</f>
        <v>-0.17367012345908961</v>
      </c>
      <c r="EI105" s="6">
        <f>'Raw Temp_data'!EJ132</f>
        <v>-0.1141851176141131</v>
      </c>
      <c r="EJ105" s="6">
        <f>'Raw Temp_data'!EK132</f>
        <v>-0.25661001642049541</v>
      </c>
      <c r="EK105" s="6">
        <f>'Raw Temp_data'!EL132</f>
        <v>-0.24478556918671757</v>
      </c>
      <c r="EL105" s="6">
        <f>'Raw Temp_data'!EM132</f>
        <v>-0.16178932590077011</v>
      </c>
      <c r="EM105" s="6">
        <f>'Raw Temp_data'!EN132</f>
        <v>-0.24478556918671757</v>
      </c>
      <c r="EN105" s="6">
        <f>'Raw Temp_data'!EO132</f>
        <v>-0.24478556918671757</v>
      </c>
      <c r="EO105" s="6">
        <f>'Raw Temp_data'!EP132</f>
        <v>-0.47976437839554364</v>
      </c>
      <c r="EP105" s="6">
        <f>'Raw Temp_data'!EQ132</f>
        <v>-0.29203534542739362</v>
      </c>
      <c r="EQ105" s="6">
        <f>'Raw Temp_data'!ER132</f>
        <v>-5.2240311035261016</v>
      </c>
      <c r="ER105" s="6">
        <f>'Raw Temp_data'!ES132</f>
        <v>-1.0988038338534807</v>
      </c>
      <c r="ES105" s="6">
        <f>'Raw Temp_data'!ET132</f>
        <v>-0.68856912694252514</v>
      </c>
      <c r="ET105" s="6">
        <f>'Raw Temp_data'!EU132</f>
        <v>-0.28023489432848692</v>
      </c>
      <c r="EU105" s="6">
        <f>'Raw Temp_data'!EV132</f>
        <v>8.9592692161943432E-2</v>
      </c>
      <c r="EV105" s="6">
        <f>(333.5*((16.3)^-0.07168)+(2.5*(LOG(16.3/16.325))^2-273+$E104))</f>
        <v>1.7399463529613968E-2</v>
      </c>
      <c r="EW105" s="6">
        <f>(333.5*((16.34)^-0.07168)+(2.5*(LOG(16.34/16.325))^2-273+$E105))</f>
        <v>-3.0564223378178212E-2</v>
      </c>
      <c r="EX105" s="6">
        <f>(333.5*((14.39)^-0.07168)+(2.5*(LOG(14.39/16.325))^2-273+$E105))</f>
        <v>2.4749468430548518</v>
      </c>
      <c r="FA105" s="6"/>
      <c r="FB105" s="6"/>
      <c r="FC105" s="6"/>
      <c r="FD105" s="6">
        <f>IF(Readings!EZ102&gt;0.1,333.5*((Readings!EZ102)^-0.07168)+(2.5*(LOG(Readings!EZ102/16.325))^2-273+$E105))</f>
        <v>2.351135798980863</v>
      </c>
      <c r="FE105" s="6">
        <f>IF(Readings!FA102&gt;0.1,333.5*((Readings!FA102)^-0.07168)+(2.5*(LOG(Readings!FA102/16.325))^2-273+$E105))</f>
        <v>5.3278373513410884</v>
      </c>
      <c r="FF105" s="6">
        <f>IF(Readings!FB102&gt;0.1,333.5*((Readings!FB102)^-0.07168)+(2.5*(LOG(Readings!FB102/16.325))^2-273+$E105))</f>
        <v>-8.9383198023867863</v>
      </c>
      <c r="FG105" s="6">
        <f>IF(Readings!FC102&gt;0.1,333.5*((Readings!FC102)^-0.07168)+(2.5*(LOG(Readings!FC102/16.325))^2-273+$E105))</f>
        <v>1.8243940544282395</v>
      </c>
      <c r="FH105" s="6">
        <f>IF(Readings!FD102&gt;0.1,333.5*((Readings!FD102)^-0.07168)+(2.5*(LOG(Readings!FD102/16.325))^2-273+$E105))</f>
        <v>0.71556111121765298</v>
      </c>
      <c r="FI105" s="6">
        <f>IF(Readings!FE102&gt;0.1,333.5*((Readings!FE102)^-0.07168)+(2.5*(LOG(Readings!FE102/16.325))^2-273+$E105))</f>
        <v>2.9410982186277579E-2</v>
      </c>
      <c r="FJ105" s="6"/>
      <c r="FK105" s="6">
        <f>IF(Readings!FG102&gt;0.1,333.5*((Readings!FG102)^-0.07168)+(2.5*(LOG(Readings!FG102/16.325))^2-273+$E105))</f>
        <v>-0.1141851176141131</v>
      </c>
    </row>
    <row r="106" spans="2:167" x14ac:dyDescent="0.2">
      <c r="B106" s="13">
        <v>5</v>
      </c>
      <c r="C106" s="45">
        <v>1073.0999999999999</v>
      </c>
      <c r="D106" s="17">
        <v>-3</v>
      </c>
      <c r="E106" s="13">
        <v>0.01</v>
      </c>
      <c r="F106" s="13" t="s">
        <v>326</v>
      </c>
      <c r="DL106" s="6">
        <f>'Raw Temp_data'!DM133</f>
        <v>-0.18178932590075192</v>
      </c>
      <c r="DM106" s="6">
        <f>'Raw Temp_data'!DN133</f>
        <v>-0.38267086241006609</v>
      </c>
      <c r="DN106" s="6">
        <f>'Raw Temp_data'!DO133</f>
        <v>-0.66238405776118725</v>
      </c>
      <c r="DO106" s="6">
        <f>'Raw Temp_data'!DP133</f>
        <v>-0.94904848211035642</v>
      </c>
      <c r="DP106" s="6">
        <f>'Raw Temp_data'!DQ133</f>
        <v>-0.9604172893402847</v>
      </c>
      <c r="DQ106" s="6">
        <f>'Raw Temp_data'!DR133</f>
        <v>-0.88067894232449362</v>
      </c>
      <c r="DR106" s="6">
        <f>'Raw Temp_data'!DS133</f>
        <v>-0.82349810970595172</v>
      </c>
      <c r="DS106" s="6">
        <f>'Raw Temp_data'!DT133</f>
        <v>-0.73161576440003273</v>
      </c>
      <c r="DT106" s="6">
        <f>'Raw Temp_data'!DU133</f>
        <v>-0.67394182327274166</v>
      </c>
      <c r="DU106" s="6">
        <f>'Raw Temp_data'!DV133</f>
        <v>-0.62766463378039816</v>
      </c>
      <c r="DV106" s="6">
        <f>'Raw Temp_data'!DW133</f>
        <v>-0.59287581582532312</v>
      </c>
      <c r="DW106" s="6">
        <f>'Raw Temp_data'!DX133</f>
        <v>-0.55801734193977381</v>
      </c>
      <c r="DX106" s="6">
        <f>'Raw Temp_data'!DY133</f>
        <v>-0.53473953158919585</v>
      </c>
      <c r="DY106" s="6">
        <f>'Raw Temp_data'!DZ133</f>
        <v>-0.51143056759349292</v>
      </c>
      <c r="DZ106" s="6">
        <f>'Raw Temp_data'!EA133</f>
        <v>-0.47640853627325441</v>
      </c>
      <c r="EA106" s="6">
        <f>'Raw Temp_data'!EB133</f>
        <v>-0.47640853627325441</v>
      </c>
      <c r="EB106" s="6">
        <f>'Raw Temp_data'!EC133</f>
        <v>-0.44131596524346151</v>
      </c>
      <c r="EC106" s="6">
        <f>'Raw Temp_data'!ED133</f>
        <v>-0.4178815967046603</v>
      </c>
      <c r="ED106" s="6">
        <f>'Raw Temp_data'!EE133</f>
        <v>-0.4178815967046603</v>
      </c>
      <c r="EE106" s="6">
        <f>'Raw Temp_data'!EF133</f>
        <v>-0.40615258615139282</v>
      </c>
      <c r="EF106" s="6">
        <f>'Raw Temp_data'!EG133</f>
        <v>-0.4178815967046603</v>
      </c>
      <c r="EG106" s="6">
        <f>'Raw Temp_data'!EH133</f>
        <v>-0.4178815967046603</v>
      </c>
      <c r="EH106" s="6">
        <f>'Raw Temp_data'!EI133</f>
        <v>-0.21740748586830705</v>
      </c>
      <c r="EI106" s="6">
        <f>'Raw Temp_data'!EJ133</f>
        <v>-0.21740748586830705</v>
      </c>
      <c r="EJ106" s="6">
        <f>'Raw Temp_data'!EK133</f>
        <v>-0.33561232283221898</v>
      </c>
      <c r="EK106" s="6">
        <f>'Raw Temp_data'!EL133</f>
        <v>-0.31203534542737543</v>
      </c>
      <c r="EL106" s="6">
        <f>'Raw Temp_data'!EM133</f>
        <v>-0.2411126069540046</v>
      </c>
      <c r="EM106" s="6">
        <f>'Raw Temp_data'!EN133</f>
        <v>-0.31203534542737543</v>
      </c>
      <c r="EN106" s="6">
        <f>'Raw Temp_data'!EO133</f>
        <v>-0.2411126069540046</v>
      </c>
      <c r="EO106" s="6">
        <f>'Raw Temp_data'!EP133</f>
        <v>-0.51143056759349292</v>
      </c>
      <c r="EP106" s="6">
        <f>'Raw Temp_data'!EQ133</f>
        <v>-0.35915746818142225</v>
      </c>
      <c r="EQ106" s="6">
        <f>'Raw Temp_data'!ER133</f>
        <v>-1.9970961983013353</v>
      </c>
      <c r="ER106" s="6">
        <f>'Raw Temp_data'!ES133</f>
        <v>-1.1525565516026859</v>
      </c>
      <c r="ES106" s="6">
        <f>'Raw Temp_data'!ET133</f>
        <v>-0.76612856377613525</v>
      </c>
      <c r="ET106" s="6">
        <f>'Raw Temp_data'!EU133</f>
        <v>-0.37091812913911326</v>
      </c>
      <c r="EU106" s="6">
        <f>'Raw Temp_data'!EV133</f>
        <v>-0.20554283999570089</v>
      </c>
      <c r="EV106" s="6">
        <f>(333.5*((16.41)^-0.07168)+(2.5*(LOG(16.41/16.325))^2-273+$E105))</f>
        <v>-0.1141851176141131</v>
      </c>
      <c r="EW106" s="6">
        <f>(333.5*((16.36)^-0.07168)+(2.5*(LOG(16.36/16.325))^2-273+$E106))</f>
        <v>-3.4496783177871748E-2</v>
      </c>
      <c r="EX106" s="6">
        <f>(333.5*((15.84)^-0.07168)+(2.5*(LOG(15.84/16.325))^2-273+$E106))</f>
        <v>0.59864466888473089</v>
      </c>
      <c r="FA106" s="6"/>
      <c r="FB106" s="6"/>
      <c r="FC106" s="6"/>
      <c r="FD106" s="6">
        <f>IF(Readings!EZ103&gt;0.1,333.5*((Readings!EZ103)^-0.07168)+(2.5*(LOG(Readings!EZ103/16.325))^2-273+$E106))</f>
        <v>1.2554964857132518</v>
      </c>
      <c r="FE106" s="6">
        <f>IF(Readings!FA103&gt;0.1,333.5*((Readings!FA103)^-0.07168)+(2.5*(LOG(Readings!FA103/16.325))^2-273+$E106))</f>
        <v>3.5909874480588542</v>
      </c>
      <c r="FF106" s="6">
        <f>IF(Readings!FB103&gt;0.1,333.5*((Readings!FB103)^-0.07168)+(2.5*(LOG(Readings!FB103/16.325))^2-273+$E106))</f>
        <v>-7.8205555425001307</v>
      </c>
      <c r="FG106" s="6">
        <f>IF(Readings!FC103&gt;0.1,333.5*((Readings!FC103)^-0.07168)+(2.5*(LOG(Readings!FC103/16.325))^2-273+$E106))</f>
        <v>1.1912609470717825</v>
      </c>
      <c r="FH106" s="6">
        <f>IF(Readings!FD103&gt;0.1,333.5*((Readings!FD103)^-0.07168)+(2.5*(LOG(Readings!FD103/16.325))^2-273+$E106))</f>
        <v>0.45049013209239774</v>
      </c>
      <c r="FI106" s="6">
        <f>IF(Readings!FE103&gt;0.1,333.5*((Readings!FE103)^-0.07168)+(2.5*(LOG(Readings!FE103/16.325))^2-273+$E106))</f>
        <v>-1.0564223378196402E-2</v>
      </c>
      <c r="FJ106" s="6"/>
      <c r="FK106" s="6">
        <f>IF(Readings!FG103&gt;0.1,333.5*((Readings!FG103)^-0.07168)+(2.5*(LOG(Readings!FG103/16.325))^2-273+$E106))</f>
        <v>-0.10609834322667666</v>
      </c>
    </row>
    <row r="107" spans="2:167" x14ac:dyDescent="0.2">
      <c r="B107" s="13">
        <v>6</v>
      </c>
      <c r="C107" s="45">
        <v>1072.5999999999999</v>
      </c>
      <c r="D107" s="17">
        <v>-3.5</v>
      </c>
      <c r="E107" s="13">
        <v>0.01</v>
      </c>
      <c r="F107" s="13" t="s">
        <v>327</v>
      </c>
      <c r="DL107" s="6">
        <f>'Raw Temp_data'!DM134</f>
        <v>-0.17178932590076101</v>
      </c>
      <c r="DM107" s="6">
        <f>'Raw Temp_data'!DN134</f>
        <v>-0.39615258615140192</v>
      </c>
      <c r="DN107" s="6">
        <f>'Raw Temp_data'!DO134</f>
        <v>-0.57126407705607107</v>
      </c>
      <c r="DO107" s="6">
        <f>'Raw Temp_data'!DP134</f>
        <v>-0.77909910286973627</v>
      </c>
      <c r="DP107" s="6">
        <f>'Raw Temp_data'!DQ134</f>
        <v>-0.87067894232450271</v>
      </c>
      <c r="DQ107" s="6">
        <f>'Raw Temp_data'!DR134</f>
        <v>-0.82494933580107954</v>
      </c>
      <c r="DR107" s="6">
        <f>'Raw Temp_data'!DS134</f>
        <v>-0.80203933511268133</v>
      </c>
      <c r="DS107" s="6">
        <f>'Raw Temp_data'!DT134</f>
        <v>-0.72161576440004183</v>
      </c>
      <c r="DT107" s="6">
        <f>'Raw Temp_data'!DU134</f>
        <v>-0.67549191691301758</v>
      </c>
      <c r="DU107" s="6">
        <f>'Raw Temp_data'!DV134</f>
        <v>-0.62924547265458841</v>
      </c>
      <c r="DV107" s="6">
        <f>'Raw Temp_data'!DW134</f>
        <v>-0.59447981505888947</v>
      </c>
      <c r="DW107" s="6">
        <f>'Raw Temp_data'!DX134</f>
        <v>-0.55964458901286207</v>
      </c>
      <c r="DX107" s="6">
        <f>'Raw Temp_data'!DY134</f>
        <v>-0.53638232606266456</v>
      </c>
      <c r="DY107" s="6">
        <f>'Raw Temp_data'!DZ134</f>
        <v>-0.51308894870902577</v>
      </c>
      <c r="DZ107" s="6">
        <f>'Raw Temp_data'!EA134</f>
        <v>-0.39615258615140192</v>
      </c>
      <c r="EA107" s="6">
        <f>'Raw Temp_data'!EB134</f>
        <v>-0.48976437839553455</v>
      </c>
      <c r="EB107" s="6">
        <f>'Raw Temp_data'!EC134</f>
        <v>-0.44302134319963216</v>
      </c>
      <c r="EC107" s="6">
        <f>'Raw Temp_data'!ED134</f>
        <v>-0.41960271973709951</v>
      </c>
      <c r="ED107" s="6">
        <f>'Raw Temp_data'!EE134</f>
        <v>-0.4313159652434706</v>
      </c>
      <c r="EE107" s="6">
        <f>'Raw Temp_data'!EF134</f>
        <v>-0.41960271973709951</v>
      </c>
      <c r="EF107" s="6">
        <f>'Raw Temp_data'!EG134</f>
        <v>-0.41960271973709951</v>
      </c>
      <c r="EG107" s="6">
        <f>'Raw Temp_data'!EH134</f>
        <v>-0.31382781820707351</v>
      </c>
      <c r="EH107" s="6">
        <f>'Raw Temp_data'!EI134</f>
        <v>-0.18367012345908051</v>
      </c>
      <c r="EI107" s="6">
        <f>'Raw Temp_data'!EJ134</f>
        <v>-0.17178932590076101</v>
      </c>
      <c r="EJ107" s="6">
        <f>'Raw Temp_data'!EK134</f>
        <v>-0.33738886944820479</v>
      </c>
      <c r="EK107" s="6">
        <f>'Raw Temp_data'!EL134</f>
        <v>-0.32561232283222807</v>
      </c>
      <c r="EL107" s="6">
        <f>'Raw Temp_data'!EM134</f>
        <v>-0.20740748586831614</v>
      </c>
      <c r="EM107" s="6">
        <f>'Raw Temp_data'!EN134</f>
        <v>-0.32561232283222807</v>
      </c>
      <c r="EN107" s="6">
        <f>'Raw Temp_data'!EO134</f>
        <v>-0.2192640714148979</v>
      </c>
      <c r="EO107" s="6">
        <f>'Raw Temp_data'!EP134</f>
        <v>-0.51308894870902577</v>
      </c>
      <c r="EP107" s="6">
        <f>'Raw Temp_data'!EQ134</f>
        <v>-0.34915746818143134</v>
      </c>
      <c r="EQ107" s="6">
        <f>'Raw Temp_data'!ER134</f>
        <v>-2.1681164018469872</v>
      </c>
      <c r="ER107" s="6">
        <f>'Raw Temp_data'!ES134</f>
        <v>-1.142556551602695</v>
      </c>
      <c r="ES107" s="6">
        <f>'Raw Temp_data'!ET134</f>
        <v>-0.76761762639603148</v>
      </c>
      <c r="ET107" s="6">
        <f>'Raw Temp_data'!EU134</f>
        <v>-0.39615258615140192</v>
      </c>
      <c r="EU107" s="6">
        <f>'Raw Temp_data'!EV134</f>
        <v>-0.2192640714148979</v>
      </c>
      <c r="EV107" s="6">
        <f>(333.5*((16.38)^-0.07168)+(2.5*(LOG(16.38/16.325))^2-273+$E106))</f>
        <v>-5.8396600229514206E-2</v>
      </c>
      <c r="EW107" s="6">
        <f>(333.5*((16.37)^-0.07168)+(2.5*(LOG(16.37/16.325))^2-273+$E107))</f>
        <v>-4.645077926693375E-2</v>
      </c>
      <c r="EX107" s="6">
        <f>(333.5*((16.47)^-0.07168)+(2.5*(LOG(16.47/16.325))^2-273+$E107))</f>
        <v>-0.16554283999573727</v>
      </c>
      <c r="FA107" s="6"/>
      <c r="FB107" s="6"/>
      <c r="FC107" s="6"/>
      <c r="FD107" s="6">
        <f>IF(Readings!EZ104&gt;0.1,333.5*((Readings!EZ104)^-0.07168)+(2.5*(LOG(Readings!EZ104/16.325))^2-273+$E107))</f>
        <v>-8.2263758897568096E-2</v>
      </c>
      <c r="FE107" s="6">
        <f>IF(Readings!FA104&gt;0.1,333.5*((Readings!FA104)^-0.07168)+(2.5*(LOG(Readings!FA104/16.325))^2-273+$E107))</f>
        <v>1.6064722764264161</v>
      </c>
      <c r="FF107" s="6">
        <f>IF(Readings!FB104&gt;0.1,333.5*((Readings!FB104)^-0.07168)+(2.5*(LOG(Readings!FB104/16.325))^2-273+$E107))</f>
        <v>-6.1503329086525582</v>
      </c>
      <c r="FG107" s="6">
        <f>IF(Readings!FC104&gt;0.1,333.5*((Readings!FC104)^-0.07168)+(2.5*(LOG(Readings!FC104/16.325))^2-273+$E107))</f>
        <v>0.52441091122466332</v>
      </c>
      <c r="FH107" s="6">
        <f>IF(Readings!FD104&gt;0.1,333.5*((Readings!FD104)^-0.07168)+(2.5*(LOG(Readings!FD104/16.325))^2-273+$E107))</f>
        <v>0.15788764661675714</v>
      </c>
      <c r="FI107" s="6">
        <f>IF(Readings!FE104&gt;0.1,333.5*((Readings!FE104)^-0.07168)+(2.5*(LOG(Readings!FE104/16.325))^2-273+$E107))</f>
        <v>-1.0564223378196402E-2</v>
      </c>
      <c r="FJ107" s="6">
        <f>IF(Readings!FF104&gt;0.1,333.5*((Readings!FF104)^-0.07168)+(2.5*(LOG(Readings!FF104/16.325))^2-273+$E107))</f>
        <v>-8.2263758897568096E-2</v>
      </c>
      <c r="FK107" s="6">
        <f>IF(Readings!FG104&gt;0.1,333.5*((Readings!FG104)^-0.07168)+(2.5*(LOG(Readings!FG104/16.325))^2-273+$E107))</f>
        <v>-0.10609834322667666</v>
      </c>
    </row>
    <row r="108" spans="2:167" x14ac:dyDescent="0.2">
      <c r="B108" s="13">
        <v>7</v>
      </c>
      <c r="C108" s="45">
        <v>1072.0999999999999</v>
      </c>
      <c r="D108" s="17">
        <v>-4</v>
      </c>
      <c r="E108" s="13">
        <v>-0.02</v>
      </c>
      <c r="F108" s="13" t="s">
        <v>328</v>
      </c>
      <c r="DL108" s="6">
        <f>'Raw Temp_data'!DM135</f>
        <v>-0.14990043694376709</v>
      </c>
      <c r="DM108" s="6">
        <f>'Raw Temp_data'!DN135</f>
        <v>-0.36267086241008428</v>
      </c>
      <c r="DN108" s="6">
        <f>'Raw Temp_data'!DO135</f>
        <v>-0.49143056759351111</v>
      </c>
      <c r="DO108" s="6">
        <f>'Raw Temp_data'!DP135</f>
        <v>-0.64238405776120544</v>
      </c>
      <c r="DP108" s="6">
        <f>'Raw Temp_data'!DQ135</f>
        <v>-0.75761762639604058</v>
      </c>
      <c r="DQ108" s="6">
        <f>'Raw Temp_data'!DR135</f>
        <v>-0.74612856377615344</v>
      </c>
      <c r="DR108" s="6">
        <f>'Raw Temp_data'!DS135</f>
        <v>-0.74612856377615344</v>
      </c>
      <c r="DS108" s="6">
        <f>'Raw Temp_data'!DT135</f>
        <v>-0.51473953158921404</v>
      </c>
      <c r="DT108" s="6">
        <f>'Raw Temp_data'!DU135</f>
        <v>-0.61924547265459751</v>
      </c>
      <c r="DU108" s="6">
        <f>'Raw Temp_data'!DV135</f>
        <v>-0.60766463378041635</v>
      </c>
      <c r="DV108" s="6">
        <f>'Raw Temp_data'!DW135</f>
        <v>-0.57287581582534131</v>
      </c>
      <c r="DW108" s="6">
        <f>'Raw Temp_data'!DX135</f>
        <v>-0.538017341939792</v>
      </c>
      <c r="DX108" s="6">
        <f>'Raw Temp_data'!DY135</f>
        <v>-0.52638232606267366</v>
      </c>
      <c r="DY108" s="6">
        <f>'Raw Temp_data'!DZ135</f>
        <v>-0.49143056759351111</v>
      </c>
      <c r="DZ108" s="6">
        <f>'Raw Temp_data'!EA135</f>
        <v>-0.37441567806394005</v>
      </c>
      <c r="EA108" s="6">
        <f>'Raw Temp_data'!EB135</f>
        <v>-0.46809037125001396</v>
      </c>
      <c r="EB108" s="6">
        <f>'Raw Temp_data'!EC135</f>
        <v>-0.43302134319964125</v>
      </c>
      <c r="EC108" s="6">
        <f>'Raw Temp_data'!ED135</f>
        <v>-0.4096027197371086</v>
      </c>
      <c r="ED108" s="6">
        <f>'Raw Temp_data'!EE135</f>
        <v>-0.4213159652434797</v>
      </c>
      <c r="EE108" s="6">
        <f>'Raw Temp_data'!EF135</f>
        <v>-0.4096027197371086</v>
      </c>
      <c r="EF108" s="6">
        <f>'Raw Temp_data'!EG135</f>
        <v>-0.4096027197371086</v>
      </c>
      <c r="EG108" s="6">
        <f>'Raw Temp_data'!EH135</f>
        <v>-0.17367012345908961</v>
      </c>
      <c r="EH108" s="6">
        <f>'Raw Temp_data'!EI135</f>
        <v>-0.22111260695402279</v>
      </c>
      <c r="EI108" s="6">
        <f>'Raw Temp_data'!EJ135</f>
        <v>-0.1141851176141131</v>
      </c>
      <c r="EJ108" s="6">
        <f>'Raw Temp_data'!EK135</f>
        <v>-0.32738886944821388</v>
      </c>
      <c r="EK108" s="6">
        <f>'Raw Temp_data'!EL135</f>
        <v>-0.3038278182070826</v>
      </c>
      <c r="EL108" s="6">
        <f>'Raw Temp_data'!EM135</f>
        <v>-0.32738886944821388</v>
      </c>
      <c r="EM108" s="6">
        <f>'Raw Temp_data'!EN135</f>
        <v>-0.31561232283223717</v>
      </c>
      <c r="EN108" s="6">
        <f>'Raw Temp_data'!EO135</f>
        <v>-0.23295310278467696</v>
      </c>
      <c r="EO108" s="6">
        <f>'Raw Temp_data'!EP135</f>
        <v>-0.43302134319964125</v>
      </c>
      <c r="EP108" s="6">
        <f>'Raw Temp_data'!EQ135</f>
        <v>-0.29203534542739362</v>
      </c>
      <c r="EQ108" s="6">
        <f>'Raw Temp_data'!ER135</f>
        <v>-1.6856317121455504</v>
      </c>
      <c r="ER108" s="6">
        <f>'Raw Temp_data'!ES135</f>
        <v>-1.1213129411578961</v>
      </c>
      <c r="ES108" s="6">
        <f>'Raw Temp_data'!ET135</f>
        <v>-0.76909910286974537</v>
      </c>
      <c r="ET108" s="6">
        <f>'Raw Temp_data'!EU135</f>
        <v>-0.38615258615141101</v>
      </c>
      <c r="EU108" s="6">
        <f>'Raw Temp_data'!EV135</f>
        <v>-0.22111260695402279</v>
      </c>
      <c r="EV108" s="6">
        <f>(333.5*((16.42)^-0.07168)+(2.5*(LOG(16.42/16.325))^2-273+$E107))</f>
        <v>-0.10609834322667666</v>
      </c>
      <c r="EW108" s="6">
        <f>(333.5*((16.38)^-0.07168)+(2.5*(LOG(16.38/16.325))^2-273+$E108))</f>
        <v>-8.8396600229486921E-2</v>
      </c>
      <c r="EX108" s="6">
        <f>(333.5*((16.48)^-0.07168)+(2.5*(LOG(16.48/16.325))^2-273+$E108))</f>
        <v>-0.20740748586831614</v>
      </c>
      <c r="FA108" s="6"/>
      <c r="FB108" s="6"/>
      <c r="FC108" s="6"/>
      <c r="FD108" s="6">
        <f>IF(Readings!EZ105&gt;0.1,333.5*((Readings!EZ105)^-0.07168)+(2.5*(LOG(Readings!EZ105/16.325))^2-273+$E108))</f>
        <v>-0.17178932590076101</v>
      </c>
      <c r="FE108" s="6">
        <f>IF(Readings!FA105&gt;0.1,333.5*((Readings!FA105)^-0.07168)+(2.5*(LOG(Readings!FA105/16.325))^2-273+$E108))</f>
        <v>0.38364633360083644</v>
      </c>
      <c r="FF108" s="6">
        <f>IF(Readings!FB105&gt;0.1,333.5*((Readings!FB105)^-0.07168)+(2.5*(LOG(Readings!FB105/16.325))^2-273+$E108))</f>
        <v>-6.6748510051685344</v>
      </c>
      <c r="FG108" s="6">
        <f>IF(Readings!FC105&gt;0.1,333.5*((Readings!FC105)^-0.07168)+(2.5*(LOG(Readings!FC105/16.325))^2-273+$E108))</f>
        <v>-1.6598836145135465E-2</v>
      </c>
      <c r="FH108" s="6">
        <f>IF(Readings!FD105&gt;0.1,333.5*((Readings!FD105)^-0.07168)+(2.5*(LOG(Readings!FD105/16.325))^2-273+$E108))</f>
        <v>-6.4496783177844463E-2</v>
      </c>
      <c r="FI108" s="6">
        <f>IF(Readings!FE105&gt;0.1,333.5*((Readings!FE105)^-0.07168)+(2.5*(LOG(Readings!FE105/16.325))^2-273+$E108))</f>
        <v>-7.6450779266906466E-2</v>
      </c>
      <c r="FJ108" s="6">
        <f>IF(Readings!FF105&gt;0.1,333.5*((Readings!FF105)^-0.07168)+(2.5*(LOG(Readings!FF105/16.325))^2-273+$E108))</f>
        <v>-8.8396600229486921E-2</v>
      </c>
      <c r="FK108" s="6">
        <f>IF(Readings!FG105&gt;0.1,333.5*((Readings!FG105)^-0.07168)+(2.5*(LOG(Readings!FG105/16.325))^2-273+$E108))</f>
        <v>-0.11226375889754081</v>
      </c>
    </row>
    <row r="109" spans="2:167" x14ac:dyDescent="0.2">
      <c r="B109" s="13">
        <v>8</v>
      </c>
      <c r="C109" s="45">
        <v>1071.5999999999999</v>
      </c>
      <c r="D109" s="17">
        <v>-4.5</v>
      </c>
      <c r="E109" s="13">
        <v>-0.01</v>
      </c>
      <c r="F109" s="13" t="s">
        <v>329</v>
      </c>
      <c r="DL109" s="6">
        <f>'Raw Temp_data'!DM136</f>
        <v>-0.20926407141490699</v>
      </c>
      <c r="DM109" s="6">
        <f>'Raw Temp_data'!DN136</f>
        <v>-0.39788159670467849</v>
      </c>
      <c r="DN109" s="6">
        <f>'Raw Temp_data'!DO136</f>
        <v>-0.47976437839554364</v>
      </c>
      <c r="DO109" s="6">
        <f>'Raw Temp_data'!DP136</f>
        <v>-0.60766463378041635</v>
      </c>
      <c r="DP109" s="6">
        <f>'Raw Temp_data'!DQ136</f>
        <v>-0.72312764225938508</v>
      </c>
      <c r="DQ109" s="6">
        <f>'Raw Temp_data'!DR136</f>
        <v>-0.73463190555474966</v>
      </c>
      <c r="DR109" s="6">
        <f>'Raw Temp_data'!DS136</f>
        <v>-0.72312764225938508</v>
      </c>
      <c r="DS109" s="6">
        <f>'Raw Temp_data'!DT136</f>
        <v>-0.54964458901287117</v>
      </c>
      <c r="DT109" s="6">
        <f>'Raw Temp_data'!DU136</f>
        <v>-0.63081861076540235</v>
      </c>
      <c r="DU109" s="6">
        <f>'Raw Temp_data'!DV136</f>
        <v>-0.63081861076540235</v>
      </c>
      <c r="DV109" s="6">
        <f>'Raw Temp_data'!DW136</f>
        <v>-0.60766463378041635</v>
      </c>
      <c r="DW109" s="6">
        <f>'Raw Temp_data'!DX136</f>
        <v>-0.57287581582534131</v>
      </c>
      <c r="DX109" s="6">
        <f>'Raw Temp_data'!DY136</f>
        <v>-0.54964458901287117</v>
      </c>
      <c r="DY109" s="6">
        <f>'Raw Temp_data'!DZ136</f>
        <v>-0.538017341939792</v>
      </c>
      <c r="DZ109" s="6">
        <f>'Raw Temp_data'!EA136</f>
        <v>-0.49143056759351111</v>
      </c>
      <c r="EA109" s="6">
        <f>'Raw Temp_data'!EB136</f>
        <v>-0.50308894870903487</v>
      </c>
      <c r="EB109" s="6">
        <f>'Raw Temp_data'!EC136</f>
        <v>-0.46809037125001396</v>
      </c>
      <c r="EC109" s="6">
        <f>'Raw Temp_data'!ED136</f>
        <v>-0.4096027197371086</v>
      </c>
      <c r="ED109" s="6">
        <f>'Raw Temp_data'!EE136</f>
        <v>-0.4564085362732726</v>
      </c>
      <c r="EE109" s="6">
        <f>'Raw Temp_data'!EF136</f>
        <v>-0.46809037125001396</v>
      </c>
      <c r="EF109" s="6">
        <f>'Raw Temp_data'!EG136</f>
        <v>-0.44471886356325285</v>
      </c>
      <c r="EG109" s="6">
        <f>'Raw Temp_data'!EH136</f>
        <v>0.39364633360082735</v>
      </c>
      <c r="EH109" s="6">
        <f>'Raw Temp_data'!EI136</f>
        <v>-0.17367012345908961</v>
      </c>
      <c r="EI109" s="6">
        <f>'Raw Temp_data'!EJ136</f>
        <v>7.7539765446886122E-2</v>
      </c>
      <c r="EJ109" s="6">
        <f>'Raw Temp_data'!EK136</f>
        <v>-0.37441567806394005</v>
      </c>
      <c r="EK109" s="6">
        <f>'Raw Temp_data'!EL136</f>
        <v>-0.35091812913913145</v>
      </c>
      <c r="EL109" s="6">
        <f>'Raw Temp_data'!EM136</f>
        <v>-0.37441567806394005</v>
      </c>
      <c r="EM109" s="6">
        <f>'Raw Temp_data'!EN136</f>
        <v>-0.35091812913913145</v>
      </c>
      <c r="EN109" s="6">
        <f>'Raw Temp_data'!EO136</f>
        <v>-0.35091812913913145</v>
      </c>
      <c r="EO109" s="6">
        <f>'Raw Temp_data'!EP136</f>
        <v>-0.46809037125001396</v>
      </c>
      <c r="EP109" s="6">
        <f>'Raw Temp_data'!EQ136</f>
        <v>-0.35091812913913145</v>
      </c>
      <c r="EQ109" s="6">
        <f>'Raw Temp_data'!ER136</f>
        <v>-1.6529410578883699</v>
      </c>
      <c r="ER109" s="6">
        <f>'Raw Temp_data'!ES136</f>
        <v>-0.73463190555474966</v>
      </c>
      <c r="ES109" s="6">
        <f>'Raw Temp_data'!ET136</f>
        <v>-0.82639302276703575</v>
      </c>
      <c r="ET109" s="6">
        <f>'Raw Temp_data'!EU136</f>
        <v>-0.43302134319964125</v>
      </c>
      <c r="EU109" s="6">
        <f>'Raw Temp_data'!EV136</f>
        <v>-0.25661001642049541</v>
      </c>
      <c r="EV109" s="6">
        <f>(333.5*((16.22)^-0.07168)+(2.5*(LOG(16.22/16.325))^2-273+$E108))</f>
        <v>0.10372349819846249</v>
      </c>
      <c r="EW109" s="6">
        <f>(333.5*((16.42)^-0.07168)+(2.5*(LOG(16.42/16.325))^2-273+$E109))</f>
        <v>-0.12609834322665847</v>
      </c>
      <c r="EX109" s="6">
        <f>(333.5*((16.51)^-0.07168)+(2.5*(LOG(16.51/16.325))^2-273+$E109))</f>
        <v>-0.23295310278467696</v>
      </c>
      <c r="FA109" s="6"/>
      <c r="FB109" s="6"/>
      <c r="FC109" s="6"/>
      <c r="FD109" s="6">
        <f>IF(Readings!EZ106&gt;0.1,333.5*((Readings!EZ106)^-0.07168)+(2.5*(LOG(Readings!EZ106/16.325))^2-273+$E109))</f>
        <v>-6.6450779266915561E-2</v>
      </c>
      <c r="FE109" s="6">
        <f>IF(Readings!FA106&gt;0.1,333.5*((Readings!FA106)^-0.07168)+(2.5*(LOG(Readings!FA106/16.325))^2-273+$E109))</f>
        <v>0.76561487884896451</v>
      </c>
      <c r="FF109" s="6">
        <f>IF(Readings!FB106&gt;0.1,333.5*((Readings!FB106)^-0.07168)+(2.5*(LOG(Readings!FB106/16.325))^2-273+$E109))</f>
        <v>-6.9067288131234363</v>
      </c>
      <c r="FG109" s="6">
        <f>IF(Readings!FC106&gt;0.1,333.5*((Readings!FC106)^-0.07168)+(2.5*(LOG(Readings!FC106/16.325))^2-273+$E109))</f>
        <v>-0.17367012345908961</v>
      </c>
      <c r="FH109" s="6">
        <f>IF(Readings!FD106&gt;0.1,333.5*((Readings!FD106)^-0.07168)+(2.5*(LOG(Readings!FD106/16.325))^2-273+$E109))</f>
        <v>-0.17367012345908961</v>
      </c>
      <c r="FI109" s="6">
        <f>IF(Readings!FE106&gt;0.1,333.5*((Readings!FE106)^-0.07168)+(2.5*(LOG(Readings!FE106/16.325))^2-273+$E109))</f>
        <v>-7.8396600229496016E-2</v>
      </c>
      <c r="FJ109" s="6">
        <f>IF(Readings!FF106&gt;0.1,333.5*((Readings!FF106)^-0.07168)+(2.5*(LOG(Readings!FF106/16.325))^2-273+$E109))</f>
        <v>-0.14990043694376709</v>
      </c>
      <c r="FK109" s="6">
        <f>IF(Readings!FG106&gt;0.1,333.5*((Readings!FG106)^-0.07168)+(2.5*(LOG(Readings!FG106/16.325))^2-273+$E109))</f>
        <v>-0.16178932590077011</v>
      </c>
    </row>
    <row r="110" spans="2:167" x14ac:dyDescent="0.2">
      <c r="B110" s="13">
        <v>9</v>
      </c>
      <c r="C110" s="45">
        <v>1071.0999999999999</v>
      </c>
      <c r="D110" s="17">
        <v>-5</v>
      </c>
      <c r="E110" s="13">
        <v>-0.02</v>
      </c>
      <c r="F110" s="13" t="s">
        <v>330</v>
      </c>
      <c r="DL110" s="6">
        <f>'Raw Temp_data'!DM137</f>
        <v>-0.14926407141490472</v>
      </c>
      <c r="DM110" s="6">
        <f>'Raw Temp_data'!DN137</f>
        <v>-0.32615258615140874</v>
      </c>
      <c r="DN110" s="6">
        <f>'Raw Temp_data'!DO137</f>
        <v>-0.39640853627327033</v>
      </c>
      <c r="DO110" s="6">
        <f>'Raw Temp_data'!DP137</f>
        <v>-0.50126407705607789</v>
      </c>
      <c r="DP110" s="6">
        <f>'Raw Temp_data'!DQ137</f>
        <v>-0.6054919169130244</v>
      </c>
      <c r="DQ110" s="6">
        <f>'Raw Temp_data'!DR137</f>
        <v>-0.61703434827700221</v>
      </c>
      <c r="DR110" s="6">
        <f>'Raw Temp_data'!DS137</f>
        <v>-0.62856912694252287</v>
      </c>
      <c r="DS110" s="6">
        <f>'Raw Temp_data'!DT137</f>
        <v>-0.6054919169130244</v>
      </c>
      <c r="DT110" s="6">
        <f>'Raw Temp_data'!DU137</f>
        <v>-0.58238405776120317</v>
      </c>
      <c r="DU110" s="6">
        <f>'Raw Temp_data'!DV137</f>
        <v>-0.55924547265459523</v>
      </c>
      <c r="DV110" s="6">
        <f>'Raw Temp_data'!DW137</f>
        <v>-0.52447981505889629</v>
      </c>
      <c r="DW110" s="6">
        <f>'Raw Temp_data'!DX137</f>
        <v>-0.51287581582533903</v>
      </c>
      <c r="DX110" s="6">
        <f>'Raw Temp_data'!DY137</f>
        <v>-0.50126407705607789</v>
      </c>
      <c r="DY110" s="6">
        <f>'Raw Temp_data'!DZ137</f>
        <v>-0.46638232606267138</v>
      </c>
      <c r="DZ110" s="6">
        <f>'Raw Temp_data'!EA137</f>
        <v>-0.44308894870903259</v>
      </c>
      <c r="EA110" s="6">
        <f>'Raw Temp_data'!EB137</f>
        <v>-0.44308894870903259</v>
      </c>
      <c r="EB110" s="6">
        <f>'Raw Temp_data'!EC137</f>
        <v>-0.40809037125001169</v>
      </c>
      <c r="EC110" s="6">
        <f>'Raw Temp_data'!ED137</f>
        <v>-0.36131596524347742</v>
      </c>
      <c r="ED110" s="6">
        <f>'Raw Temp_data'!EE137</f>
        <v>-0.39640853627327033</v>
      </c>
      <c r="EE110" s="6">
        <f>'Raw Temp_data'!EF137</f>
        <v>-0.41976437839554137</v>
      </c>
      <c r="EF110" s="6">
        <f>'Raw Temp_data'!EG137</f>
        <v>-0.39640853627327033</v>
      </c>
      <c r="EG110" s="6">
        <f>'Raw Temp_data'!EH137</f>
        <v>8.9410982186279853E-2</v>
      </c>
      <c r="EH110" s="6">
        <f>'Raw Temp_data'!EI137</f>
        <v>-0.20842645472714594</v>
      </c>
      <c r="EI110" s="6">
        <f>'Raw Temp_data'!EJ137</f>
        <v>-0.22023489432848464</v>
      </c>
      <c r="EJ110" s="6">
        <f>'Raw Temp_data'!EK137</f>
        <v>-0.31441567806393778</v>
      </c>
      <c r="EK110" s="6">
        <f>'Raw Temp_data'!EL137</f>
        <v>-0.30267086241008201</v>
      </c>
      <c r="EL110" s="6">
        <f>'Raw Temp_data'!EM137</f>
        <v>-0.32615258615140874</v>
      </c>
      <c r="EM110" s="6">
        <f>'Raw Temp_data'!EN137</f>
        <v>-0.30267086241008201</v>
      </c>
      <c r="EN110" s="6">
        <f>'Raw Temp_data'!EO137</f>
        <v>-0.23203534542739135</v>
      </c>
      <c r="EO110" s="6">
        <f>'Raw Temp_data'!EP137</f>
        <v>-0.46638232606267138</v>
      </c>
      <c r="EP110" s="6">
        <f>'Raw Temp_data'!EQ137</f>
        <v>-0.30267086241008201</v>
      </c>
      <c r="EQ110" s="6">
        <f>'Raw Temp_data'!ER137</f>
        <v>-1.603844814192712</v>
      </c>
      <c r="ER110" s="6">
        <f>'Raw Temp_data'!ES137</f>
        <v>-0.66312764225938281</v>
      </c>
      <c r="ES110" s="6">
        <f>'Raw Temp_data'!ET137</f>
        <v>-0.76639302276703347</v>
      </c>
      <c r="ET110" s="6">
        <f>'Raw Temp_data'!EU137</f>
        <v>-0.38471886356325058</v>
      </c>
      <c r="EU110" s="6">
        <f>'Raw Temp_data'!EV137</f>
        <v>-0.22023489432848464</v>
      </c>
      <c r="EV110" s="6">
        <f>(333.5*((16.48)^-0.07168)+(2.5*(LOG(16.48/16.325))^2-273+$E109))</f>
        <v>-0.19740748586832524</v>
      </c>
      <c r="EW110" s="6">
        <f>(333.5*((16.47)^-0.07168)+(2.5*(LOG(16.47/16.325))^2-273+$E110))</f>
        <v>-0.19554283999570998</v>
      </c>
      <c r="EX110" s="6">
        <f>(333.5*((16.52)^-0.07168)+(2.5*(LOG(16.52/16.325))^2-273+$E110))</f>
        <v>-0.25478556918670847</v>
      </c>
      <c r="FA110" s="6"/>
      <c r="FB110" s="6"/>
      <c r="FC110" s="6"/>
      <c r="FD110" s="6">
        <f>IF(Readings!EZ107&gt;0.1,333.5*((Readings!EZ107)^-0.07168)+(2.5*(LOG(Readings!EZ107/16.325))^2-273+$E110))</f>
        <v>0.200581017630725</v>
      </c>
      <c r="FE110" s="6">
        <f>IF(Readings!FA107&gt;0.1,333.5*((Readings!FA107)^-0.07168)+(2.5*(LOG(Readings!FA107/16.325))^2-273+$E110))</f>
        <v>0.94459697949969268</v>
      </c>
      <c r="FF110" s="6">
        <f>IF(Readings!FB107&gt;0.1,333.5*((Readings!FB107)^-0.07168)+(2.5*(LOG(Readings!FB107/16.325))^2-273+$E110))</f>
        <v>-5.7567859531015415</v>
      </c>
      <c r="FG110" s="6">
        <f>IF(Readings!FC107&gt;0.1,333.5*((Readings!FC107)^-0.07168)+(2.5*(LOG(Readings!FC107/16.325))^2-273+$E110))</f>
        <v>-0.2192640714148979</v>
      </c>
      <c r="FH110" s="6">
        <f>IF(Readings!FD107&gt;0.1,333.5*((Readings!FD107)^-0.07168)+(2.5*(LOG(Readings!FD107/16.325))^2-273+$E110))</f>
        <v>-0.20740748586831614</v>
      </c>
      <c r="FI110" s="6">
        <f>IF(Readings!FE107&gt;0.1,333.5*((Readings!FE107)^-0.07168)+(2.5*(LOG(Readings!FE107/16.325))^2-273+$E110))</f>
        <v>-0.17178932590076101</v>
      </c>
      <c r="FJ110" s="6">
        <f>IF(Readings!FF107&gt;0.1,333.5*((Readings!FF107)^-0.07168)+(2.5*(LOG(Readings!FF107/16.325))^2-273+$E110))</f>
        <v>-0.19554283999570998</v>
      </c>
      <c r="FK110" s="6">
        <f>IF(Readings!FG107&gt;0.1,333.5*((Readings!FG107)^-0.07168)+(2.5*(LOG(Readings!FG107/16.325))^2-273+$E110))</f>
        <v>-0.20740748586831614</v>
      </c>
    </row>
    <row r="111" spans="2:167" x14ac:dyDescent="0.2">
      <c r="B111" s="13">
        <v>10</v>
      </c>
      <c r="C111" s="45">
        <v>1070.5999999999999</v>
      </c>
      <c r="D111" s="17">
        <v>-5.5</v>
      </c>
      <c r="E111" s="13">
        <v>-0.15</v>
      </c>
      <c r="F111" s="13" t="s">
        <v>331</v>
      </c>
      <c r="DL111" s="6">
        <f>'Raw Temp_data'!DM138</f>
        <v>-8.4185117614140381E-2</v>
      </c>
      <c r="DM111" s="6">
        <f>'Raw Temp_data'!DN138</f>
        <v>-0.2266100164205227</v>
      </c>
      <c r="DN111" s="6">
        <f>'Raw Temp_data'!DO138</f>
        <v>-0.28561232283226445</v>
      </c>
      <c r="DO111" s="6">
        <f>'Raw Temp_data'!DP138</f>
        <v>-0.3561525861514383</v>
      </c>
      <c r="DP111" s="6">
        <f>'Raw Temp_data'!DQ138</f>
        <v>-0.43809037125004124</v>
      </c>
      <c r="DQ111" s="6">
        <f>'Raw Temp_data'!DR138</f>
        <v>-0.4614305675935384</v>
      </c>
      <c r="DR111" s="6">
        <f>'Raw Temp_data'!DS138</f>
        <v>-0.48473953158924132</v>
      </c>
      <c r="DS111" s="6">
        <f>'Raw Temp_data'!DT138</f>
        <v>-0.48473953158924132</v>
      </c>
      <c r="DT111" s="6">
        <f>'Raw Temp_data'!DU138</f>
        <v>-0.47308894870906215</v>
      </c>
      <c r="DU111" s="6">
        <f>'Raw Temp_data'!DV138</f>
        <v>-0.44976437839557093</v>
      </c>
      <c r="DV111" s="6">
        <f>'Raw Temp_data'!DW138</f>
        <v>-0.54287581582536859</v>
      </c>
      <c r="DW111" s="6">
        <f>'Raw Temp_data'!DX138</f>
        <v>-0.41471886356328014</v>
      </c>
      <c r="DX111" s="6">
        <f>'Raw Temp_data'!DY138</f>
        <v>-0.39131596524350698</v>
      </c>
      <c r="DY111" s="6">
        <f>'Raw Temp_data'!DZ138</f>
        <v>-0.36788159670470577</v>
      </c>
      <c r="DZ111" s="6">
        <f>'Raw Temp_data'!EA138</f>
        <v>-0.34441567806396733</v>
      </c>
      <c r="EA111" s="6">
        <f>'Raw Temp_data'!EB138</f>
        <v>-0.34441567806396733</v>
      </c>
      <c r="EB111" s="6">
        <f>'Raw Temp_data'!EC138</f>
        <v>-0.32091812913915874</v>
      </c>
      <c r="EC111" s="6">
        <f>'Raw Temp_data'!ED138</f>
        <v>-0.29738886944824117</v>
      </c>
      <c r="ED111" s="6">
        <f>'Raw Temp_data'!EE138</f>
        <v>-0.30915746818146772</v>
      </c>
      <c r="EE111" s="6">
        <f>'Raw Temp_data'!EF138</f>
        <v>-0.32091812913915874</v>
      </c>
      <c r="EF111" s="6">
        <f>'Raw Temp_data'!EG138</f>
        <v>-0.29738886944824117</v>
      </c>
      <c r="EG111" s="6">
        <f>'Raw Temp_data'!EH138</f>
        <v>-0.29738886944824117</v>
      </c>
      <c r="EH111" s="6">
        <f>'Raw Temp_data'!EI138</f>
        <v>-0.17926407141493428</v>
      </c>
      <c r="EI111" s="6">
        <f>'Raw Temp_data'!EJ138</f>
        <v>-0.14367012345911689</v>
      </c>
      <c r="EJ111" s="6">
        <f>'Raw Temp_data'!EK138</f>
        <v>-0.2266100164205227</v>
      </c>
      <c r="EK111" s="6">
        <f>'Raw Temp_data'!EL138</f>
        <v>-0.21478556918674485</v>
      </c>
      <c r="EL111" s="6">
        <f>'Raw Temp_data'!EM138</f>
        <v>-0.2384264547271755</v>
      </c>
      <c r="EM111" s="6">
        <f>'Raw Temp_data'!EN138</f>
        <v>-0.21478556918674485</v>
      </c>
      <c r="EN111" s="6">
        <f>'Raw Temp_data'!EO138</f>
        <v>-0.16740748586835252</v>
      </c>
      <c r="EO111" s="6">
        <f>'Raw Temp_data'!EP138</f>
        <v>-0.4614305675935384</v>
      </c>
      <c r="EP111" s="6">
        <f>'Raw Temp_data'!EQ138</f>
        <v>-0.2266100164205227</v>
      </c>
      <c r="EQ111" s="6">
        <f>'Raw Temp_data'!ER138</f>
        <v>-1.5135236034402624</v>
      </c>
      <c r="ER111" s="6">
        <f>'Raw Temp_data'!ES138</f>
        <v>-0.56607608447654911</v>
      </c>
      <c r="ES111" s="6">
        <f>'Raw Temp_data'!ET138</f>
        <v>-0.68161576440007821</v>
      </c>
      <c r="ET111" s="6">
        <f>'Raw Temp_data'!EU138</f>
        <v>-0.29738886944824117</v>
      </c>
      <c r="EU111" s="6">
        <f>'Raw Temp_data'!EV138</f>
        <v>-0.14367012345911689</v>
      </c>
      <c r="EV111" s="6">
        <f>(333.5*((16.37)^-0.07168)+(2.5*(LOG(16.37/16.325))^2-273+$E110))</f>
        <v>-7.6450779266906466E-2</v>
      </c>
      <c r="EW111" s="6">
        <f>(333.5*((16.34)^-0.07168)+(2.5*(LOG(16.34/16.325))^2-273+$E111))</f>
        <v>-0.17056422337816457</v>
      </c>
      <c r="EX111" s="6">
        <f>(333.5*((16.43)^-0.07168)+(2.5*(LOG(16.43/16.325))^2-273+$E111))</f>
        <v>-0.27800344619112138</v>
      </c>
      <c r="FA111" s="6"/>
      <c r="FB111" s="6"/>
      <c r="FC111" s="6"/>
      <c r="FD111" s="6">
        <f>IF(Readings!EZ108&gt;0.1,333.5*((Readings!EZ108)^-0.07168)+(2.5*(LOG(Readings!EZ108/16.325))^2-273+$E111))</f>
        <v>9.9822513872140917E-3</v>
      </c>
      <c r="FE111" s="6">
        <f>IF(Readings!FA108&gt;0.1,333.5*((Readings!FA108)^-0.07168)+(2.5*(LOG(Readings!FA108/16.325))^2-273+$E111))</f>
        <v>0.33973599914799024</v>
      </c>
      <c r="FF111" s="6">
        <f>IF(Readings!FB108&gt;0.1,333.5*((Readings!FB108)^-0.07168)+(2.5*(LOG(Readings!FB108/16.325))^2-273+$E111))</f>
        <v>2.1837391442131207</v>
      </c>
      <c r="FG111" s="6">
        <f>IF(Readings!FC108&gt;0.1,333.5*((Readings!FC108)^-0.07168)+(2.5*(LOG(Readings!FC108/16.325))^2-273+$E111))</f>
        <v>-0.24226375889753626</v>
      </c>
      <c r="FH111" s="6">
        <f>IF(Readings!FD108&gt;0.1,333.5*((Readings!FD108)^-0.07168)+(2.5*(LOG(Readings!FD108/16.325))^2-273+$E111))</f>
        <v>-0.24226375889753626</v>
      </c>
      <c r="FI111" s="6">
        <f>IF(Readings!FE108&gt;0.1,333.5*((Readings!FE108)^-0.07168)+(2.5*(LOG(Readings!FE108/16.325))^2-273+$E111))</f>
        <v>-0.32554283999570544</v>
      </c>
      <c r="FJ111" s="6">
        <f>IF(Readings!FF108&gt;0.1,333.5*((Readings!FF108)^-0.07168)+(2.5*(LOG(Readings!FF108/16.325))^2-273+$E111))</f>
        <v>-0.21839660022948237</v>
      </c>
      <c r="FK111" s="6">
        <f>IF(Readings!FG108&gt;0.1,333.5*((Readings!FG108)^-0.07168)+(2.5*(LOG(Readings!FG108/16.325))^2-273+$E111))</f>
        <v>-0.23033425660116791</v>
      </c>
    </row>
    <row r="112" spans="2:167" x14ac:dyDescent="0.2">
      <c r="B112" s="13">
        <v>11</v>
      </c>
      <c r="C112" s="45">
        <v>1070.0999999999999</v>
      </c>
      <c r="D112" s="17">
        <v>-6</v>
      </c>
      <c r="E112" s="13">
        <v>-0.01</v>
      </c>
      <c r="F112" s="13" t="s">
        <v>332</v>
      </c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V112" s="6">
        <f>(333.5*((16.55)^-0.07168)+(2.5*(LOG(16.55/16.325))^2-273+$E111))</f>
        <v>-0.42023489432847327</v>
      </c>
      <c r="EW112" s="6">
        <f>(333.5*((16.5)^-0.07168)+(2.5*(LOG(16.5/16.325))^2-273+$E112))</f>
        <v>-0.22111260695402279</v>
      </c>
      <c r="EX112" s="6">
        <f>(333.5*((16.57)^-0.07168)+(2.5*(LOG(16.57/16.325))^2-273+$E112))</f>
        <v>-0.3038278182070826</v>
      </c>
      <c r="FA112" s="6"/>
      <c r="FB112" s="6"/>
      <c r="FC112" s="6"/>
      <c r="FD112" s="6"/>
      <c r="FE112" s="6"/>
      <c r="FF112" s="6"/>
      <c r="FG112" s="6"/>
      <c r="FH112" s="6">
        <f>IF(Readings!FD109&gt;0.1,333.5*((Readings!FD109)^-0.07168)+(2.5*(LOG(Readings!FD109/16.325))^2-273+$E112))</f>
        <v>-0.26842645472714821</v>
      </c>
      <c r="FI112" s="6">
        <f>IF(Readings!FE109&gt;0.1,333.5*((Readings!FE109)^-0.07168)+(2.5*(LOG(Readings!FE109/16.325))^2-273+$E112))</f>
        <v>-0.23295310278467696</v>
      </c>
      <c r="FJ112" s="6">
        <f>IF(Readings!FF109&gt;0.1,333.5*((Readings!FF109)^-0.07168)+(2.5*(LOG(Readings!FF109/16.325))^2-273+$E112))</f>
        <v>-0.25661001642049541</v>
      </c>
      <c r="FK112" s="6">
        <f>IF(Readings!FG109&gt;0.1,333.5*((Readings!FG109)^-0.07168)+(2.5*(LOG(Readings!FG109/16.325))^2-273+$E112))</f>
        <v>-0.25661001642049541</v>
      </c>
    </row>
    <row r="113" spans="2:167" x14ac:dyDescent="0.2">
      <c r="B113" s="13">
        <v>12</v>
      </c>
      <c r="C113" s="45">
        <v>1069.5999999999999</v>
      </c>
      <c r="D113" s="17">
        <v>-6.5</v>
      </c>
      <c r="E113" s="13">
        <v>-0.14000000000000001</v>
      </c>
      <c r="F113" s="13" t="s">
        <v>333</v>
      </c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W113" s="6">
        <f>(333.5*((16.53)^-0.07168)+(2.5*(LOG(16.53/16.325))^2-273+$E113))</f>
        <v>-0.38661001642049087</v>
      </c>
      <c r="EX113" s="6">
        <f>(333.5*((16.64)^-0.07168)+(2.5*(LOG(16.64/16.325))^2-273+$E113))</f>
        <v>-0.51615258615140647</v>
      </c>
      <c r="FA113" s="6"/>
      <c r="FB113" s="6"/>
      <c r="FC113" s="6"/>
      <c r="FD113" s="6"/>
      <c r="FE113" s="6"/>
      <c r="FF113" s="6"/>
      <c r="FG113" s="6"/>
      <c r="FH113" s="6">
        <f>IF(Readings!FD110&gt;0.1,333.5*((Readings!FD110)^-0.07168)+(2.5*(LOG(Readings!FD110/16.325))^2-273+$E113))</f>
        <v>-0.4809181291391269</v>
      </c>
      <c r="FI113" s="6">
        <f>IF(Readings!FE110&gt;0.1,333.5*((Readings!FE110)^-0.07168)+(2.5*(LOG(Readings!FE110/16.325))^2-273+$E113))</f>
        <v>-0.46915746818143589</v>
      </c>
      <c r="FJ113" s="6">
        <f>IF(Readings!FF110&gt;0.1,333.5*((Readings!FF110)^-0.07168)+(2.5*(LOG(Readings!FF110/16.325))^2-273+$E113))</f>
        <v>-0.46915746818143589</v>
      </c>
      <c r="FK113" s="6">
        <f>IF(Readings!FG110&gt;0.1,333.5*((Readings!FG110)^-0.07168)+(2.5*(LOG(Readings!FG110/16.325))^2-273+$E113))</f>
        <v>-0.4809181291391269</v>
      </c>
    </row>
    <row r="114" spans="2:167" x14ac:dyDescent="0.2">
      <c r="B114" s="13">
        <v>13</v>
      </c>
      <c r="C114" s="45">
        <v>1069.0999999999999</v>
      </c>
      <c r="D114" s="17">
        <v>-7</v>
      </c>
      <c r="E114" s="13">
        <v>-0.02</v>
      </c>
      <c r="F114" s="13" t="s">
        <v>334</v>
      </c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W114" s="6">
        <f>(333.5*((16.59)^-0.07168)+(2.5*(LOG(16.59/16.325))^2-273+$E114))</f>
        <v>-0.33738886944820479</v>
      </c>
      <c r="EX114" s="6">
        <f>(333.5*((16.65)^-0.07168)+(2.5*(LOG(16.65/16.325))^2-273+$E114))</f>
        <v>-0.40788159670466939</v>
      </c>
      <c r="FA114" s="6"/>
      <c r="FB114" s="6"/>
      <c r="FC114" s="6"/>
      <c r="FD114" s="6"/>
      <c r="FE114" s="6"/>
      <c r="FF114" s="6"/>
      <c r="FG114" s="6"/>
      <c r="FH114" s="6">
        <f>IF(Readings!FD111&gt;0.1,333.5*((Readings!FD111)^-0.07168)+(2.5*(LOG(Readings!FD111/16.325))^2-273+$E114))</f>
        <v>-0.38441567806393095</v>
      </c>
      <c r="FI114" s="6">
        <f>IF(Readings!FE111&gt;0.1,333.5*((Readings!FE111)^-0.07168)+(2.5*(LOG(Readings!FE111/16.325))^2-273+$E114))</f>
        <v>-0.38441567806393095</v>
      </c>
      <c r="FJ114" s="6">
        <f>IF(Readings!FF111&gt;0.1,333.5*((Readings!FF111)^-0.07168)+(2.5*(LOG(Readings!FF111/16.325))^2-273+$E114))</f>
        <v>-0.38441567806393095</v>
      </c>
      <c r="FK114" s="6">
        <f>IF(Readings!FG111&gt;0.1,333.5*((Readings!FG111)^-0.07168)+(2.5*(LOG(Readings!FG111/16.325))^2-273+$E114))</f>
        <v>-0.39615258615140192</v>
      </c>
    </row>
    <row r="115" spans="2:167" x14ac:dyDescent="0.2">
      <c r="B115" s="13">
        <v>14</v>
      </c>
      <c r="C115" s="45">
        <v>1068.0999999999999</v>
      </c>
      <c r="D115" s="17">
        <v>-8</v>
      </c>
      <c r="E115" s="13">
        <v>-0.02</v>
      </c>
      <c r="F115" s="13" t="s">
        <v>335</v>
      </c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FA115" s="6"/>
      <c r="FH115" s="6"/>
      <c r="FI115" s="6"/>
    </row>
    <row r="116" spans="2:167" x14ac:dyDescent="0.2">
      <c r="B116" s="13">
        <v>15</v>
      </c>
      <c r="C116" s="45">
        <v>1067.0999999999999</v>
      </c>
      <c r="D116" s="17">
        <v>-9</v>
      </c>
      <c r="E116" s="13">
        <v>-0.01</v>
      </c>
      <c r="F116" s="13" t="s">
        <v>336</v>
      </c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FA116" s="6"/>
      <c r="FI116" s="6"/>
    </row>
    <row r="117" spans="2:167" x14ac:dyDescent="0.2">
      <c r="B117" s="13">
        <v>16</v>
      </c>
      <c r="C117" s="45">
        <v>1066.0999999999999</v>
      </c>
      <c r="D117" s="17">
        <v>-10</v>
      </c>
      <c r="E117" s="13">
        <v>-0.01</v>
      </c>
      <c r="F117" s="13" t="s">
        <v>337</v>
      </c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FA117" s="6"/>
    </row>
    <row r="118" spans="2:167" x14ac:dyDescent="0.2">
      <c r="B118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FA118" s="6"/>
    </row>
    <row r="119" spans="2:167" x14ac:dyDescent="0.2">
      <c r="B119"/>
      <c r="D119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FA119" s="6"/>
    </row>
    <row r="120" spans="2:167" x14ac:dyDescent="0.2">
      <c r="B120" s="28" t="s">
        <v>69</v>
      </c>
      <c r="D120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FA120" s="6"/>
    </row>
    <row r="121" spans="2:167" x14ac:dyDescent="0.2">
      <c r="B121" s="13" t="s">
        <v>49</v>
      </c>
      <c r="C121" s="18" t="s">
        <v>2</v>
      </c>
      <c r="D121" s="17" t="s">
        <v>3</v>
      </c>
      <c r="E121" s="16" t="s">
        <v>58</v>
      </c>
      <c r="H121" s="6" t="s">
        <v>1</v>
      </c>
      <c r="I121">
        <v>1075.5999999999999</v>
      </c>
      <c r="DL121" s="5">
        <f>'Raw Temp_data'!DM148</f>
        <v>36914</v>
      </c>
      <c r="DM121" s="5">
        <f>'Raw Temp_data'!DN148</f>
        <v>36951</v>
      </c>
      <c r="DN121" s="5">
        <f>'Raw Temp_data'!DO148</f>
        <v>36971</v>
      </c>
      <c r="DO121" s="5">
        <f>'Raw Temp_data'!DP148</f>
        <v>36991</v>
      </c>
      <c r="DP121" s="5">
        <f>'Raw Temp_data'!DQ148</f>
        <v>37013</v>
      </c>
      <c r="DQ121" s="5">
        <f>'Raw Temp_data'!DR148</f>
        <v>37022</v>
      </c>
      <c r="DR121" s="5">
        <f>'Raw Temp_data'!DS148</f>
        <v>37028</v>
      </c>
      <c r="DS121" s="5">
        <f>'Raw Temp_data'!DT148</f>
        <v>37046</v>
      </c>
      <c r="DT121" s="5">
        <f>'Raw Temp_data'!DU148</f>
        <v>37060</v>
      </c>
      <c r="DU121" s="5">
        <f>'Raw Temp_data'!DV148</f>
        <v>37075</v>
      </c>
      <c r="DV121" s="5">
        <f>'Raw Temp_data'!DW148</f>
        <v>37088</v>
      </c>
      <c r="DW121" s="5">
        <f>'Raw Temp_data'!DX148</f>
        <v>37102</v>
      </c>
      <c r="DX121" s="5">
        <f>'Raw Temp_data'!DY148</f>
        <v>37116</v>
      </c>
      <c r="DY121" s="5">
        <f>'Raw Temp_data'!DZ148</f>
        <v>37134</v>
      </c>
      <c r="DZ121" s="5">
        <f>'Raw Temp_data'!EA148</f>
        <v>37143</v>
      </c>
      <c r="EA121" s="5">
        <f>'Raw Temp_data'!EB148</f>
        <v>37157</v>
      </c>
      <c r="EB121" s="5">
        <f>'Raw Temp_data'!EC148</f>
        <v>37181</v>
      </c>
      <c r="EC121" s="5">
        <f>'Raw Temp_data'!ED148</f>
        <v>37196</v>
      </c>
      <c r="ED121" s="5">
        <f>'Raw Temp_data'!EE148</f>
        <v>37210</v>
      </c>
      <c r="EE121" s="5">
        <f>'Raw Temp_data'!EF148</f>
        <v>37224</v>
      </c>
      <c r="EF121" s="5">
        <f>'Raw Temp_data'!EG148</f>
        <v>37271</v>
      </c>
      <c r="EG121" s="5">
        <f>'Raw Temp_data'!EH148</f>
        <v>37463</v>
      </c>
      <c r="EH121" s="5">
        <f>'Raw Temp_data'!EI148</f>
        <v>37750</v>
      </c>
      <c r="EI121" s="5">
        <f>'Raw Temp_data'!EJ148</f>
        <v>37812</v>
      </c>
      <c r="EJ121" s="5">
        <f>'Raw Temp_data'!EK148</f>
        <v>37852</v>
      </c>
      <c r="EK121" s="5">
        <f>'Raw Temp_data'!EL148</f>
        <v>37971</v>
      </c>
      <c r="EL121" s="5">
        <f>'Raw Temp_data'!EM148</f>
        <v>38138</v>
      </c>
      <c r="EM121" s="5">
        <f>'Raw Temp_data'!EN148</f>
        <v>38170</v>
      </c>
      <c r="EN121" s="5">
        <f>'Raw Temp_data'!EO148</f>
        <v>38213</v>
      </c>
      <c r="EO121" s="5">
        <f>'Raw Temp_data'!EP148</f>
        <v>38238</v>
      </c>
      <c r="EP121" s="5">
        <f>'Raw Temp_data'!EQ148</f>
        <v>38266</v>
      </c>
      <c r="EQ121" s="5">
        <f>'Raw Temp_data'!ER148</f>
        <v>38502</v>
      </c>
      <c r="ER121" s="5">
        <f>'Raw Temp_data'!ES148</f>
        <v>38586</v>
      </c>
      <c r="ES121" s="5">
        <f>'Raw Temp_data'!ET148</f>
        <v>38674</v>
      </c>
      <c r="ET121" s="5">
        <f>'Raw Temp_data'!EU148</f>
        <v>39592</v>
      </c>
      <c r="EU121" s="5">
        <f>'Raw Temp_data'!EV148</f>
        <v>39701</v>
      </c>
      <c r="EV121" s="5">
        <v>40365</v>
      </c>
      <c r="EW121" s="5">
        <v>40750</v>
      </c>
      <c r="EX121" s="5">
        <v>40786</v>
      </c>
      <c r="FA121" s="5">
        <f t="shared" ref="FA121:FF121" si="77">FA5</f>
        <v>40988</v>
      </c>
      <c r="FB121" s="5">
        <f t="shared" si="77"/>
        <v>41016</v>
      </c>
      <c r="FC121" s="5">
        <f t="shared" si="77"/>
        <v>41051</v>
      </c>
      <c r="FD121" s="5">
        <f t="shared" si="77"/>
        <v>41118</v>
      </c>
      <c r="FE121" s="5">
        <f t="shared" si="77"/>
        <v>41151</v>
      </c>
      <c r="FF121" s="5">
        <f t="shared" si="77"/>
        <v>41182</v>
      </c>
      <c r="FG121" s="5">
        <v>41212</v>
      </c>
      <c r="FH121" s="5">
        <v>41233</v>
      </c>
      <c r="FI121" s="5">
        <v>41268</v>
      </c>
      <c r="FJ121" s="5">
        <v>41304</v>
      </c>
      <c r="FK121" s="5">
        <v>41337</v>
      </c>
    </row>
    <row r="122" spans="2:167" x14ac:dyDescent="0.2">
      <c r="B122" s="13">
        <v>1</v>
      </c>
      <c r="C122" s="45">
        <v>1075.5999999999999</v>
      </c>
      <c r="D122" s="17">
        <v>-0.5</v>
      </c>
      <c r="E122" s="13">
        <v>-7.0000000000000007E-2</v>
      </c>
      <c r="F122" s="13" t="s">
        <v>130</v>
      </c>
      <c r="CP122" s="17"/>
      <c r="DL122" s="6">
        <f>'Raw Temp_data'!DM149</f>
        <v>-3.8800779064164885</v>
      </c>
      <c r="DM122" s="6">
        <f>'Raw Temp_data'!DN149</f>
        <v>-4.5008450313681578</v>
      </c>
      <c r="DN122" s="6">
        <f>'Raw Temp_data'!DO149</f>
        <v>-5.1353069469251409</v>
      </c>
      <c r="DO122" s="6">
        <f>'Raw Temp_data'!DP149</f>
        <v>-3.4237952085085794</v>
      </c>
      <c r="DP122" s="6">
        <f>'Raw Temp_data'!DQ149</f>
        <v>-0.65394182327275985</v>
      </c>
      <c r="DQ122" s="6">
        <f>'Raw Temp_data'!DR149</f>
        <v>5.2793397359064898</v>
      </c>
      <c r="DR122" s="6">
        <f>'Raw Temp_data'!DS149</f>
        <v>6.7412843452952984</v>
      </c>
      <c r="DS122" s="6">
        <f>'Raw Temp_data'!DT149</f>
        <v>13.163530809550025</v>
      </c>
      <c r="DT122" s="6">
        <f>'Raw Temp_data'!DU149</f>
        <v>30.756025231373883</v>
      </c>
      <c r="DU122" s="6">
        <f>'Raw Temp_data'!DV149</f>
        <v>16.831688701041173</v>
      </c>
      <c r="DV122" s="6">
        <f>'Raw Temp_data'!DW149</f>
        <v>20.439593593028405</v>
      </c>
      <c r="DW122" s="6">
        <f>'Raw Temp_data'!DX149</f>
        <v>4.6916747883871039</v>
      </c>
      <c r="DX122" s="6">
        <f>'Raw Temp_data'!DY149</f>
        <v>24.722993215836254</v>
      </c>
      <c r="DY122" s="6">
        <f>'Raw Temp_data'!DZ149</f>
        <v>16.126184431090564</v>
      </c>
      <c r="DZ122" s="6">
        <f>'Raw Temp_data'!EA149</f>
        <v>10.666785882083957</v>
      </c>
      <c r="EA122" s="6">
        <f>'Raw Temp_data'!EB149</f>
        <v>13.064913176287689</v>
      </c>
      <c r="EB122" s="6">
        <f>'Raw Temp_data'!EC149</f>
        <v>-3.2557063176579959</v>
      </c>
      <c r="EC122" s="6">
        <f>'Raw Temp_data'!ED149</f>
        <v>-0.87209256612317176</v>
      </c>
      <c r="ED122" s="6">
        <f>'Raw Temp_data'!EE149</f>
        <v>-6.2537738819816013</v>
      </c>
      <c r="EE122" s="6">
        <f>'Raw Temp_data'!EF149</f>
        <v>-13.155395563391664</v>
      </c>
      <c r="EF122" s="6">
        <f>'Raw Temp_data'!EG149</f>
        <v>-5.6607797075919279</v>
      </c>
      <c r="EG122" s="6">
        <f>'Raw Temp_data'!EH149</f>
        <v>23.510466426977644</v>
      </c>
      <c r="EH122" s="6" t="b">
        <f>'Raw Temp_data'!EI149</f>
        <v>0</v>
      </c>
      <c r="EI122" s="6">
        <f>'Raw Temp_data'!EJ149</f>
        <v>12.942359126237761</v>
      </c>
      <c r="EJ122" s="6">
        <f>'Raw Temp_data'!EK149</f>
        <v>7.5644655742534042</v>
      </c>
      <c r="EK122" s="6">
        <f>'Raw Temp_data'!EL149</f>
        <v>-3.2755674892533762</v>
      </c>
      <c r="EL122" s="6">
        <f>'Raw Temp_data'!EM149</f>
        <v>3.4393474032555673</v>
      </c>
      <c r="EM122" s="6">
        <f>'Raw Temp_data'!EN149</f>
        <v>8.8729316011209676</v>
      </c>
      <c r="EN122" s="6">
        <f>'Raw Temp_data'!EO149</f>
        <v>6.9701885377252211</v>
      </c>
      <c r="EO122" s="6">
        <f>'Raw Temp_data'!EP149</f>
        <v>2.2827233328366674</v>
      </c>
      <c r="EP122" s="6">
        <f>'Raw Temp_data'!EQ149</f>
        <v>0.30797762085705926</v>
      </c>
      <c r="EQ122" s="6">
        <f>'Raw Temp_data'!ER149</f>
        <v>1.6522409151957049</v>
      </c>
      <c r="ER122" s="6">
        <f>'Raw Temp_data'!ES149</f>
        <v>5.4415069080358194</v>
      </c>
      <c r="ES122" s="6">
        <f>'Raw Temp_data'!ET149</f>
        <v>-1.1886655274859663</v>
      </c>
      <c r="ET122" s="6">
        <f>'Raw Temp_data'!EU149</f>
        <v>-0.14990043694376709</v>
      </c>
      <c r="EU122" s="6">
        <f>'Raw Temp_data'!EV149</f>
        <v>3.0929788161063243</v>
      </c>
      <c r="EV122" s="6">
        <f>(333.5*((12.76)^-0.07168)+(2.5*(LOG(12.76/16.325))^2-273+$E122))</f>
        <v>4.8201788975445652</v>
      </c>
      <c r="EW122" s="6">
        <f>(333.5*((12.59)^-0.07168)+(2.5*(LOG(12.59/16.325))^2-273+$E122))</f>
        <v>5.0906455201568406</v>
      </c>
      <c r="EX122" s="6">
        <f>(333.5*((13.52)^-0.07168)+(2.5*(LOG(13.52/16.325))^2-273+$E122))</f>
        <v>3.658399835536386</v>
      </c>
      <c r="FA122" s="6">
        <f>IF(Readings!EW119&gt;0.1,333.5*((Readings!EW119)^-0.07168)+(2.5*(LOG(Readings!EW119/16.325))^2-273+$E122))</f>
        <v>-1.2598655693966521</v>
      </c>
      <c r="FB122" s="6" t="b">
        <f>IF(Readings!EX119&gt;0.1,333.5*((Readings!EX119)^-0.07168)+(2.5*(LOG(Readings!EX119/16.325))^2-273+$E122))</f>
        <v>0</v>
      </c>
      <c r="FC122" s="6">
        <f>IF(Readings!EY119&gt;0.1,333.5*((Readings!EY119)^-0.07168)+(2.5*(LOG(Readings!EY119/16.325))^2-273+$E122))</f>
        <v>0.10208522439631906</v>
      </c>
      <c r="FD122" s="6">
        <f>IF(Readings!EZ119&gt;0.1,333.5*((Readings!EZ119)^-0.07168)+(2.5*(LOG(Readings!EZ119/16.325))^2-273+$E122))</f>
        <v>6.3346417984371328</v>
      </c>
      <c r="FE122" s="6">
        <f>IF(Readings!FA119&gt;0.1,333.5*((Readings!FA119)^-0.07168)+(2.5*(LOG(Readings!FA119/16.325))^2-273+$E122))</f>
        <v>4.8676146029593497</v>
      </c>
      <c r="FF122" s="6">
        <f>IF(Readings!FB119&gt;0.1,333.5*((Readings!FB119)^-0.07168)+(2.5*(LOG(Readings!FB119/16.325))^2-273+$E122))</f>
        <v>4.8676146029593497</v>
      </c>
      <c r="FG122" s="6">
        <f>IF(Readings!FC119&gt;0.1,333.5*((Readings!FC119)^-0.07168)+(2.5*(LOG(Readings!FC119/16.325))^2-273+$E122))</f>
        <v>-0.11449678317785583</v>
      </c>
      <c r="FH122" s="6">
        <f>IF(Readings!FD119&gt;0.1,333.5*((Readings!FD119)^-0.07168)+(2.5*(LOG(Readings!FD119/16.325))^2-273+$E122))</f>
        <v>-0.17418511761411537</v>
      </c>
      <c r="FI122" s="6">
        <f>IF(Readings!FE119&gt;0.1,333.5*((Readings!FE119)^-0.07168)+(2.5*(LOG(Readings!FE119/16.325))^2-273+$E122))</f>
        <v>-1.6364215953079793</v>
      </c>
      <c r="FJ122" s="6">
        <f>IF(Readings!FF119&gt;0.1,333.5*((Readings!FF119)^-0.07168)+(2.5*(LOG(Readings!FF119/16.325))^2-273+$E122))</f>
        <v>-2.2604344606307905</v>
      </c>
      <c r="FK122" s="6">
        <f>IF(Readings!FG119&gt;0.1,333.5*((Readings!FG119)^-0.07168)+(2.5*(LOG(Readings!FG119/16.325))^2-273+$E122))</f>
        <v>-1.6911128897316985</v>
      </c>
    </row>
    <row r="123" spans="2:167" x14ac:dyDescent="0.2">
      <c r="B123" s="13">
        <v>2</v>
      </c>
      <c r="C123" s="45">
        <v>1074.5999999999999</v>
      </c>
      <c r="D123" s="17">
        <v>-1.5</v>
      </c>
      <c r="E123" s="13">
        <v>0.02</v>
      </c>
      <c r="F123" s="13" t="s">
        <v>131</v>
      </c>
      <c r="DL123" s="6">
        <f>'Raw Temp_data'!DM150</f>
        <v>-1.935674215989593</v>
      </c>
      <c r="DM123" s="6">
        <f>'Raw Temp_data'!DN150</f>
        <v>-1.9998605067116273</v>
      </c>
      <c r="DN123" s="6">
        <f>'Raw Temp_data'!DO150</f>
        <v>-2.8335646858300834</v>
      </c>
      <c r="DO123" s="6">
        <f>'Raw Temp_data'!DP150</f>
        <v>-1.935674215989593</v>
      </c>
      <c r="DP123" s="6">
        <f>'Raw Temp_data'!DQ150</f>
        <v>-0.64549191691304486</v>
      </c>
      <c r="DQ123" s="6">
        <f>'Raw Temp_data'!DR150</f>
        <v>-0.42471886356327104</v>
      </c>
      <c r="DR123" s="6">
        <f>'Raw Temp_data'!DS150</f>
        <v>-0.12990043694378528</v>
      </c>
      <c r="DS123" s="6">
        <f>'Raw Temp_data'!DT150</f>
        <v>-0.11800344619115322</v>
      </c>
      <c r="DT123" s="6">
        <f>'Raw Temp_data'!DU150</f>
        <v>3.0416575682894518</v>
      </c>
      <c r="DU123" s="6">
        <f>'Raw Temp_data'!DV150</f>
        <v>13.557985107176137</v>
      </c>
      <c r="DV123" s="6">
        <f>'Raw Temp_data'!DW150</f>
        <v>16.702568090257842</v>
      </c>
      <c r="DW123" s="6">
        <f>'Raw Temp_data'!DX150</f>
        <v>9.7539765446867932E-2</v>
      </c>
      <c r="DX123" s="6">
        <f>'Raw Temp_data'!DY150</f>
        <v>6.4146417984371169</v>
      </c>
      <c r="DY123" s="6">
        <f>'Raw Temp_data'!DZ150</f>
        <v>5.6087107569694581</v>
      </c>
      <c r="DZ123" s="6">
        <f>'Raw Temp_data'!EA150</f>
        <v>1.9779695798599732</v>
      </c>
      <c r="EA123" s="6">
        <f>'Raw Temp_data'!EB150</f>
        <v>1.8977032938487355</v>
      </c>
      <c r="EB123" s="6">
        <f>'Raw Temp_data'!EC150</f>
        <v>-0.21295310278469515</v>
      </c>
      <c r="EC123" s="6">
        <f>'Raw Temp_data'!ED150</f>
        <v>-0.33091812913914964</v>
      </c>
      <c r="ED123" s="6">
        <f>'Raw Temp_data'!EE150</f>
        <v>-0.92041728934032108</v>
      </c>
      <c r="EE123" s="6">
        <f>'Raw Temp_data'!EF150</f>
        <v>-2.1063094975429522</v>
      </c>
      <c r="EF123" s="6">
        <f>'Raw Temp_data'!EG150</f>
        <v>-2.4217649470805327</v>
      </c>
      <c r="EG123" s="6">
        <f>'Raw Temp_data'!EH150</f>
        <v>5.6251408739436783</v>
      </c>
      <c r="EH123" s="6">
        <f>'Raw Temp_data'!EI150</f>
        <v>-0.37788159670469668</v>
      </c>
      <c r="EI123" s="6">
        <f>'Raw Temp_data'!EJ150</f>
        <v>0.97459697949966539</v>
      </c>
      <c r="EJ123" s="6">
        <f>'Raw Temp_data'!EK150</f>
        <v>1.6196064232327103</v>
      </c>
      <c r="EK123" s="6">
        <f>'Raw Temp_data'!EL150</f>
        <v>-0.10609834322667666</v>
      </c>
      <c r="EL123" s="6">
        <f>'Raw Temp_data'!EM150</f>
        <v>-5.8396600229514206E-2</v>
      </c>
      <c r="EM123" s="6">
        <f>'Raw Temp_data'!EN150</f>
        <v>1.4143615036914525E-3</v>
      </c>
      <c r="EN123" s="6">
        <f>'Raw Temp_data'!EO150</f>
        <v>1.4626380247590305</v>
      </c>
      <c r="EO123" s="6">
        <f>'Raw Temp_data'!EP150</f>
        <v>0.6110475659956478</v>
      </c>
      <c r="EP123" s="6">
        <f>'Raw Temp_data'!EQ150</f>
        <v>-1.0564223378196402E-2</v>
      </c>
      <c r="EQ123" s="6">
        <f>'Raw Temp_data'!ER150</f>
        <v>-0.38960271973712679</v>
      </c>
      <c r="ER123" s="6">
        <f>'Raw Temp_data'!ES150</f>
        <v>1.0253372236009568</v>
      </c>
      <c r="ES123" s="6">
        <f>'Raw Temp_data'!ET150</f>
        <v>-1.2357574971670715</v>
      </c>
      <c r="ET123" s="6">
        <f>'Raw Temp_data'!EU150</f>
        <v>-0.38960271973712679</v>
      </c>
      <c r="EU123" s="6">
        <f>'Raw Temp_data'!EV150</f>
        <v>0.21844446220893587</v>
      </c>
      <c r="EV123" s="6">
        <f>(333.5*((14.92)^-0.07168)+(2.5*(LOG(14.92/16.325))^2-273+$E123))</f>
        <v>1.7879827184395367</v>
      </c>
      <c r="EW123" s="6">
        <f>(333.5*((14.44)^-0.07168)+(2.5*(LOG(14.44/16.325))^2-273+$E123))</f>
        <v>2.4360563367026202</v>
      </c>
      <c r="EX123" s="6">
        <f>(333.5*((15.19)^-0.07168)+(2.5*(LOG(15.19/16.325))^2-273+$E123))</f>
        <v>1.4336131514195927</v>
      </c>
      <c r="FA123" s="6">
        <f>IF(Readings!EW120&gt;0.1,333.5*((Readings!EW120)^-0.07168)+(2.5*(LOG(Readings!EW120/16.325))^2-273+$E123))</f>
        <v>-9.6098343226685756E-2</v>
      </c>
      <c r="FB123" s="6" t="b">
        <f>IF(Readings!EX120&gt;0.1,333.5*((Readings!EX120)^-0.07168)+(2.5*(LOG(Readings!EX120/16.325))^2-273+$E123))</f>
        <v>0</v>
      </c>
      <c r="FC123" s="6">
        <f>IF(Readings!EY120&gt;0.1,333.5*((Readings!EY120)^-0.07168)+(2.5*(LOG(Readings!EY120/16.325))^2-273+$E123))</f>
        <v>2.3401163854828155E-2</v>
      </c>
      <c r="FD123" s="6">
        <f>IF(Readings!EZ120&gt;0.1,333.5*((Readings!EZ120)^-0.07168)+(2.5*(LOG(Readings!EZ120/16.325))^2-273+$E123))</f>
        <v>1.4987026550940072</v>
      </c>
      <c r="FE123" s="6">
        <f>IF(Readings!FA120&gt;0.1,333.5*((Readings!FA120)^-0.07168)+(2.5*(LOG(Readings!FA120/16.325))^2-273+$E123))</f>
        <v>1.9879695798599641</v>
      </c>
      <c r="FF123" s="6">
        <f>IF(Readings!FB120&gt;0.1,333.5*((Readings!FB120)^-0.07168)+(2.5*(LOG(Readings!FB120/16.325))^2-273+$E123))</f>
        <v>1.9879695798599641</v>
      </c>
      <c r="FG123" s="6">
        <f>IF(Readings!FC120&gt;0.1,333.5*((Readings!FC120)^-0.07168)+(2.5*(LOG(Readings!FC120/16.325))^2-273+$E123))</f>
        <v>-0.4614305675935384</v>
      </c>
      <c r="FH123" s="6">
        <f>IF(Readings!FD120&gt;0.1,333.5*((Readings!FD120)^-0.07168)+(2.5*(LOG(Readings!FD120/16.325))^2-273+$E123))</f>
        <v>-6.0334256601208835E-2</v>
      </c>
      <c r="FI123" s="6">
        <f>IF(Readings!FE120&gt;0.1,333.5*((Readings!FE120)^-0.07168)+(2.5*(LOG(Readings!FE120/16.325))^2-273+$E123))</f>
        <v>-5.6422337820549728E-4</v>
      </c>
      <c r="FJ123" s="6">
        <f>IF(Readings!FF120&gt;0.1,333.5*((Readings!FF120)^-0.07168)+(2.5*(LOG(Readings!FF120/16.325))^2-273+$E123))</f>
        <v>-8.4185117614140381E-2</v>
      </c>
      <c r="FK123" s="6">
        <f>IF(Readings!FG120&gt;0.1,333.5*((Readings!FG120)^-0.07168)+(2.5*(LOG(Readings!FG120/16.325))^2-273+$E123))</f>
        <v>-0.10800344619116231</v>
      </c>
    </row>
    <row r="124" spans="2:167" x14ac:dyDescent="0.2">
      <c r="B124" s="13">
        <v>3</v>
      </c>
      <c r="C124" s="45">
        <v>1074.0999999999999</v>
      </c>
      <c r="D124" s="17">
        <v>-2</v>
      </c>
      <c r="E124" s="13">
        <v>-0.01</v>
      </c>
      <c r="F124" s="13" t="s">
        <v>132</v>
      </c>
      <c r="DL124" s="6">
        <f>'Raw Temp_data'!DM151</f>
        <v>-0.73761762639605877</v>
      </c>
      <c r="DM124" s="6">
        <f>'Raw Temp_data'!DN151</f>
        <v>-1.123792878455049</v>
      </c>
      <c r="DN124" s="6">
        <f>'Raw Temp_data'!DO151</f>
        <v>-1.6765148701081216</v>
      </c>
      <c r="DO124" s="6">
        <f>'Raw Temp_data'!DP151</f>
        <v>-0.99979121080775712</v>
      </c>
      <c r="DP124" s="6">
        <f>'Raw Temp_data'!DQ151</f>
        <v>-0.44809037125003215</v>
      </c>
      <c r="DQ124" s="6">
        <f>'Raw Temp_data'!DR151</f>
        <v>-0.44809037125003215</v>
      </c>
      <c r="DR124" s="6">
        <f>'Raw Temp_data'!DS151</f>
        <v>-0.22478556918673576</v>
      </c>
      <c r="DS124" s="6">
        <f>'Raw Temp_data'!DT151</f>
        <v>-0.17740748586834343</v>
      </c>
      <c r="DT124" s="6">
        <f>'Raw Temp_data'!DU151</f>
        <v>-2.2534601406846377E-2</v>
      </c>
      <c r="DU124" s="6">
        <f>'Raw Temp_data'!DV151</f>
        <v>4.5870926769903235</v>
      </c>
      <c r="DV124" s="6">
        <f>'Raw Temp_data'!DW151</f>
        <v>12.719607608231797</v>
      </c>
      <c r="DW124" s="6">
        <f>'Raw Temp_data'!DX151</f>
        <v>-5.8396600229514206E-2</v>
      </c>
      <c r="DX124" s="6">
        <f>'Raw Temp_data'!DY151</f>
        <v>2.0048061168523077</v>
      </c>
      <c r="DY124" s="6">
        <f>'Raw Temp_data'!DZ151</f>
        <v>3.2276896067290295</v>
      </c>
      <c r="DZ124" s="6">
        <f>'Raw Temp_data'!EA151</f>
        <v>1.6854240832686287</v>
      </c>
      <c r="EA124" s="6">
        <f>'Raw Temp_data'!EB151</f>
        <v>1.1912609470717825</v>
      </c>
      <c r="EB124" s="6">
        <f>'Raw Temp_data'!EC151</f>
        <v>4.9410982186259389E-2</v>
      </c>
      <c r="EC124" s="6">
        <f>'Raw Temp_data'!ED151</f>
        <v>-3.4496783177871748E-2</v>
      </c>
      <c r="ED124" s="6">
        <f>'Raw Temp_data'!EE151</f>
        <v>-7.0334256601199741E-2</v>
      </c>
      <c r="EE124" s="6">
        <f>'Raw Temp_data'!EF151</f>
        <v>-0.72612856377617163</v>
      </c>
      <c r="EF124" s="6">
        <f>'Raw Temp_data'!EG151</f>
        <v>-1.0336978232247702</v>
      </c>
      <c r="EG124" s="6">
        <f>'Raw Temp_data'!EH151</f>
        <v>3.9618198930104427</v>
      </c>
      <c r="EH124" s="6">
        <f>'Raw Temp_data'!EI151</f>
        <v>-0.40131596524349789</v>
      </c>
      <c r="EI124" s="6">
        <f>'Raw Temp_data'!EJ151</f>
        <v>-0.17740748586834343</v>
      </c>
      <c r="EJ124" s="6">
        <f>'Raw Temp_data'!EK151</f>
        <v>-0.22478556918673576</v>
      </c>
      <c r="EK124" s="6">
        <f>'Raw Temp_data'!EL151</f>
        <v>-1.0564223378196402E-2</v>
      </c>
      <c r="EL124" s="6">
        <f>'Raw Temp_data'!EM151</f>
        <v>-9.4185117614131286E-2</v>
      </c>
      <c r="EM124" s="6">
        <f>'Raw Temp_data'!EN151</f>
        <v>-0.22478556918673576</v>
      </c>
      <c r="EN124" s="6">
        <f>'Raw Temp_data'!EO151</f>
        <v>-0.20111260695404098</v>
      </c>
      <c r="EO124" s="6">
        <f>'Raw Temp_data'!EP151</f>
        <v>-0.22478556918673576</v>
      </c>
      <c r="EP124" s="6">
        <f>'Raw Temp_data'!EQ151</f>
        <v>-0.21295310278469515</v>
      </c>
      <c r="EQ124" s="6">
        <f>'Raw Temp_data'!ER151</f>
        <v>-0.43640853627329079</v>
      </c>
      <c r="ER124" s="6">
        <f>'Raw Temp_data'!ES151</f>
        <v>-0.35441567806395824</v>
      </c>
      <c r="ES124" s="6">
        <f>'Raw Temp_data'!ET151</f>
        <v>-1.2469142877037598</v>
      </c>
      <c r="ET124" s="6">
        <f>'Raw Temp_data'!EU151</f>
        <v>-0.28382781820710079</v>
      </c>
      <c r="EU124" s="6">
        <f>'Raw Temp_data'!EV151</f>
        <v>-0.20111260695404098</v>
      </c>
      <c r="EV124" s="6">
        <f>(333.5*((15.95)^-0.07168)+(2.5*(LOG(15.95/16.325))^2-273+$E124))</f>
        <v>0.44278863289872561</v>
      </c>
      <c r="EW124" s="6">
        <f>(333.5*((15.32)^-0.07168)+(2.5*(LOG(15.32/16.325))^2-273+$E124))</f>
        <v>1.23549648571327</v>
      </c>
      <c r="EX124" s="6">
        <f>(333.5*((15.74)^-0.07168)+(2.5*(LOG(15.74/16.325))^2-273+$E124))</f>
        <v>0.70306993259640649</v>
      </c>
      <c r="FA124" s="6">
        <f>IF(Readings!EW121&gt;0.1,333.5*((Readings!EW121)^-0.07168)+(2.5*(LOG(Readings!EW121/16.325))^2-273+$E124))</f>
        <v>-0.10226375889754991</v>
      </c>
      <c r="FB124" s="6" t="b">
        <f>IF(Readings!EX121&gt;0.1,333.5*((Readings!EX121)^-0.07168)+(2.5*(LOG(Readings!EX121/16.325))^2-273+$E124))</f>
        <v>0</v>
      </c>
      <c r="FC124" s="6">
        <f>IF(Readings!EY121&gt;0.1,333.5*((Readings!EY121)^-0.07168)+(2.5*(LOG(Readings!EY121/16.325))^2-273+$E124))</f>
        <v>4.1430760978641956E-2</v>
      </c>
      <c r="FD124" s="6">
        <f>IF(Readings!EZ121&gt;0.1,333.5*((Readings!EZ121)^-0.07168)+(2.5*(LOG(Readings!EZ121/16.325))^2-273+$E124))</f>
        <v>0.30797762085705926</v>
      </c>
      <c r="FE124" s="6">
        <f>IF(Readings!FA121&gt;0.1,333.5*((Readings!FA121)^-0.07168)+(2.5*(LOG(Readings!FA121/16.325))^2-273+$E124))</f>
        <v>1.0562242565470115</v>
      </c>
      <c r="FF124" s="6">
        <f>IF(Readings!FB121&gt;0.1,333.5*((Readings!FB121)^-0.07168)+(2.5*(LOG(Readings!FB121/16.325))^2-273+$E124))</f>
        <v>1.0562242565470115</v>
      </c>
      <c r="FG124" s="6">
        <f>IF(Readings!FC121&gt;0.1,333.5*((Readings!FC121)^-0.07168)+(2.5*(LOG(Readings!FC121/16.325))^2-273+$E124))</f>
        <v>-0.28023489432848692</v>
      </c>
      <c r="FH124" s="6">
        <f>IF(Readings!FD121&gt;0.1,333.5*((Readings!FD121)^-0.07168)+(2.5*(LOG(Readings!FD121/16.325))^2-273+$E124))</f>
        <v>-0.14990043694376709</v>
      </c>
      <c r="FI124" s="6">
        <f>IF(Readings!FE121&gt;0.1,333.5*((Readings!FE121)^-0.07168)+(2.5*(LOG(Readings!FE121/16.325))^2-273+$E124))</f>
        <v>-0.10226375889754991</v>
      </c>
      <c r="FJ124" s="6">
        <f>IF(Readings!FF121&gt;0.1,333.5*((Readings!FF121)^-0.07168)+(2.5*(LOG(Readings!FF121/16.325))^2-273+$E124))</f>
        <v>-9.0334256601181551E-2</v>
      </c>
      <c r="FK124" s="6">
        <f>IF(Readings!FG121&gt;0.1,333.5*((Readings!FG121)^-0.07168)+(2.5*(LOG(Readings!FG121/16.325))^2-273+$E124))</f>
        <v>-0.10226375889754991</v>
      </c>
    </row>
    <row r="125" spans="2:167" x14ac:dyDescent="0.2">
      <c r="B125" s="13">
        <v>4</v>
      </c>
      <c r="C125" s="45">
        <v>1073.5999999999999</v>
      </c>
      <c r="D125" s="17">
        <v>-2.5</v>
      </c>
      <c r="E125" s="13">
        <v>-0.02</v>
      </c>
      <c r="F125" s="13" t="s">
        <v>133</v>
      </c>
      <c r="DL125" s="6">
        <f>'Raw Temp_data'!DM152</f>
        <v>-0.11226375889754081</v>
      </c>
      <c r="DM125" s="6">
        <f>'Raw Temp_data'!DN152</f>
        <v>-0.19554283999570998</v>
      </c>
      <c r="DN125" s="6">
        <f>'Raw Temp_data'!DO152</f>
        <v>-0.45471886356324376</v>
      </c>
      <c r="DO125" s="6">
        <f>'Raw Temp_data'!DP152</f>
        <v>-0.18367012345908051</v>
      </c>
      <c r="DP125" s="6">
        <f>'Raw Temp_data'!DQ152</f>
        <v>-0.17178932590076101</v>
      </c>
      <c r="DQ125" s="6">
        <f>'Raw Temp_data'!DR152</f>
        <v>-0.39615258615140192</v>
      </c>
      <c r="DR125" s="6">
        <f>'Raw Temp_data'!DS152</f>
        <v>-0.37267086241007519</v>
      </c>
      <c r="DS125" s="6">
        <f>'Raw Temp_data'!DT152</f>
        <v>-0.30203534542738453</v>
      </c>
      <c r="DT125" s="6">
        <f>'Raw Temp_data'!DU152</f>
        <v>-0.2311126069540137</v>
      </c>
      <c r="DU125" s="6">
        <f>'Raw Temp_data'!DV152</f>
        <v>0.49441091122469061</v>
      </c>
      <c r="DV125" s="6">
        <f>'Raw Temp_data'!DW152</f>
        <v>12.665503045014816</v>
      </c>
      <c r="DW125" s="6">
        <f>'Raw Temp_data'!DX152</f>
        <v>-0.124185117614104</v>
      </c>
      <c r="DX125" s="6">
        <f>'Raw Temp_data'!DY152</f>
        <v>0.23704126647561452</v>
      </c>
      <c r="DY125" s="6">
        <f>'Raw Temp_data'!DZ152</f>
        <v>1.1228317933387189</v>
      </c>
      <c r="DZ125" s="6">
        <f>'Raw Temp_data'!EA152</f>
        <v>0.64319391349749822</v>
      </c>
      <c r="EA125" s="6">
        <f>'Raw Temp_data'!EB152</f>
        <v>0.4082002562032585</v>
      </c>
      <c r="EB125" s="6">
        <f>'Raw Temp_data'!EC152</f>
        <v>-4.6038056886459344E-3</v>
      </c>
      <c r="EC125" s="6">
        <f>'Raw Temp_data'!ED152</f>
        <v>-6.4496783177844463E-2</v>
      </c>
      <c r="ED125" s="6">
        <f>'Raw Temp_data'!EE152</f>
        <v>-8.8396600229486921E-2</v>
      </c>
      <c r="EE125" s="6">
        <f>'Raw Temp_data'!EF152</f>
        <v>-8.8396600229486921E-2</v>
      </c>
      <c r="EF125" s="6">
        <f>'Raw Temp_data'!EG152</f>
        <v>-0.18367012345908051</v>
      </c>
      <c r="EG125" s="6">
        <f>'Raw Temp_data'!EH152</f>
        <v>0.80581170762081911</v>
      </c>
      <c r="EH125" s="6">
        <f>'Raw Temp_data'!EI152</f>
        <v>-0.39615258615140192</v>
      </c>
      <c r="EI125" s="6">
        <f>'Raw Temp_data'!EJ152</f>
        <v>-0.36091812913912236</v>
      </c>
      <c r="EJ125" s="6">
        <f>'Raw Temp_data'!EK152</f>
        <v>-0.32561232283222807</v>
      </c>
      <c r="EK125" s="6">
        <f>'Raw Temp_data'!EL152</f>
        <v>-0.2311126069540137</v>
      </c>
      <c r="EL125" s="6">
        <f>'Raw Temp_data'!EM152</f>
        <v>-0.24295310278466786</v>
      </c>
      <c r="EM125" s="6">
        <f>'Raw Temp_data'!EN152</f>
        <v>-0.30203534542738453</v>
      </c>
      <c r="EN125" s="6">
        <f>'Raw Temp_data'!EO152</f>
        <v>-0.32561232283222807</v>
      </c>
      <c r="EO125" s="6">
        <f>'Raw Temp_data'!EP152</f>
        <v>-0.34915746818143134</v>
      </c>
      <c r="EP125" s="6">
        <f>'Raw Temp_data'!EQ152</f>
        <v>-0.32561232283222807</v>
      </c>
      <c r="EQ125" s="6">
        <f>'Raw Temp_data'!ER152</f>
        <v>-0.57126407705607107</v>
      </c>
      <c r="ER125" s="6">
        <f>'Raw Temp_data'!ES152</f>
        <v>-0.47809037125000486</v>
      </c>
      <c r="ES125" s="6">
        <f>'Raw Temp_data'!ET152</f>
        <v>-1.3880888353937166</v>
      </c>
      <c r="ET125" s="6">
        <f>'Raw Temp_data'!EU152</f>
        <v>-0.37267086241007519</v>
      </c>
      <c r="EU125" s="6">
        <f>'Raw Temp_data'!EV152</f>
        <v>-0.33738886944820479</v>
      </c>
      <c r="EV125" s="6">
        <f>(333.5*((16.55)^-0.07168)+(2.5*(LOG(16.55/16.325))^2-273+$E125))</f>
        <v>-0.29023489432847782</v>
      </c>
      <c r="EW125" s="6">
        <f>(333.5*((16.42)^-0.07168)+(2.5*(LOG(16.42/16.325))^2-273+$E125))</f>
        <v>-0.13609834322664938</v>
      </c>
      <c r="EX125" s="6">
        <f>(333.5*((16.45)^-0.07168)+(2.5*(LOG(16.45/16.325))^2-273+$E125))</f>
        <v>-0.17178932590076101</v>
      </c>
      <c r="FA125" s="6">
        <f>IF(Readings!EW122&gt;0.1,333.5*((Readings!EW122)^-0.07168)+(2.5*(LOG(Readings!EW122/16.325))^2-273+$E125))</f>
        <v>-0.18367012345908051</v>
      </c>
      <c r="FB125" s="6" t="b">
        <f>IF(Readings!EX122&gt;0.1,333.5*((Readings!EX122)^-0.07168)+(2.5*(LOG(Readings!EX122/16.325))^2-273+$E125))</f>
        <v>0</v>
      </c>
      <c r="FC125" s="6">
        <f>IF(Readings!EY122&gt;0.1,333.5*((Readings!EY122)^-0.07168)+(2.5*(LOG(Readings!EY122/16.325))^2-273+$E125))</f>
        <v>3.1430760978651051E-2</v>
      </c>
      <c r="FD125" s="6">
        <f>IF(Readings!EZ122&gt;0.1,333.5*((Readings!EZ122)^-0.07168)+(2.5*(LOG(Readings!EZ122/16.325))^2-273+$E125))</f>
        <v>-0.10033425660117246</v>
      </c>
      <c r="FE125" s="6">
        <f>IF(Readings!FA122&gt;0.1,333.5*((Readings!FA122)^-0.07168)+(2.5*(LOG(Readings!FA122/16.325))^2-273+$E125))</f>
        <v>-2.8585638496281263E-2</v>
      </c>
      <c r="FF125" s="6">
        <f>IF(Readings!FB122&gt;0.1,333.5*((Readings!FB122)^-0.07168)+(2.5*(LOG(Readings!FB122/16.325))^2-273+$E125))</f>
        <v>-2.8585638496281263E-2</v>
      </c>
      <c r="FG125" s="6"/>
      <c r="FH125" s="6">
        <f>IF(Readings!FD122&gt;0.1,333.5*((Readings!FD122)^-0.07168)+(2.5*(LOG(Readings!FD122/16.325))^2-273+$E125))</f>
        <v>-0.29023489432847782</v>
      </c>
      <c r="FI125" s="6">
        <f>IF(Readings!FE122&gt;0.1,333.5*((Readings!FE122)^-0.07168)+(2.5*(LOG(Readings!FE122/16.325))^2-273+$E125))</f>
        <v>-0.159900436943758</v>
      </c>
      <c r="FJ125" s="6">
        <f>IF(Readings!FF122&gt;0.1,333.5*((Readings!FF122)^-0.07168)+(2.5*(LOG(Readings!FF122/16.325))^2-273+$E125))</f>
        <v>-0.13609834322664938</v>
      </c>
      <c r="FK125" s="6">
        <f>IF(Readings!FG122&gt;0.1,333.5*((Readings!FG122)^-0.07168)+(2.5*(LOG(Readings!FG122/16.325))^2-273+$E125))</f>
        <v>-0.159900436943758</v>
      </c>
    </row>
    <row r="126" spans="2:167" x14ac:dyDescent="0.2">
      <c r="B126" s="13">
        <v>5</v>
      </c>
      <c r="C126" s="45">
        <v>1073.0999999999999</v>
      </c>
      <c r="D126" s="17">
        <v>-3</v>
      </c>
      <c r="E126" s="13">
        <v>0.03</v>
      </c>
      <c r="F126" s="13" t="s">
        <v>134</v>
      </c>
      <c r="DL126" s="6">
        <f>'Raw Temp_data'!DM153</f>
        <v>-0.13800344619113503</v>
      </c>
      <c r="DM126" s="6">
        <f>'Raw Temp_data'!DN153</f>
        <v>-0.16178932590077011</v>
      </c>
      <c r="DN126" s="6">
        <f>'Raw Temp_data'!DO153</f>
        <v>-0.17367012345908961</v>
      </c>
      <c r="DO126" s="6">
        <f>'Raw Temp_data'!DP153</f>
        <v>-0.19740748586832524</v>
      </c>
      <c r="DP126" s="6">
        <f>'Raw Temp_data'!DQ153</f>
        <v>-0.20926407141490699</v>
      </c>
      <c r="DQ126" s="6">
        <f>'Raw Temp_data'!DR153</f>
        <v>-0.20926407141490699</v>
      </c>
      <c r="DR126" s="6">
        <f>'Raw Temp_data'!DS153</f>
        <v>-0.20926407141490699</v>
      </c>
      <c r="DS126" s="6">
        <f>'Raw Temp_data'!DT153</f>
        <v>-0.25661001642049541</v>
      </c>
      <c r="DT126" s="6">
        <f>'Raw Temp_data'!DU153</f>
        <v>-0.3038278182070826</v>
      </c>
      <c r="DU126" s="6">
        <f>'Raw Temp_data'!DV153</f>
        <v>-0.26842645472714821</v>
      </c>
      <c r="DV126" s="6">
        <f>'Raw Temp_data'!DW153</f>
        <v>3.4393474032555673</v>
      </c>
      <c r="DW126" s="6">
        <f>'Raw Temp_data'!DX153</f>
        <v>-0.23295310278467696</v>
      </c>
      <c r="DX126" s="6">
        <f>'Raw Temp_data'!DY153</f>
        <v>-0.26842645472714821</v>
      </c>
      <c r="DY126" s="6">
        <f>'Raw Temp_data'!DZ153</f>
        <v>-0.25661001642049541</v>
      </c>
      <c r="DZ126" s="6">
        <f>'Raw Temp_data'!EA153</f>
        <v>-0.13800344619113503</v>
      </c>
      <c r="EA126" s="6">
        <f>'Raw Temp_data'!EB153</f>
        <v>-0.12609834322665847</v>
      </c>
      <c r="EB126" s="6">
        <f>'Raw Temp_data'!EC153</f>
        <v>-0.1141851176141131</v>
      </c>
      <c r="EC126" s="6">
        <f>'Raw Temp_data'!ED153</f>
        <v>-0.1141851176141131</v>
      </c>
      <c r="ED126" s="6">
        <f>'Raw Temp_data'!EE153</f>
        <v>-0.13800344619113503</v>
      </c>
      <c r="EE126" s="6">
        <f>'Raw Temp_data'!EF153</f>
        <v>-0.13800344619113503</v>
      </c>
      <c r="EF126" s="6">
        <f>'Raw Temp_data'!EG153</f>
        <v>-0.17367012345908961</v>
      </c>
      <c r="EG126" s="6">
        <f>'Raw Temp_data'!EH153</f>
        <v>-0.32738886944821388</v>
      </c>
      <c r="EH126" s="6">
        <f>'Raw Temp_data'!EI153</f>
        <v>-0.3038278182070826</v>
      </c>
      <c r="EI126" s="6">
        <f>'Raw Temp_data'!EJ153</f>
        <v>-0.3038278182070826</v>
      </c>
      <c r="EJ126" s="6">
        <f>'Raw Temp_data'!EK153</f>
        <v>-0.35091812913913145</v>
      </c>
      <c r="EK126" s="6">
        <f>'Raw Temp_data'!EL153</f>
        <v>-0.32738886944821388</v>
      </c>
      <c r="EL126" s="6">
        <f>'Raw Temp_data'!EM153</f>
        <v>-0.35091812913913145</v>
      </c>
      <c r="EM126" s="6">
        <f>'Raw Temp_data'!EN153</f>
        <v>-0.4096027197371086</v>
      </c>
      <c r="EN126" s="6">
        <f>'Raw Temp_data'!EO153</f>
        <v>-0.43302134319964125</v>
      </c>
      <c r="EO126" s="6">
        <f>'Raw Temp_data'!EP153</f>
        <v>-0.4564085362732726</v>
      </c>
      <c r="EP126" s="6">
        <f>'Raw Temp_data'!EQ153</f>
        <v>-0.43302134319964125</v>
      </c>
      <c r="EQ126" s="6">
        <f>'Raw Temp_data'!ER153</f>
        <v>-0.67703434827700448</v>
      </c>
      <c r="ER126" s="6">
        <f>'Raw Temp_data'!ES153</f>
        <v>-0.57287581582534131</v>
      </c>
      <c r="ES126" s="6">
        <f>'Raw Temp_data'!ET153</f>
        <v>-1.4775393381227673</v>
      </c>
      <c r="ET126" s="6">
        <f>'Raw Temp_data'!EU153</f>
        <v>-0.4564085362732726</v>
      </c>
      <c r="EU126" s="6">
        <f>'Raw Temp_data'!EV153</f>
        <v>-0.43302134319964125</v>
      </c>
      <c r="EV126" s="6">
        <f>(333.5*((16.66)^-0.07168)+(2.5*(LOG(16.66/16.325))^2-273+$E126))</f>
        <v>-0.36960271973714498</v>
      </c>
      <c r="EW126" s="6">
        <f>(333.5*((16.31)^-0.07168)+(2.5*(LOG(16.31/16.325))^2-273+$E126))</f>
        <v>4.5396194311308591E-2</v>
      </c>
      <c r="EX126" s="6">
        <f>(333.5*((16.6)^-0.07168)+(2.5*(LOG(16.6/16.325))^2-273+$E126))</f>
        <v>-0.29915746818147682</v>
      </c>
      <c r="FA126" s="6">
        <f>IF(Readings!EW123&gt;0.1,333.5*((Readings!EW123)^-0.07168)+(2.5*(LOG(Readings!EW123/16.325))^2-273+$E126))</f>
        <v>-0.26382781820711898</v>
      </c>
      <c r="FB126" s="6" t="b">
        <f>IF(Readings!EX123&gt;0.1,333.5*((Readings!EX123)^-0.07168)+(2.5*(LOG(Readings!EX123/16.325))^2-273+$E126))</f>
        <v>0</v>
      </c>
      <c r="FC126" s="6">
        <f>IF(Readings!EY123&gt;0.1,333.5*((Readings!EY123)^-0.07168)+(2.5*(LOG(Readings!EY123/16.325))^2-273+$E126))</f>
        <v>-2.645077926695194E-2</v>
      </c>
      <c r="FD126" s="6">
        <f>IF(Readings!EZ123&gt;0.1,333.5*((Readings!EZ123)^-0.07168)+(2.5*(LOG(Readings!EZ123/16.325))^2-273+$E126))</f>
        <v>-0.20478556918675395</v>
      </c>
      <c r="FE126" s="6">
        <f>IF(Readings!FA123&gt;0.1,333.5*((Readings!FA123)^-0.07168)+(2.5*(LOG(Readings!FA123/16.325))^2-273+$E126))</f>
        <v>-0.25203534542743</v>
      </c>
      <c r="FF126" s="6">
        <f>IF(Readings!FB123&gt;0.1,333.5*((Readings!FB123)^-0.07168)+(2.5*(LOG(Readings!FB123/16.325))^2-273+$E126))</f>
        <v>-0.25203534542743</v>
      </c>
      <c r="FG126" s="6"/>
      <c r="FH126" s="6">
        <f>IF(Readings!FD123&gt;0.1,333.5*((Readings!FD123)^-0.07168)+(2.5*(LOG(Readings!FD123/16.325))^2-273+$E126))</f>
        <v>-0.25203534542743</v>
      </c>
      <c r="FI126" s="6">
        <f>IF(Readings!FE123&gt;0.1,333.5*((Readings!FE123)^-0.07168)+(2.5*(LOG(Readings!FE123/16.325))^2-273+$E126))</f>
        <v>-0.21661001642053179</v>
      </c>
      <c r="FJ126" s="6">
        <f>IF(Readings!FF123&gt;0.1,333.5*((Readings!FF123)^-0.07168)+(2.5*(LOG(Readings!FF123/16.325))^2-273+$E126))</f>
        <v>-0.2402348943285233</v>
      </c>
      <c r="FK126" s="6">
        <f>IF(Readings!FG123&gt;0.1,333.5*((Readings!FG123)^-0.07168)+(2.5*(LOG(Readings!FG123/16.325))^2-273+$E126))</f>
        <v>-0.25203534542743</v>
      </c>
    </row>
    <row r="127" spans="2:167" x14ac:dyDescent="0.2">
      <c r="B127" s="13">
        <v>6</v>
      </c>
      <c r="C127" s="45">
        <v>1072.5999999999999</v>
      </c>
      <c r="D127" s="17">
        <v>-3.5</v>
      </c>
      <c r="E127" s="13">
        <v>-0.03</v>
      </c>
      <c r="F127" s="13" t="s">
        <v>135</v>
      </c>
      <c r="DL127" s="6">
        <f>'Raw Temp_data'!DM154</f>
        <v>-0.10033425660117246</v>
      </c>
      <c r="DM127" s="6">
        <f>'Raw Temp_data'!DN154</f>
        <v>-0.14800344619112593</v>
      </c>
      <c r="DN127" s="6">
        <f>'Raw Temp_data'!DO154</f>
        <v>-0.18367012345908051</v>
      </c>
      <c r="DO127" s="6">
        <f>'Raw Temp_data'!DP154</f>
        <v>-0.2311126069540137</v>
      </c>
      <c r="DP127" s="6">
        <f>'Raw Temp_data'!DQ154</f>
        <v>-0.24295310278466786</v>
      </c>
      <c r="DQ127" s="6">
        <f>'Raw Temp_data'!DR154</f>
        <v>-0.17178932590076101</v>
      </c>
      <c r="DR127" s="6">
        <f>'Raw Temp_data'!DS154</f>
        <v>-0.18367012345908051</v>
      </c>
      <c r="DS127" s="6">
        <f>'Raw Temp_data'!DT154</f>
        <v>-0.17178932590076101</v>
      </c>
      <c r="DT127" s="6">
        <f>'Raw Temp_data'!DU154</f>
        <v>-0.18367012345908051</v>
      </c>
      <c r="DU127" s="6">
        <f>'Raw Temp_data'!DV154</f>
        <v>-0.2311126069540137</v>
      </c>
      <c r="DV127" s="6">
        <f>'Raw Temp_data'!DW154</f>
        <v>0.6058796973905487</v>
      </c>
      <c r="DW127" s="6">
        <f>'Raw Temp_data'!DX154</f>
        <v>-0.2192640714148979</v>
      </c>
      <c r="DX127" s="6">
        <f>'Raw Temp_data'!DY154</f>
        <v>-0.18367012345908051</v>
      </c>
      <c r="DY127" s="6">
        <f>'Raw Temp_data'!DZ154</f>
        <v>-0.17178932590076101</v>
      </c>
      <c r="DZ127" s="6">
        <f>'Raw Temp_data'!EA154</f>
        <v>-0.17178932590076101</v>
      </c>
      <c r="EA127" s="6">
        <f>'Raw Temp_data'!EB154</f>
        <v>-0.18367012345908051</v>
      </c>
      <c r="EB127" s="6">
        <f>'Raw Temp_data'!EC154</f>
        <v>-0.17178932590076101</v>
      </c>
      <c r="EC127" s="6">
        <f>'Raw Temp_data'!ED154</f>
        <v>-0.159900436943758</v>
      </c>
      <c r="ED127" s="6">
        <f>'Raw Temp_data'!EE154</f>
        <v>-0.17178932590076101</v>
      </c>
      <c r="EE127" s="6">
        <f>'Raw Temp_data'!EF154</f>
        <v>-0.17178932590076101</v>
      </c>
      <c r="EF127" s="6">
        <f>'Raw Temp_data'!EG154</f>
        <v>-0.19554283999570998</v>
      </c>
      <c r="EG127" s="6">
        <f>'Raw Temp_data'!EH154</f>
        <v>-0.2311126069540137</v>
      </c>
      <c r="EH127" s="6">
        <f>'Raw Temp_data'!EI154</f>
        <v>-0.26661001642048632</v>
      </c>
      <c r="EI127" s="6">
        <f>'Raw Temp_data'!EJ154</f>
        <v>-0.30203534542738453</v>
      </c>
      <c r="EJ127" s="6">
        <f>'Raw Temp_data'!EK154</f>
        <v>-0.37267086241007519</v>
      </c>
      <c r="EK127" s="6">
        <f>'Raw Temp_data'!EL154</f>
        <v>-0.33738886944820479</v>
      </c>
      <c r="EL127" s="6">
        <f>'Raw Temp_data'!EM154</f>
        <v>-0.32561232283222807</v>
      </c>
      <c r="EM127" s="6">
        <f>'Raw Temp_data'!EN154</f>
        <v>-0.45471886356324376</v>
      </c>
      <c r="EN127" s="6">
        <f>'Raw Temp_data'!EO154</f>
        <v>-0.46640853627326351</v>
      </c>
      <c r="EO127" s="6">
        <f>'Raw Temp_data'!EP154</f>
        <v>-0.47809037125000486</v>
      </c>
      <c r="EP127" s="6">
        <f>'Raw Temp_data'!EQ154</f>
        <v>-0.44302134319963216</v>
      </c>
      <c r="EQ127" s="6">
        <f>'Raw Temp_data'!ER154</f>
        <v>-0.69856912694251605</v>
      </c>
      <c r="ER127" s="6">
        <f>'Raw Temp_data'!ES154</f>
        <v>-0.58287581582533221</v>
      </c>
      <c r="ES127" s="6">
        <f>'Raw Temp_data'!ET154</f>
        <v>-1.4875393381227582</v>
      </c>
      <c r="ET127" s="6">
        <f>'Raw Temp_data'!EU154</f>
        <v>-0.62924547265458841</v>
      </c>
      <c r="EU127" s="6">
        <f>'Raw Temp_data'!EV154</f>
        <v>-0.45471886356324376</v>
      </c>
      <c r="EV127" s="6">
        <f>(333.5*((16.67)^-0.07168)+(2.5*(LOG(16.67/16.325))^2-273+$E127))</f>
        <v>-0.44131596524346151</v>
      </c>
      <c r="EW127" s="6">
        <f>(333.5*((16.38)^-0.07168)+(2.5*(LOG(16.38/16.325))^2-273+$E127))</f>
        <v>-9.8396600229477826E-2</v>
      </c>
      <c r="EX127" s="6">
        <f>(333.5*((16.63)^-0.07168)+(2.5*(LOG(16.63/16.325))^2-273+$E127))</f>
        <v>-0.39441567806392186</v>
      </c>
      <c r="FA127" s="6">
        <f>IF(Readings!EW124&gt;0.1,333.5*((Readings!EW124)^-0.07168)+(2.5*(LOG(Readings!EW124/16.325))^2-273+$E127))</f>
        <v>-0.4178815967046603</v>
      </c>
      <c r="FB127" s="6" t="b">
        <f>IF(Readings!EX124&gt;0.1,333.5*((Readings!EX124)^-0.07168)+(2.5*(LOG(Readings!EX124/16.325))^2-273+$E127))</f>
        <v>0</v>
      </c>
      <c r="FC127" s="6">
        <f>IF(Readings!EY124&gt;0.1,333.5*((Readings!EY124)^-0.07168)+(2.5*(LOG(Readings!EY124/16.325))^2-273+$E127))</f>
        <v>-0.1699004369437489</v>
      </c>
      <c r="FD127" s="6">
        <f>IF(Readings!EZ124&gt;0.1,333.5*((Readings!EZ124)^-0.07168)+(2.5*(LOG(Readings!EZ124/16.325))^2-273+$E127))</f>
        <v>-0.34738886944819569</v>
      </c>
      <c r="FE127" s="6">
        <f>IF(Readings!FA124&gt;0.1,333.5*((Readings!FA124)^-0.07168)+(2.5*(LOG(Readings!FA124/16.325))^2-273+$E127))</f>
        <v>-0.32382781820706441</v>
      </c>
      <c r="FF127" s="6">
        <f>IF(Readings!FB124&gt;0.1,333.5*((Readings!FB124)^-0.07168)+(2.5*(LOG(Readings!FB124/16.325))^2-273+$E127))</f>
        <v>-0.32382781820706441</v>
      </c>
      <c r="FG127" s="6"/>
      <c r="FH127" s="6">
        <f>IF(Readings!FD124&gt;0.1,333.5*((Readings!FD124)^-0.07168)+(2.5*(LOG(Readings!FD124/16.325))^2-273+$E127))</f>
        <v>-0.37091812913911326</v>
      </c>
      <c r="FI127" s="6">
        <f>IF(Readings!FE124&gt;0.1,333.5*((Readings!FE124)^-0.07168)+(2.5*(LOG(Readings!FE124/16.325))^2-273+$E127))</f>
        <v>-0.26478556918669938</v>
      </c>
      <c r="FJ127" s="6">
        <f>IF(Readings!FF124&gt;0.1,333.5*((Readings!FF124)^-0.07168)+(2.5*(LOG(Readings!FF124/16.325))^2-273+$E127))</f>
        <v>-0.31203534542737543</v>
      </c>
      <c r="FK127" s="6">
        <f>IF(Readings!FG124&gt;0.1,333.5*((Readings!FG124)^-0.07168)+(2.5*(LOG(Readings!FG124/16.325))^2-273+$E127))</f>
        <v>-0.33561232283221898</v>
      </c>
    </row>
    <row r="128" spans="2:167" x14ac:dyDescent="0.2">
      <c r="B128" s="13">
        <v>7</v>
      </c>
      <c r="C128" s="45">
        <v>1072.0999999999999</v>
      </c>
      <c r="D128" s="17">
        <v>-4</v>
      </c>
      <c r="E128" s="13">
        <v>-0.02</v>
      </c>
      <c r="F128" s="13" t="s">
        <v>136</v>
      </c>
      <c r="DL128" s="6">
        <f>'Raw Temp_data'!DM155</f>
        <v>-0.23033425660116791</v>
      </c>
      <c r="DM128" s="6">
        <f>'Raw Temp_data'!DN155</f>
        <v>-0.3374074858683116</v>
      </c>
      <c r="DN128" s="6">
        <f>'Raw Temp_data'!DO155</f>
        <v>-0.39661001642048177</v>
      </c>
      <c r="DO128" s="6">
        <f>'Raw Temp_data'!DP155</f>
        <v>-0.43203534542737998</v>
      </c>
      <c r="DP128" s="6">
        <f>'Raw Temp_data'!DQ155</f>
        <v>-0.43203534542737998</v>
      </c>
      <c r="DQ128" s="6">
        <f>'Raw Temp_data'!DR155</f>
        <v>-0.38478556918670392</v>
      </c>
      <c r="DR128" s="6">
        <f>'Raw Temp_data'!DS155</f>
        <v>-0.38478556918670392</v>
      </c>
      <c r="DS128" s="6">
        <f>'Raw Temp_data'!DT155</f>
        <v>-0.37295310278466332</v>
      </c>
      <c r="DT128" s="6">
        <f>'Raw Temp_data'!DU155</f>
        <v>-0.32554283999570544</v>
      </c>
      <c r="DU128" s="6">
        <f>'Raw Temp_data'!DV155</f>
        <v>-0.30178932590075647</v>
      </c>
      <c r="DV128" s="6">
        <f>'Raw Temp_data'!DW155</f>
        <v>-0.30178932590075647</v>
      </c>
      <c r="DW128" s="6">
        <f>'Raw Temp_data'!DX155</f>
        <v>-0.42023489432847327</v>
      </c>
      <c r="DX128" s="6">
        <f>'Raw Temp_data'!DY155</f>
        <v>-0.32554283999570544</v>
      </c>
      <c r="DY128" s="6">
        <f>'Raw Temp_data'!DZ155</f>
        <v>-0.31367012345907597</v>
      </c>
      <c r="DZ128" s="6">
        <f>'Raw Temp_data'!EA155</f>
        <v>-0.31367012345907597</v>
      </c>
      <c r="EA128" s="6">
        <f>'Raw Temp_data'!EB155</f>
        <v>-0.31367012345907597</v>
      </c>
      <c r="EB128" s="6">
        <f>'Raw Temp_data'!EC155</f>
        <v>-0.31367012345907597</v>
      </c>
      <c r="EC128" s="6">
        <f>'Raw Temp_data'!ED155</f>
        <v>-0.30178932590075647</v>
      </c>
      <c r="ED128" s="6">
        <f>'Raw Temp_data'!EE155</f>
        <v>-0.32554283999570544</v>
      </c>
      <c r="EE128" s="6">
        <f>'Raw Temp_data'!EF155</f>
        <v>-0.31367012345907597</v>
      </c>
      <c r="EF128" s="6">
        <f>'Raw Temp_data'!EG155</f>
        <v>-0.34926407141489335</v>
      </c>
      <c r="EG128" s="6">
        <f>'Raw Temp_data'!EH155</f>
        <v>-0.39661001642048177</v>
      </c>
      <c r="EH128" s="6">
        <f>'Raw Temp_data'!EI155</f>
        <v>-0.45561232283222353</v>
      </c>
      <c r="EI128" s="6">
        <f>'Raw Temp_data'!EJ155</f>
        <v>-0.50267086241007064</v>
      </c>
      <c r="EJ128" s="6">
        <f>'Raw Temp_data'!EK155</f>
        <v>-0.56131596524346605</v>
      </c>
      <c r="EK128" s="6">
        <f>'Raw Temp_data'!EL155</f>
        <v>-0.52615258615139737</v>
      </c>
      <c r="EL128" s="6">
        <f>'Raw Temp_data'!EM155</f>
        <v>-0.56131596524346605</v>
      </c>
      <c r="EM128" s="6">
        <f>'Raw Temp_data'!EN155</f>
        <v>-0.6547395315892004</v>
      </c>
      <c r="EN128" s="6">
        <f>'Raw Temp_data'!EO155</f>
        <v>-0.59640853627325896</v>
      </c>
      <c r="EO128" s="6">
        <f>'Raw Temp_data'!EP155</f>
        <v>-0.6547395315892004</v>
      </c>
      <c r="EP128" s="6">
        <f>'Raw Temp_data'!EQ155</f>
        <v>-0.63143056759349747</v>
      </c>
      <c r="EQ128" s="6">
        <f>'Raw Temp_data'!ER155</f>
        <v>-0.8861285637761398</v>
      </c>
      <c r="ER128" s="6">
        <f>'Raw Temp_data'!ES155</f>
        <v>-0.77081861076538871</v>
      </c>
      <c r="ES128" s="6">
        <f>'Raw Temp_data'!ET155</f>
        <v>-1.6615567975616159</v>
      </c>
      <c r="ET128" s="6">
        <f>'Raw Temp_data'!EU155</f>
        <v>-0.8285691269425115</v>
      </c>
      <c r="EU128" s="6">
        <f>'Raw Temp_data'!EV155</f>
        <v>-0.64308894870902122</v>
      </c>
      <c r="EV128" s="6">
        <f>(333.5*((16.72)^-0.07168)+(2.5*(LOG(16.72/16.325))^2-273+$E128))</f>
        <v>-0.48976437839553455</v>
      </c>
      <c r="EW128" s="6">
        <f>(333.5*((16.59)^-0.07168)+(2.5*(LOG(16.59/16.325))^2-273+$E128))</f>
        <v>-0.33738886944820479</v>
      </c>
      <c r="EX128" s="6">
        <f>(333.5*((16.66)^-0.07168)+(2.5*(LOG(16.66/16.325))^2-273+$E128))</f>
        <v>-0.41960271973709951</v>
      </c>
      <c r="FA128" s="6">
        <f>IF(Readings!EW125&gt;0.1,333.5*((Readings!EW125)^-0.07168)+(2.5*(LOG(Readings!EW125/16.325))^2-273+$E128))</f>
        <v>-0.39615258615140192</v>
      </c>
      <c r="FB128" s="6" t="b">
        <f>IF(Readings!EX125&gt;0.1,333.5*((Readings!EX125)^-0.07168)+(2.5*(LOG(Readings!EX125/16.325))^2-273+$E128))</f>
        <v>0</v>
      </c>
      <c r="FC128" s="6">
        <f>IF(Readings!EY125&gt;0.1,333.5*((Readings!EY125)^-0.07168)+(2.5*(LOG(Readings!EY125/16.325))^2-273+$E128))</f>
        <v>-0.29023489432847782</v>
      </c>
      <c r="FD128" s="6">
        <f>IF(Readings!EZ125&gt;0.1,333.5*((Readings!EZ125)^-0.07168)+(2.5*(LOG(Readings!EZ125/16.325))^2-273+$E128))</f>
        <v>-0.40788159670466939</v>
      </c>
      <c r="FE128" s="6">
        <f>IF(Readings!FA125&gt;0.1,333.5*((Readings!FA125)^-0.07168)+(2.5*(LOG(Readings!FA125/16.325))^2-273+$E128))</f>
        <v>-0.39615258615140192</v>
      </c>
      <c r="FF128" s="6">
        <f>IF(Readings!FB125&gt;0.1,333.5*((Readings!FB125)^-0.07168)+(2.5*(LOG(Readings!FB125/16.325))^2-273+$E128))</f>
        <v>-0.39615258615140192</v>
      </c>
      <c r="FG128" s="6"/>
      <c r="FH128" s="6">
        <f>IF(Readings!FD125&gt;0.1,333.5*((Readings!FD125)^-0.07168)+(2.5*(LOG(Readings!FD125/16.325))^2-273+$E128))</f>
        <v>-0.39615258615140192</v>
      </c>
      <c r="FI128" s="6">
        <f>IF(Readings!FE125&gt;0.1,333.5*((Readings!FE125)^-0.07168)+(2.5*(LOG(Readings!FE125/16.325))^2-273+$E128))</f>
        <v>-0.33738886944820479</v>
      </c>
      <c r="FJ128" s="6">
        <f>IF(Readings!FF125&gt;0.1,333.5*((Readings!FF125)^-0.07168)+(2.5*(LOG(Readings!FF125/16.325))^2-273+$E128))</f>
        <v>-0.36091812913912236</v>
      </c>
      <c r="FK128" s="6">
        <f>IF(Readings!FG125&gt;0.1,333.5*((Readings!FG125)^-0.07168)+(2.5*(LOG(Readings!FG125/16.325))^2-273+$E128))</f>
        <v>-0.39615258615140192</v>
      </c>
    </row>
    <row r="129" spans="2:167" x14ac:dyDescent="0.2">
      <c r="B129" s="13">
        <v>8</v>
      </c>
      <c r="C129" s="45">
        <v>1071.5999999999999</v>
      </c>
      <c r="D129" s="17">
        <v>-4.5</v>
      </c>
      <c r="E129" s="13">
        <v>-0.02</v>
      </c>
      <c r="F129" s="13" t="s">
        <v>137</v>
      </c>
      <c r="DL129" s="6">
        <f>'Raw Temp_data'!DM156</f>
        <v>-9.0334256601181551E-2</v>
      </c>
      <c r="DM129" s="6">
        <f>'Raw Temp_data'!DN156</f>
        <v>-0.24478556918671757</v>
      </c>
      <c r="DN129" s="6">
        <f>'Raw Temp_data'!DO156</f>
        <v>-0.3038278182070826</v>
      </c>
      <c r="DO129" s="6">
        <f>'Raw Temp_data'!DP156</f>
        <v>-0.32738886944821388</v>
      </c>
      <c r="DP129" s="6">
        <f>'Raw Temp_data'!DQ156</f>
        <v>-0.32738886944821388</v>
      </c>
      <c r="DQ129" s="6">
        <f>'Raw Temp_data'!DR156</f>
        <v>-0.29203534542739362</v>
      </c>
      <c r="DR129" s="6">
        <f>'Raw Temp_data'!DS156</f>
        <v>-0.3038278182070826</v>
      </c>
      <c r="DS129" s="6">
        <f>'Raw Temp_data'!DT156</f>
        <v>-0.28023489432848692</v>
      </c>
      <c r="DT129" s="6">
        <f>'Raw Temp_data'!DU156</f>
        <v>-0.24478556918671757</v>
      </c>
      <c r="DU129" s="6">
        <f>'Raw Temp_data'!DV156</f>
        <v>-0.19740748586832524</v>
      </c>
      <c r="DV129" s="6">
        <f>'Raw Temp_data'!DW156</f>
        <v>-0.20926407141490699</v>
      </c>
      <c r="DW129" s="6">
        <f>'Raw Temp_data'!DX156</f>
        <v>-0.26842645472714821</v>
      </c>
      <c r="DX129" s="6">
        <f>'Raw Temp_data'!DY156</f>
        <v>-0.25661001642049541</v>
      </c>
      <c r="DY129" s="6">
        <f>'Raw Temp_data'!DZ156</f>
        <v>-0.24478556918671757</v>
      </c>
      <c r="DZ129" s="6">
        <f>'Raw Temp_data'!EA156</f>
        <v>-0.24478556918671757</v>
      </c>
      <c r="EA129" s="6">
        <f>'Raw Temp_data'!EB156</f>
        <v>-0.24478556918671757</v>
      </c>
      <c r="EB129" s="6">
        <f>'Raw Temp_data'!EC156</f>
        <v>-7.8396600229496016E-2</v>
      </c>
      <c r="EC129" s="6">
        <f>'Raw Temp_data'!ED156</f>
        <v>-0.1141851176141131</v>
      </c>
      <c r="ED129" s="6">
        <f>'Raw Temp_data'!EE156</f>
        <v>-0.23295310278467696</v>
      </c>
      <c r="EE129" s="6">
        <f>'Raw Temp_data'!EF156</f>
        <v>-0.23295310278467696</v>
      </c>
      <c r="EF129" s="6">
        <f>'Raw Temp_data'!EG156</f>
        <v>-0.26842645472714821</v>
      </c>
      <c r="EG129" s="6">
        <f>'Raw Temp_data'!EH156</f>
        <v>-0.31561232283223717</v>
      </c>
      <c r="EH129" s="6">
        <f>'Raw Temp_data'!EI156</f>
        <v>-0.36267086241008428</v>
      </c>
      <c r="EI129" s="6">
        <f>'Raw Temp_data'!EJ156</f>
        <v>-0.4096027197371086</v>
      </c>
      <c r="EJ129" s="6">
        <f>'Raw Temp_data'!EK156</f>
        <v>-0.4564085362732726</v>
      </c>
      <c r="EK129" s="6">
        <f>'Raw Temp_data'!EL156</f>
        <v>-0.4096027197371086</v>
      </c>
      <c r="EL129" s="6">
        <f>'Raw Temp_data'!EM156</f>
        <v>-0.43302134319964125</v>
      </c>
      <c r="EM129" s="6">
        <f>'Raw Temp_data'!EN156</f>
        <v>-0.56126407705608017</v>
      </c>
      <c r="EN129" s="6">
        <f>'Raw Temp_data'!EO156</f>
        <v>-0.54964458901287117</v>
      </c>
      <c r="EO129" s="6">
        <f>'Raw Temp_data'!EP156</f>
        <v>-0.54964458901287117</v>
      </c>
      <c r="EP129" s="6">
        <f>'Raw Temp_data'!EQ156</f>
        <v>-0.51473953158921404</v>
      </c>
      <c r="EQ129" s="6">
        <f>'Raw Temp_data'!ER156</f>
        <v>-0.79203933511269042</v>
      </c>
      <c r="ER129" s="6"/>
      <c r="ES129" s="6">
        <f>'Raw Temp_data'!ET156</f>
        <v>-1.5435236034402351</v>
      </c>
      <c r="ET129" s="6">
        <f>'Raw Temp_data'!EU156</f>
        <v>-0.72312764225938508</v>
      </c>
      <c r="EU129" s="6">
        <f>'Raw Temp_data'!EV156</f>
        <v>-0.538017341939792</v>
      </c>
      <c r="EV129" s="6">
        <f>(333.5*((16.75)^-0.07168)+(2.5*(LOG(16.75/16.325))^2-273+$E129))</f>
        <v>-0.52473953158920494</v>
      </c>
      <c r="EW129" s="6">
        <f>(333.5*((16.61)^-0.07168)+(2.5*(LOG(16.61/16.325))^2-273+$E129))</f>
        <v>-0.36091812913912236</v>
      </c>
      <c r="EX129" s="6">
        <f>(333.5*((16.69)^-0.07168)+(2.5*(LOG(16.69/16.325))^2-273+$E129))</f>
        <v>-0.45471886356324376</v>
      </c>
      <c r="FA129" s="6">
        <f>IF(Readings!EW126&gt;0.1,333.5*((Readings!EW126)^-0.07168)+(2.5*(LOG(Readings!EW126/16.325))^2-273+$E129))</f>
        <v>-0.31382781820707351</v>
      </c>
      <c r="FB129" s="6" t="b">
        <f>IF(Readings!EX126&gt;0.1,333.5*((Readings!EX126)^-0.07168)+(2.5*(LOG(Readings!EX126/16.325))^2-273+$E129))</f>
        <v>0</v>
      </c>
      <c r="FC129" s="6">
        <f>IF(Readings!EY126&gt;0.1,333.5*((Readings!EY126)^-0.07168)+(2.5*(LOG(Readings!EY126/16.325))^2-273+$E129))</f>
        <v>-0.2192640714148979</v>
      </c>
      <c r="FD129" s="6">
        <f>IF(Readings!EZ126&gt;0.1,333.5*((Readings!EZ126)^-0.07168)+(2.5*(LOG(Readings!EZ126/16.325))^2-273+$E129))</f>
        <v>-0.45471886356324376</v>
      </c>
      <c r="FE129" s="6">
        <f>IF(Readings!FA126&gt;0.1,333.5*((Readings!FA126)^-0.07168)+(2.5*(LOG(Readings!FA126/16.325))^2-273+$E129))</f>
        <v>-0.44302134319963216</v>
      </c>
      <c r="FF129" s="6">
        <f>IF(Readings!FB126&gt;0.1,333.5*((Readings!FB126)^-0.07168)+(2.5*(LOG(Readings!FB126/16.325))^2-273+$E129))</f>
        <v>-0.44302134319963216</v>
      </c>
      <c r="FG129" s="6"/>
      <c r="FH129" s="6">
        <f>IF(Readings!FD126&gt;0.1,333.5*((Readings!FD126)^-0.07168)+(2.5*(LOG(Readings!FD126/16.325))^2-273+$E129))</f>
        <v>-0.44302134319963216</v>
      </c>
      <c r="FI129" s="6">
        <f>IF(Readings!FE126&gt;0.1,333.5*((Readings!FE126)^-0.07168)+(2.5*(LOG(Readings!FE126/16.325))^2-273+$E129))</f>
        <v>-0.37267086241007519</v>
      </c>
      <c r="FJ129" s="6">
        <f>IF(Readings!FF126&gt;0.1,333.5*((Readings!FF126)^-0.07168)+(2.5*(LOG(Readings!FF126/16.325))^2-273+$E129))</f>
        <v>-0.39615258615140192</v>
      </c>
      <c r="FK129" s="6">
        <f>IF(Readings!FG126&gt;0.1,333.5*((Readings!FG126)^-0.07168)+(2.5*(LOG(Readings!FG126/16.325))^2-273+$E129))</f>
        <v>-0.53638232606266456</v>
      </c>
    </row>
    <row r="130" spans="2:167" x14ac:dyDescent="0.2">
      <c r="B130" s="13">
        <v>9</v>
      </c>
      <c r="C130" s="45">
        <v>1071.0999999999999</v>
      </c>
      <c r="D130" s="17">
        <v>-5</v>
      </c>
      <c r="E130" s="13">
        <v>-0.01</v>
      </c>
      <c r="F130" s="13" t="s">
        <v>138</v>
      </c>
      <c r="DL130" s="6">
        <f>'Raw Temp_data'!DM157</f>
        <v>-0.24418511761410855</v>
      </c>
      <c r="DM130" s="6">
        <f>'Raw Temp_data'!DN157</f>
        <v>-0.44561232283223262</v>
      </c>
      <c r="DN130" s="6">
        <f>'Raw Temp_data'!DO157</f>
        <v>-0.5044156780639355</v>
      </c>
      <c r="DO130" s="6">
        <f>'Raw Temp_data'!DP157</f>
        <v>-0.51615258615140647</v>
      </c>
      <c r="DP130" s="6">
        <f>'Raw Temp_data'!DQ157</f>
        <v>-0.39842645472714366</v>
      </c>
      <c r="DQ130" s="6">
        <f>'Raw Temp_data'!DR157</f>
        <v>-0.4809181291391269</v>
      </c>
      <c r="DR130" s="6">
        <f>'Raw Temp_data'!DS157</f>
        <v>-0.49267086241007974</v>
      </c>
      <c r="DS130" s="6">
        <f>'Raw Temp_data'!DT157</f>
        <v>-0.4809181291391269</v>
      </c>
      <c r="DT130" s="6">
        <f>'Raw Temp_data'!DU157</f>
        <v>-0.45738886944820933</v>
      </c>
      <c r="DU130" s="6">
        <f>'Raw Temp_data'!DV157</f>
        <v>-0.42203534542738907</v>
      </c>
      <c r="DV130" s="6">
        <f>'Raw Temp_data'!DW157</f>
        <v>-0.32740748586832069</v>
      </c>
      <c r="DW130" s="6">
        <f>'Raw Temp_data'!DX157</f>
        <v>-0.42203534542738907</v>
      </c>
      <c r="DX130" s="6">
        <f>'Raw Temp_data'!DY157</f>
        <v>-0.45738886944820933</v>
      </c>
      <c r="DY130" s="6">
        <f>'Raw Temp_data'!DZ157</f>
        <v>-0.44561232283223262</v>
      </c>
      <c r="DZ130" s="6">
        <f>'Raw Temp_data'!EA157</f>
        <v>-0.44561232283223262</v>
      </c>
      <c r="EA130" s="6">
        <f>'Raw Temp_data'!EB157</f>
        <v>-0.44561232283223262</v>
      </c>
      <c r="EB130" s="6">
        <f>'Raw Temp_data'!EC157</f>
        <v>-0.25609834322665392</v>
      </c>
      <c r="EC130" s="6">
        <f>'Raw Temp_data'!ED157</f>
        <v>-0.37478556918671302</v>
      </c>
      <c r="ED130" s="6">
        <f>'Raw Temp_data'!EE157</f>
        <v>-0.43382781820707805</v>
      </c>
      <c r="EE130" s="6">
        <f>'Raw Temp_data'!EF157</f>
        <v>-0.43382781820707805</v>
      </c>
      <c r="EF130" s="6">
        <f>'Raw Temp_data'!EG157</f>
        <v>-0.46915746818143589</v>
      </c>
      <c r="EG130" s="6">
        <f>'Raw Temp_data'!EH157</f>
        <v>-0.52788159670467394</v>
      </c>
      <c r="EH130" s="6">
        <f>'Raw Temp_data'!EI157</f>
        <v>-0.5630213431996367</v>
      </c>
      <c r="EI130" s="6">
        <f>'Raw Temp_data'!EJ157</f>
        <v>-0.59809037125000941</v>
      </c>
      <c r="EJ130" s="6">
        <f>'Raw Temp_data'!EK157</f>
        <v>-0.64473953158920949</v>
      </c>
      <c r="EK130" s="6">
        <f>'Raw Temp_data'!EL157</f>
        <v>-0.58640853627326806</v>
      </c>
      <c r="EL130" s="6">
        <f>'Raw Temp_data'!EM157</f>
        <v>-0.58640853627326806</v>
      </c>
      <c r="EM130" s="6">
        <f>'Raw Temp_data'!EN157</f>
        <v>-0.74924547265459296</v>
      </c>
      <c r="EN130" s="6">
        <f>'Raw Temp_data'!EO157</f>
        <v>-0.7376646337804118</v>
      </c>
      <c r="EO130" s="6">
        <f>'Raw Temp_data'!EP157</f>
        <v>-0.7376646337804118</v>
      </c>
      <c r="EP130" s="6">
        <f>'Raw Temp_data'!EQ157</f>
        <v>-0.70287581582533676</v>
      </c>
      <c r="EQ130" s="6">
        <f>'Raw Temp_data'!ER157</f>
        <v>-0.97925781670238621</v>
      </c>
      <c r="ER130" s="6">
        <f>'Raw Temp_data'!ES157</f>
        <v>-0.83009626246939661</v>
      </c>
      <c r="ES130" s="6">
        <f>'Raw Temp_data'!ET157</f>
        <v>-1.717373701326153</v>
      </c>
      <c r="ET130" s="6">
        <f>'Raw Temp_data'!EU157</f>
        <v>-0.89909910286974082</v>
      </c>
      <c r="EU130" s="6">
        <f>'Raw Temp_data'!EV157</f>
        <v>-0.71447981505889402</v>
      </c>
      <c r="EV130" s="6">
        <f>(333.5*((16.79)^-0.07168)+(2.5*(LOG(16.79/16.325))^2-273+$E130))</f>
        <v>-0.56126407705608017</v>
      </c>
      <c r="EW130" s="6">
        <f>(333.5*((16.65)^-0.07168)+(2.5*(LOG(16.65/16.325))^2-273+$E130))</f>
        <v>-0.39788159670467849</v>
      </c>
      <c r="EX130" s="6">
        <f>(333.5*((16.74)^-0.07168)+(2.5*(LOG(16.74/16.325))^2-273+$E130))</f>
        <v>-0.50308894870903487</v>
      </c>
      <c r="FA130" s="6">
        <f>IF(Readings!EW127&gt;0.1,333.5*((Readings!EW127)^-0.07168)+(2.5*(LOG(Readings!EW127/16.325))^2-273+$E130))</f>
        <v>-0.46809037125001396</v>
      </c>
      <c r="FB130" s="6" t="b">
        <f>IF(Readings!EX127&gt;0.1,333.5*((Readings!EX127)^-0.07168)+(2.5*(LOG(Readings!EX127/16.325))^2-273+$E130))</f>
        <v>0</v>
      </c>
      <c r="FC130" s="6">
        <f>IF(Readings!EY127&gt;0.1,333.5*((Readings!EY127)^-0.07168)+(2.5*(LOG(Readings!EY127/16.325))^2-273+$E130))</f>
        <v>-0.39788159670467849</v>
      </c>
      <c r="FD130" s="6">
        <f>IF(Readings!EZ127&gt;0.1,333.5*((Readings!EZ127)^-0.07168)+(2.5*(LOG(Readings!EZ127/16.325))^2-273+$E130))</f>
        <v>-0.50308894870903487</v>
      </c>
      <c r="FE130" s="6">
        <f>IF(Readings!FA127&gt;0.1,333.5*((Readings!FA127)^-0.07168)+(2.5*(LOG(Readings!FA127/16.325))^2-273+$E130))</f>
        <v>-0.47976437839554364</v>
      </c>
      <c r="FF130" s="6">
        <f>IF(Readings!FB127&gt;0.1,333.5*((Readings!FB127)^-0.07168)+(2.5*(LOG(Readings!FB127/16.325))^2-273+$E130))</f>
        <v>-0.47976437839554364</v>
      </c>
      <c r="FG130" s="6"/>
      <c r="FH130" s="6">
        <f>IF(Readings!FD127&gt;0.1,333.5*((Readings!FD127)^-0.07168)+(2.5*(LOG(Readings!FD127/16.325))^2-273+$E130))</f>
        <v>-0.46809037125001396</v>
      </c>
      <c r="FI130" s="6">
        <f>IF(Readings!FE127&gt;0.1,333.5*((Readings!FE127)^-0.07168)+(2.5*(LOG(Readings!FE127/16.325))^2-273+$E130))</f>
        <v>-0.4096027197371086</v>
      </c>
      <c r="FJ130" s="6">
        <f>IF(Readings!FF127&gt;0.1,333.5*((Readings!FF127)^-0.07168)+(2.5*(LOG(Readings!FF127/16.325))^2-273+$E130))</f>
        <v>-0.43302134319964125</v>
      </c>
      <c r="FK130" s="6">
        <f>IF(Readings!FG127&gt;0.1,333.5*((Readings!FG127)^-0.07168)+(2.5*(LOG(Readings!FG127/16.325))^2-273+$E130))</f>
        <v>-0.47976437839554364</v>
      </c>
    </row>
    <row r="131" spans="2:167" x14ac:dyDescent="0.2">
      <c r="B131" s="13">
        <v>10</v>
      </c>
      <c r="C131" s="45">
        <v>1070.5999999999999</v>
      </c>
      <c r="D131" s="17">
        <v>-5.5</v>
      </c>
      <c r="E131" s="13">
        <v>0.01</v>
      </c>
      <c r="F131" s="13" t="s">
        <v>139</v>
      </c>
      <c r="DL131" s="6">
        <f>'Raw Temp_data'!DM158</f>
        <v>-0.124185117614104</v>
      </c>
      <c r="DM131" s="6">
        <f>'Raw Temp_data'!DN158</f>
        <v>-0.39615258615140192</v>
      </c>
      <c r="DN131" s="6">
        <f>'Raw Temp_data'!DO158</f>
        <v>-0.41960271973709951</v>
      </c>
      <c r="DO131" s="6">
        <f>'Raw Temp_data'!DP158</f>
        <v>-0.44302134319963216</v>
      </c>
      <c r="DP131" s="6">
        <f>'Raw Temp_data'!DQ158</f>
        <v>-0.44302134319963216</v>
      </c>
      <c r="DQ131" s="6">
        <f>'Raw Temp_data'!DR158</f>
        <v>-0.40788159670466939</v>
      </c>
      <c r="DR131" s="6">
        <f>'Raw Temp_data'!DS158</f>
        <v>-0.41960271973709951</v>
      </c>
      <c r="DS131" s="6">
        <f>'Raw Temp_data'!DT158</f>
        <v>-0.40788159670466939</v>
      </c>
      <c r="DT131" s="6">
        <f>'Raw Temp_data'!DU158</f>
        <v>-0.38441567806393095</v>
      </c>
      <c r="DU131" s="6">
        <f>'Raw Temp_data'!DV158</f>
        <v>-0.36091812913912236</v>
      </c>
      <c r="DV131" s="6">
        <f>'Raw Temp_data'!DW158</f>
        <v>-0.26661001642048632</v>
      </c>
      <c r="DW131" s="6">
        <f>'Raw Temp_data'!DX158</f>
        <v>-0.31382781820707351</v>
      </c>
      <c r="DX131" s="6">
        <f>'Raw Temp_data'!DY158</f>
        <v>-0.38441567806393095</v>
      </c>
      <c r="DY131" s="6"/>
      <c r="DZ131" s="6">
        <f>'Raw Temp_data'!EA158</f>
        <v>-0.38441567806393095</v>
      </c>
      <c r="EA131" s="6">
        <f>'Raw Temp_data'!EB158</f>
        <v>-0.37267086241007519</v>
      </c>
      <c r="EB131" s="6">
        <f>'Raw Temp_data'!EC158</f>
        <v>-0.37267086241007519</v>
      </c>
      <c r="EC131" s="6">
        <f>'Raw Temp_data'!ED158</f>
        <v>-0.36091812913912236</v>
      </c>
      <c r="ED131" s="6">
        <f>'Raw Temp_data'!EE158</f>
        <v>-0.37267086241007519</v>
      </c>
      <c r="EE131" s="6">
        <f>'Raw Temp_data'!EF158</f>
        <v>-0.37267086241007519</v>
      </c>
      <c r="EF131" s="6">
        <f>'Raw Temp_data'!EG158</f>
        <v>-0.39615258615140192</v>
      </c>
      <c r="EG131" s="6">
        <f>'Raw Temp_data'!EH158</f>
        <v>-0.46640853627326351</v>
      </c>
      <c r="EH131" s="6">
        <f>'Raw Temp_data'!EI158</f>
        <v>-0.48976437839553455</v>
      </c>
      <c r="EI131" s="6">
        <f>'Raw Temp_data'!EJ158</f>
        <v>-0.53638232606266456</v>
      </c>
      <c r="EJ131" s="6">
        <f>'Raw Temp_data'!EK158</f>
        <v>-0.55964458901286207</v>
      </c>
      <c r="EK131" s="6">
        <f>'Raw Temp_data'!EL158</f>
        <v>-0.50143056759350202</v>
      </c>
      <c r="EL131" s="6">
        <f>'Raw Temp_data'!EM158</f>
        <v>-0.29023489432847782</v>
      </c>
      <c r="EM131" s="6">
        <f>'Raw Temp_data'!EN158</f>
        <v>-0.66394182327275075</v>
      </c>
      <c r="EN131" s="6">
        <f>'Raw Temp_data'!EO158</f>
        <v>-0.65238405776119635</v>
      </c>
      <c r="EO131" s="6">
        <f>'Raw Temp_data'!EP158</f>
        <v>-0.64081861076539326</v>
      </c>
      <c r="EP131" s="6">
        <f>'Raw Temp_data'!EQ158</f>
        <v>-0.61766463378040726</v>
      </c>
      <c r="EQ131" s="6">
        <f>'Raw Temp_data'!ER158</f>
        <v>-0.89349869738214238</v>
      </c>
      <c r="ER131" s="6"/>
      <c r="ES131" s="6">
        <f>'Raw Temp_data'!ET158</f>
        <v>-1.6301884614795199</v>
      </c>
      <c r="ET131" s="6">
        <f>'Raw Temp_data'!EU158</f>
        <v>-0.81349810970596081</v>
      </c>
      <c r="EU131" s="6">
        <f>'Raw Temp_data'!EV158</f>
        <v>-0.62924547265458841</v>
      </c>
      <c r="EV131" s="6">
        <f>(333.5*((16.82)^-0.07168)+(2.5*(LOG(16.82/16.325))^2-273+$E131))</f>
        <v>-0.57607608447654002</v>
      </c>
      <c r="EW131" s="6">
        <f>(333.5*((16.7)^-0.07168)+(2.5*(LOG(16.7/16.325))^2-273+$E131))</f>
        <v>-0.43640853627329079</v>
      </c>
      <c r="EX131" s="6">
        <f>(333.5*((16.76)^-0.07168)+(2.5*(LOG(16.76/16.325))^2-273+$E131))</f>
        <v>-0.50638232606269185</v>
      </c>
      <c r="FA131" s="6">
        <f>IF(Readings!EW128&gt;0.1,333.5*((Readings!EW128)^-0.07168)+(2.5*(LOG(Readings!EW128/16.325))^2-273+$E131))</f>
        <v>-0.63394182327277804</v>
      </c>
      <c r="FB131" s="6" t="b">
        <f>IF(Readings!EX128&gt;0.1,333.5*((Readings!EX128)^-0.07168)+(2.5*(LOG(Readings!EX128/16.325))^2-273+$E131))</f>
        <v>0</v>
      </c>
      <c r="FC131" s="6"/>
      <c r="FD131" s="6"/>
      <c r="FE131" s="6"/>
      <c r="FF131" s="6"/>
      <c r="FG131" s="6"/>
      <c r="FH131" s="6"/>
      <c r="FI131" s="6">
        <f>IF(Readings!FE128&gt;0.1,333.5*((Readings!FE128)^-0.07168)+(2.5*(LOG(Readings!FE128/16.325))^2-273+$E131))</f>
        <v>-0.42471886356327104</v>
      </c>
      <c r="FJ131" s="6">
        <f>IF(Readings!FF128&gt;0.1,333.5*((Readings!FF128)^-0.07168)+(2.5*(LOG(Readings!FF128/16.325))^2-273+$E131))</f>
        <v>-0.44809037125003215</v>
      </c>
      <c r="FK131" s="6">
        <f>IF(Readings!FG128&gt;0.1,333.5*((Readings!FG128)^-0.07168)+(2.5*(LOG(Readings!FG128/16.325))^2-273+$E131))</f>
        <v>-0.48308894870905306</v>
      </c>
    </row>
    <row r="132" spans="2:167" x14ac:dyDescent="0.2">
      <c r="B132" s="13">
        <v>11</v>
      </c>
      <c r="C132" s="45">
        <v>1070.0999999999999</v>
      </c>
      <c r="D132" s="17">
        <v>-6</v>
      </c>
      <c r="E132" s="13">
        <v>-0.01</v>
      </c>
      <c r="F132" s="13" t="s">
        <v>140</v>
      </c>
      <c r="EV132" s="6">
        <f>(333.5*((17.17)^-0.07168)+(2.5*(LOG(17.17/16.325))^2-273+$E132))</f>
        <v>-0.99714995072923784</v>
      </c>
      <c r="EW132" s="6">
        <f>(333.5*((16.74)^-0.07168)+(2.5*(LOG(16.74/16.325))^2-273+$E132))</f>
        <v>-0.50308894870903487</v>
      </c>
      <c r="EX132" s="6" t="s">
        <v>73</v>
      </c>
      <c r="FA132" s="6"/>
      <c r="FG132" s="6"/>
      <c r="FI132" s="6"/>
    </row>
    <row r="133" spans="2:167" x14ac:dyDescent="0.2">
      <c r="B133" s="13">
        <v>12</v>
      </c>
      <c r="C133" s="45">
        <v>1069.5999999999999</v>
      </c>
      <c r="D133" s="17">
        <v>-6.5</v>
      </c>
      <c r="E133" s="13">
        <v>0.01</v>
      </c>
      <c r="F133" s="13" t="s">
        <v>141</v>
      </c>
      <c r="EV133" s="6">
        <f>(333.5*((16.94)^-0.07168)+(2.5*(LOG(16.94/16.325))^2-273+$E133))</f>
        <v>-0.71463190555476785</v>
      </c>
      <c r="EW133" s="6">
        <f>(333.5*((16.75)^-0.07168)+(2.5*(LOG(16.75/16.325))^2-273+$E133))</f>
        <v>-0.49473953158923223</v>
      </c>
      <c r="EX133" s="6" t="s">
        <v>73</v>
      </c>
      <c r="FA133" s="6"/>
      <c r="FG133" s="6"/>
      <c r="FI133" s="6"/>
    </row>
    <row r="134" spans="2:167" x14ac:dyDescent="0.2">
      <c r="B134" s="13">
        <v>13</v>
      </c>
      <c r="C134" s="45">
        <v>1069.0999999999999</v>
      </c>
      <c r="D134" s="17">
        <v>-7</v>
      </c>
      <c r="E134" s="13">
        <v>0.03</v>
      </c>
      <c r="F134" s="13" t="s">
        <v>142</v>
      </c>
      <c r="EV134" s="6"/>
      <c r="EW134" s="6">
        <f>(333.5*((16.74)^-0.07168)+(2.5*(LOG(16.74/16.325))^2-273+$E134))</f>
        <v>-0.46308894870907125</v>
      </c>
      <c r="EX134" s="6" t="s">
        <v>73</v>
      </c>
      <c r="FA134" s="6"/>
      <c r="FG134" s="6"/>
    </row>
    <row r="135" spans="2:167" x14ac:dyDescent="0.2">
      <c r="B135" s="13">
        <v>14</v>
      </c>
      <c r="C135" s="45">
        <v>1068.0999999999999</v>
      </c>
      <c r="D135" s="17">
        <v>-8</v>
      </c>
      <c r="E135" s="13">
        <v>-0.03</v>
      </c>
      <c r="F135" s="13" t="s">
        <v>143</v>
      </c>
      <c r="EV135" s="6"/>
      <c r="EX135" s="6"/>
      <c r="FA135" s="6"/>
    </row>
    <row r="136" spans="2:167" x14ac:dyDescent="0.2">
      <c r="B136" s="13">
        <v>15</v>
      </c>
      <c r="C136" s="45">
        <v>1067.0999999999999</v>
      </c>
      <c r="D136" s="17">
        <v>-9</v>
      </c>
      <c r="E136" s="13">
        <v>-0.03</v>
      </c>
      <c r="F136" s="13" t="s">
        <v>380</v>
      </c>
      <c r="EV136" s="6"/>
      <c r="EX136" s="6"/>
      <c r="FA136" s="6"/>
    </row>
    <row r="137" spans="2:167" x14ac:dyDescent="0.2">
      <c r="B137" s="13">
        <v>16</v>
      </c>
      <c r="C137" s="45">
        <v>1066.0999999999999</v>
      </c>
      <c r="D137" s="17">
        <v>-10</v>
      </c>
      <c r="E137" s="13">
        <v>-0.02</v>
      </c>
      <c r="F137" s="13" t="s">
        <v>227</v>
      </c>
      <c r="FA137" s="6"/>
    </row>
    <row r="138" spans="2:167" x14ac:dyDescent="0.2">
      <c r="DP138" s="5"/>
    </row>
    <row r="142" spans="2:167" x14ac:dyDescent="0.2">
      <c r="B142" s="19" t="str">
        <f>'Raw Temp_data'!B168</f>
        <v>KLOHN INSTRUMENTION</v>
      </c>
      <c r="D142" s="17"/>
      <c r="E142" s="17"/>
      <c r="F142" s="17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30" t="s">
        <v>71</v>
      </c>
      <c r="CG142" s="6"/>
      <c r="CH142" s="6"/>
      <c r="CI142" s="6"/>
      <c r="CJ142" s="6"/>
      <c r="CK142" s="6"/>
      <c r="CL142" s="6"/>
    </row>
    <row r="143" spans="2:167" x14ac:dyDescent="0.2">
      <c r="D143" s="17"/>
      <c r="E143" s="17"/>
      <c r="F143" s="17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30" t="s">
        <v>71</v>
      </c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</row>
    <row r="144" spans="2:167" x14ac:dyDescent="0.2">
      <c r="B144" s="13" t="str">
        <f>'Raw Temp_data'!B170</f>
        <v>DH95-04</v>
      </c>
      <c r="G144" s="13"/>
      <c r="H144" s="13" t="str">
        <f>'Raw Temp_data'!F170</f>
        <v>Ground Elevation:</v>
      </c>
      <c r="I144" s="13">
        <f>'Raw Temp_data'!G170</f>
        <v>1097.3</v>
      </c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</row>
    <row r="145" spans="2:167" x14ac:dyDescent="0.2">
      <c r="B145" s="13" t="str">
        <f>'Raw Temp_data'!B171</f>
        <v>Bead #</v>
      </c>
      <c r="C145" s="13" t="str">
        <f>'Raw Temp_data'!C171</f>
        <v>Elevation</v>
      </c>
      <c r="D145" s="13" t="str">
        <f>'Raw Temp_data'!D171</f>
        <v>Depth</v>
      </c>
      <c r="G145" s="20">
        <f>'Raw Temp_data'!E171</f>
        <v>34882</v>
      </c>
      <c r="H145" s="20">
        <f>'Raw Temp_data'!F171</f>
        <v>34898</v>
      </c>
      <c r="I145" s="20">
        <f>'Raw Temp_data'!G171</f>
        <v>34909</v>
      </c>
      <c r="J145" s="20">
        <f>'Raw Temp_data'!H171</f>
        <v>34920</v>
      </c>
      <c r="K145" s="20">
        <f>'Raw Temp_data'!I171</f>
        <v>35199</v>
      </c>
      <c r="L145" s="20">
        <f>'Raw Temp_data'!J171</f>
        <v>35210</v>
      </c>
      <c r="M145" s="20">
        <f>'Raw Temp_data'!K171</f>
        <v>35217</v>
      </c>
      <c r="N145" s="20">
        <f>'Raw Temp_data'!L171</f>
        <v>35232</v>
      </c>
      <c r="O145" s="20">
        <f>'Raw Temp_data'!M171</f>
        <v>35235</v>
      </c>
      <c r="P145" s="20">
        <f>'Raw Temp_data'!N171</f>
        <v>35242</v>
      </c>
      <c r="Q145" s="20">
        <f>'Raw Temp_data'!O171</f>
        <v>35246</v>
      </c>
      <c r="R145" s="20">
        <f>'Raw Temp_data'!P171</f>
        <v>35253</v>
      </c>
      <c r="S145" s="20">
        <f>'Raw Temp_data'!Q171</f>
        <v>35261</v>
      </c>
      <c r="T145" s="20">
        <f>'Raw Temp_data'!R171</f>
        <v>35266</v>
      </c>
      <c r="U145" s="20">
        <f>'Raw Temp_data'!S171</f>
        <v>35274</v>
      </c>
      <c r="V145" s="20">
        <f>'Raw Temp_data'!T171</f>
        <v>35282</v>
      </c>
      <c r="W145" s="20">
        <f>'Raw Temp_data'!U171</f>
        <v>35290</v>
      </c>
      <c r="X145" s="20">
        <f>'Raw Temp_data'!V171</f>
        <v>35308</v>
      </c>
      <c r="Y145" s="20">
        <f>'Raw Temp_data'!W171</f>
        <v>35321</v>
      </c>
      <c r="Z145" s="20">
        <f>'Raw Temp_data'!X171</f>
        <v>35334</v>
      </c>
      <c r="AA145" s="20">
        <f>'Raw Temp_data'!Y171</f>
        <v>35364</v>
      </c>
      <c r="AB145" s="20">
        <f>'Raw Temp_data'!Z171</f>
        <v>35557</v>
      </c>
      <c r="AC145" s="20">
        <f>'Raw Temp_data'!AA171</f>
        <v>35570</v>
      </c>
      <c r="AD145" s="20">
        <f>'Raw Temp_data'!AB171</f>
        <v>35612</v>
      </c>
      <c r="AE145" s="20">
        <f>'Raw Temp_data'!AC171</f>
        <v>35629</v>
      </c>
      <c r="AF145" s="20">
        <f>'Raw Temp_data'!AD171</f>
        <v>35633</v>
      </c>
      <c r="AG145" s="20">
        <f>'Raw Temp_data'!AE171</f>
        <v>35635</v>
      </c>
      <c r="AH145" s="20">
        <f>'Raw Temp_data'!AF171</f>
        <v>35643</v>
      </c>
      <c r="AI145" s="20">
        <f>'Raw Temp_data'!AG171</f>
        <v>35655</v>
      </c>
      <c r="AJ145" s="20">
        <f>'Raw Temp_data'!AH171</f>
        <v>35656</v>
      </c>
      <c r="AK145" s="20">
        <f>'Raw Temp_data'!AI171</f>
        <v>35677</v>
      </c>
      <c r="AL145" s="20">
        <f>'Raw Temp_data'!AJ171</f>
        <v>35678</v>
      </c>
      <c r="AM145" s="20">
        <f>'Raw Temp_data'!AK171</f>
        <v>35679</v>
      </c>
      <c r="AN145" s="20">
        <f>'Raw Temp_data'!AL171</f>
        <v>35680</v>
      </c>
      <c r="AO145" s="20">
        <f>'Raw Temp_data'!AM171</f>
        <v>35682</v>
      </c>
      <c r="AP145" s="20">
        <f>'Raw Temp_data'!AN171</f>
        <v>35685</v>
      </c>
      <c r="AQ145" s="20">
        <f>'Raw Temp_data'!AO171</f>
        <v>35687</v>
      </c>
      <c r="AR145" s="20">
        <f>'Raw Temp_data'!AP171</f>
        <v>35691</v>
      </c>
      <c r="AS145" s="20">
        <f>'Raw Temp_data'!AQ171</f>
        <v>35693</v>
      </c>
      <c r="AT145" s="20">
        <f>'Raw Temp_data'!AR171</f>
        <v>35694</v>
      </c>
      <c r="AU145" s="20">
        <f>'Raw Temp_data'!AS171</f>
        <v>35702</v>
      </c>
      <c r="AV145" s="20">
        <f>'Raw Temp_data'!AT171</f>
        <v>35711</v>
      </c>
      <c r="AW145" s="20">
        <f>'Raw Temp_data'!AU171</f>
        <v>35815</v>
      </c>
      <c r="AY145" s="31">
        <f>'Raw Temp_data'!AW171</f>
        <v>36524</v>
      </c>
      <c r="AZ145" s="31">
        <f>'Raw Temp_data'!CI171</f>
        <v>36568</v>
      </c>
      <c r="BA145" s="31">
        <f>'Raw Temp_data'!CJ171</f>
        <v>36590</v>
      </c>
      <c r="BB145" s="31">
        <f>'Raw Temp_data'!CK171</f>
        <v>36615</v>
      </c>
      <c r="BC145" s="31">
        <f>'Raw Temp_data'!CL171</f>
        <v>36626</v>
      </c>
      <c r="BD145" s="31">
        <f>'Raw Temp_data'!CM171</f>
        <v>36641</v>
      </c>
      <c r="BE145" s="31">
        <f>'Raw Temp_data'!CN171</f>
        <v>36659</v>
      </c>
      <c r="BF145" s="20">
        <f>'Raw Temp_data'!CO171</f>
        <v>36665</v>
      </c>
      <c r="BG145" s="20">
        <f>'Raw Temp_data'!CP171</f>
        <v>36671</v>
      </c>
      <c r="BH145" s="20">
        <f>'Raw Temp_data'!CQ171</f>
        <v>36674</v>
      </c>
      <c r="BI145" s="20">
        <f>'Raw Temp_data'!CR171</f>
        <v>36678</v>
      </c>
      <c r="BJ145" s="20">
        <f>'Raw Temp_data'!CS171</f>
        <v>36684</v>
      </c>
      <c r="BK145" s="20">
        <f>'Raw Temp_data'!CT171</f>
        <v>36693</v>
      </c>
      <c r="BL145" s="20">
        <f>'Raw Temp_data'!CU171</f>
        <v>36698</v>
      </c>
      <c r="BM145" s="20">
        <f>'Raw Temp_data'!CV171</f>
        <v>36707</v>
      </c>
      <c r="BN145" s="20">
        <f>'Raw Temp_data'!CW171</f>
        <v>36713</v>
      </c>
      <c r="BO145" s="20">
        <f>'Raw Temp_data'!CX171</f>
        <v>36718</v>
      </c>
      <c r="BP145" s="20">
        <f>'Raw Temp_data'!CY171</f>
        <v>36735</v>
      </c>
      <c r="BQ145" s="20">
        <f>'Raw Temp_data'!CZ171</f>
        <v>36740</v>
      </c>
      <c r="BR145" s="20">
        <f>'Raw Temp_data'!DA171</f>
        <v>36748</v>
      </c>
      <c r="BS145" s="20">
        <f>'Raw Temp_data'!DB171</f>
        <v>36753</v>
      </c>
      <c r="BT145" s="20">
        <f>'Raw Temp_data'!DC171</f>
        <v>36762</v>
      </c>
      <c r="BU145" s="20">
        <f>'Raw Temp_data'!DD171</f>
        <v>36767</v>
      </c>
      <c r="BV145" s="20">
        <f>'Raw Temp_data'!DE171</f>
        <v>36779</v>
      </c>
      <c r="BW145" s="20">
        <f>'Raw Temp_data'!DF171</f>
        <v>36798</v>
      </c>
      <c r="BX145" s="20">
        <f>'Raw Temp_data'!DG171</f>
        <v>36809</v>
      </c>
      <c r="BY145" s="20">
        <f>'Raw Temp_data'!DH171</f>
        <v>36823</v>
      </c>
      <c r="BZ145" s="20">
        <f>'Raw Temp_data'!DI171</f>
        <v>36837</v>
      </c>
      <c r="CA145" s="20">
        <f>'Raw Temp_data'!DJ171</f>
        <v>36849</v>
      </c>
      <c r="CB145" s="20">
        <f>'Raw Temp_data'!DK171</f>
        <v>36867</v>
      </c>
      <c r="CC145" s="20">
        <f>'Raw Temp_data'!DL171</f>
        <v>36881</v>
      </c>
      <c r="CD145" s="20">
        <f>'Raw Temp_data'!DM171</f>
        <v>36901</v>
      </c>
      <c r="CE145" s="20">
        <f>'Raw Temp_data'!DN171</f>
        <v>36914</v>
      </c>
      <c r="CF145" s="31">
        <f>'Raw Temp_data'!DO171</f>
        <v>36951</v>
      </c>
      <c r="CG145" s="31">
        <f>'Raw Temp_data'!DP171</f>
        <v>36971</v>
      </c>
      <c r="CH145" s="31">
        <f>'Raw Temp_data'!DQ171</f>
        <v>36991</v>
      </c>
      <c r="CI145" s="31">
        <f>'Raw Temp_data'!DR171</f>
        <v>37013</v>
      </c>
      <c r="CJ145" s="20">
        <f>'Raw Temp_data'!DS171</f>
        <v>37028</v>
      </c>
      <c r="CK145" s="20">
        <f>'Raw Temp_data'!DT171</f>
        <v>37028</v>
      </c>
      <c r="CL145" s="20">
        <f>'Raw Temp_data'!DU171</f>
        <v>37046</v>
      </c>
      <c r="CM145" s="20">
        <f>'Raw Temp_data'!DV171</f>
        <v>37060</v>
      </c>
      <c r="CN145" s="20">
        <f>'Raw Temp_data'!DW171</f>
        <v>37075</v>
      </c>
      <c r="CO145" s="20">
        <f>'Raw Temp_data'!DX171</f>
        <v>37088</v>
      </c>
      <c r="CP145" s="20">
        <f>'Raw Temp_data'!DY171</f>
        <v>37102</v>
      </c>
      <c r="CQ145" s="20">
        <f>'Raw Temp_data'!DZ171</f>
        <v>37116</v>
      </c>
      <c r="CR145" s="20">
        <f>'Raw Temp_data'!EA171</f>
        <v>37134</v>
      </c>
      <c r="CS145" s="20">
        <f>'Raw Temp_data'!EB171</f>
        <v>37143</v>
      </c>
      <c r="CT145" s="20">
        <f>'Raw Temp_data'!EC171</f>
        <v>37157</v>
      </c>
      <c r="CU145" s="20">
        <f>'Raw Temp_data'!ED171</f>
        <v>37181</v>
      </c>
      <c r="CV145" s="20">
        <f>'Raw Temp_data'!EE171</f>
        <v>37196</v>
      </c>
      <c r="CW145" s="20">
        <f>'Raw Temp_data'!EF171</f>
        <v>37210</v>
      </c>
      <c r="CX145" s="20">
        <f>'Raw Temp_data'!EG171</f>
        <v>37224</v>
      </c>
      <c r="CY145" s="20">
        <f>'Raw Temp_data'!EH171</f>
        <v>37271</v>
      </c>
      <c r="CZ145" s="20">
        <f>'Raw Temp_data'!EI171</f>
        <v>37463</v>
      </c>
      <c r="DA145" s="20">
        <f>'Raw Temp_data'!EJ171</f>
        <v>37750</v>
      </c>
      <c r="DB145" s="20">
        <f>'Raw Temp_data'!EK171</f>
        <v>37812</v>
      </c>
      <c r="DC145" s="20">
        <f>'Raw Temp_data'!EL171</f>
        <v>37852</v>
      </c>
      <c r="DD145" s="20">
        <f>'Raw Temp_data'!EM171</f>
        <v>37971</v>
      </c>
      <c r="DE145" s="20">
        <f>'Raw Temp_data'!EN171</f>
        <v>38138</v>
      </c>
      <c r="DF145" s="20">
        <f>'Raw Temp_data'!EO171</f>
        <v>38170</v>
      </c>
      <c r="DG145" s="20">
        <f>'Raw Temp_data'!EP171</f>
        <v>38213</v>
      </c>
      <c r="DH145" s="20">
        <f>'Raw Temp_data'!EQ171</f>
        <v>38238</v>
      </c>
      <c r="DI145" s="20">
        <f>'Raw Temp_data'!ER171</f>
        <v>38266</v>
      </c>
      <c r="DJ145" s="20">
        <f>'Raw Temp_data'!ES171</f>
        <v>38502</v>
      </c>
      <c r="DK145" s="20">
        <f>'Raw Temp_data'!ET171</f>
        <v>38586</v>
      </c>
      <c r="DL145" s="20">
        <f>'Raw Temp_data'!EU171</f>
        <v>38674</v>
      </c>
      <c r="DM145" s="20">
        <f>'Raw Temp_data'!EV171</f>
        <v>39592</v>
      </c>
      <c r="DN145" s="20">
        <f>'Raw Temp_data'!EW171</f>
        <v>39701</v>
      </c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</row>
    <row r="146" spans="2:167" x14ac:dyDescent="0.2">
      <c r="B146" s="13">
        <f>'Raw Temp_data'!B172</f>
        <v>1</v>
      </c>
      <c r="C146" s="45">
        <v>1096.33</v>
      </c>
      <c r="D146" s="13">
        <f>'Raw Temp_data'!D172</f>
        <v>1</v>
      </c>
      <c r="F146" s="13" t="s">
        <v>159</v>
      </c>
      <c r="G146" s="13">
        <f>'Raw Temp_data'!E172</f>
        <v>10.7</v>
      </c>
      <c r="H146" s="13">
        <f>'Raw Temp_data'!F172</f>
        <v>3.9</v>
      </c>
      <c r="I146" s="22">
        <f>'Raw Temp_data'!G172</f>
        <v>5</v>
      </c>
      <c r="J146" s="22">
        <f>'Raw Temp_data'!H172</f>
        <v>4.9000000000000004</v>
      </c>
      <c r="K146" s="22">
        <f>'Raw Temp_data'!I172</f>
        <v>-1.4</v>
      </c>
      <c r="L146" s="22">
        <f>'Raw Temp_data'!J172</f>
        <v>-0.5</v>
      </c>
      <c r="M146" s="22">
        <f>'Raw Temp_data'!K172</f>
        <v>0</v>
      </c>
      <c r="N146" s="22">
        <f>'Raw Temp_data'!L172</f>
        <v>3.1</v>
      </c>
      <c r="O146" s="22">
        <f>'Raw Temp_data'!M172</f>
        <v>4</v>
      </c>
      <c r="P146" s="22">
        <f>'Raw Temp_data'!N172</f>
        <v>6.5</v>
      </c>
      <c r="Q146" s="22">
        <f>'Raw Temp_data'!O172</f>
        <v>6.8</v>
      </c>
      <c r="R146" s="22">
        <f>'Raw Temp_data'!P172</f>
        <v>6.5</v>
      </c>
      <c r="S146" s="22">
        <f>'Raw Temp_data'!Q172</f>
        <v>7.5</v>
      </c>
      <c r="T146" s="22">
        <f>'Raw Temp_data'!R172</f>
        <v>7</v>
      </c>
      <c r="U146" s="22">
        <f>'Raw Temp_data'!S172</f>
        <v>8.3000000000000007</v>
      </c>
      <c r="V146" s="22">
        <f>'Raw Temp_data'!T172</f>
        <v>7.7</v>
      </c>
      <c r="W146" s="22">
        <f>'Raw Temp_data'!U172</f>
        <v>6</v>
      </c>
      <c r="X146" s="22">
        <f>'Raw Temp_data'!V172</f>
        <v>5.4</v>
      </c>
      <c r="Y146" s="22">
        <f>'Raw Temp_data'!W172</f>
        <v>3.3</v>
      </c>
      <c r="Z146" s="22">
        <f>'Raw Temp_data'!X172</f>
        <v>2.6</v>
      </c>
      <c r="AA146" s="22">
        <f>'Raw Temp_data'!Y172</f>
        <v>0.8</v>
      </c>
      <c r="AB146" s="22">
        <f>'Raw Temp_data'!Z172</f>
        <v>-1.4</v>
      </c>
      <c r="AC146" s="22">
        <f>'Raw Temp_data'!AA172</f>
        <v>-0.9</v>
      </c>
      <c r="AD146" s="22">
        <f>'Raw Temp_data'!AB172</f>
        <v>-0.2</v>
      </c>
      <c r="AE146" s="22">
        <f>'Raw Temp_data'!AC172</f>
        <v>0</v>
      </c>
      <c r="AF146" s="22">
        <f>'Raw Temp_data'!AD172</f>
        <v>0</v>
      </c>
      <c r="AG146" s="22">
        <f>'Raw Temp_data'!AE172</f>
        <v>0.2</v>
      </c>
      <c r="AH146" s="22">
        <f>'Raw Temp_data'!AF172</f>
        <v>1.9</v>
      </c>
      <c r="AI146" s="22">
        <f>'Raw Temp_data'!AG172</f>
        <v>3</v>
      </c>
      <c r="AJ146" s="22">
        <f>'Raw Temp_data'!AH172</f>
        <v>3</v>
      </c>
      <c r="AK146" s="22">
        <f>'Raw Temp_data'!AI172</f>
        <v>3.8</v>
      </c>
      <c r="AL146" s="22">
        <f>'Raw Temp_data'!AJ172</f>
        <v>3.8</v>
      </c>
      <c r="AM146" s="22">
        <f>'Raw Temp_data'!AK172</f>
        <v>3.8</v>
      </c>
      <c r="AN146" s="22">
        <f>'Raw Temp_data'!AL172</f>
        <v>3.8</v>
      </c>
      <c r="AO146" s="22">
        <f>'Raw Temp_data'!AM172</f>
        <v>3.8</v>
      </c>
      <c r="AP146" s="22">
        <f>'Raw Temp_data'!AN172</f>
        <v>3.8</v>
      </c>
      <c r="AQ146" s="22">
        <f>'Raw Temp_data'!AO172</f>
        <v>3.8</v>
      </c>
      <c r="AR146" s="22">
        <f>'Raw Temp_data'!AP172</f>
        <v>3.8</v>
      </c>
      <c r="AS146" s="22">
        <f>'Raw Temp_data'!AQ172</f>
        <v>3.7</v>
      </c>
      <c r="AT146" s="22">
        <f>'Raw Temp_data'!AR172</f>
        <v>3.7</v>
      </c>
      <c r="AU146" s="22">
        <f>'Raw Temp_data'!AS172</f>
        <v>3.5</v>
      </c>
      <c r="AV146" s="22">
        <f>'Raw Temp_data'!AT172</f>
        <v>3.2</v>
      </c>
      <c r="AW146" s="22">
        <f>'Raw Temp_data'!AU172</f>
        <v>0</v>
      </c>
      <c r="AY146" s="32">
        <f>'Raw Temp_data'!AW172</f>
        <v>0</v>
      </c>
      <c r="AZ146" s="32">
        <f>'Raw Temp_data'!CI172</f>
        <v>3.1</v>
      </c>
      <c r="BA146" s="32">
        <f>'Raw Temp_data'!CJ172</f>
        <v>3.8</v>
      </c>
      <c r="BB146" s="32">
        <f>'Raw Temp_data'!CK172</f>
        <v>4.2</v>
      </c>
      <c r="BC146" s="32">
        <f>'Raw Temp_data'!CL172</f>
        <v>4</v>
      </c>
      <c r="BD146" s="32">
        <f>'Raw Temp_data'!CM172</f>
        <v>3.7</v>
      </c>
      <c r="BE146" s="32">
        <f>'Raw Temp_data'!CN172</f>
        <v>3.76</v>
      </c>
      <c r="BF146" s="17">
        <f>'Raw Temp_data'!CO172</f>
        <v>-2.2000000000000002</v>
      </c>
      <c r="BG146" s="17">
        <f>'Raw Temp_data'!CP172</f>
        <v>-1.7</v>
      </c>
      <c r="BH146" s="17">
        <f>'Raw Temp_data'!CQ172</f>
        <v>-1.6</v>
      </c>
      <c r="BI146" s="17">
        <f>'Raw Temp_data'!CR172</f>
        <v>-1.4</v>
      </c>
      <c r="BJ146" s="17">
        <f>'Raw Temp_data'!CS172</f>
        <v>-1.1000000000000001</v>
      </c>
      <c r="BK146" s="17">
        <f>'Raw Temp_data'!CT172</f>
        <v>-0.8</v>
      </c>
      <c r="BL146" s="17">
        <f>'Raw Temp_data'!CU172</f>
        <v>-0.7</v>
      </c>
      <c r="BM146" s="17">
        <f>'Raw Temp_data'!CV172</f>
        <v>-0.5</v>
      </c>
      <c r="BN146" s="17">
        <f>'Raw Temp_data'!CW172</f>
        <v>-0.4</v>
      </c>
      <c r="BO146" s="17">
        <f>'Raw Temp_data'!CX172</f>
        <v>-0.3</v>
      </c>
      <c r="BP146" s="17">
        <f>'Raw Temp_data'!CY172</f>
        <v>0.5</v>
      </c>
      <c r="BQ146" s="17">
        <f>'Raw Temp_data'!CZ172</f>
        <v>1.3</v>
      </c>
      <c r="BR146" s="17">
        <f>'Raw Temp_data'!DA172</f>
        <v>2.4</v>
      </c>
      <c r="BS146" s="17">
        <f>'Raw Temp_data'!DB172</f>
        <v>2.9</v>
      </c>
      <c r="BT146" s="17">
        <f>'Raw Temp_data'!DC172</f>
        <v>3.4</v>
      </c>
      <c r="BU146" s="17">
        <f>'Raw Temp_data'!DD172</f>
        <v>3.6</v>
      </c>
      <c r="BV146" s="17">
        <f>'Raw Temp_data'!DE172</f>
        <v>3.5</v>
      </c>
      <c r="BW146" s="17">
        <f>'Raw Temp_data'!DF172</f>
        <v>2.8</v>
      </c>
      <c r="BX146" s="17">
        <f>'Raw Temp_data'!DG172</f>
        <v>2.2000000000000002</v>
      </c>
      <c r="BY146" s="17">
        <f>'Raw Temp_data'!DH172</f>
        <v>1.3</v>
      </c>
      <c r="BZ146" s="17">
        <f>'Raw Temp_data'!DI172</f>
        <v>0.7</v>
      </c>
      <c r="CA146" s="17">
        <f>'Raw Temp_data'!DJ172</f>
        <v>0.4</v>
      </c>
      <c r="CB146" s="17">
        <f>'Raw Temp_data'!DK172</f>
        <v>0.1</v>
      </c>
      <c r="CC146" s="17">
        <f>'Raw Temp_data'!DL172</f>
        <v>0</v>
      </c>
      <c r="CD146" s="17">
        <f>'Raw Temp_data'!DM172</f>
        <v>0</v>
      </c>
      <c r="CE146" s="17">
        <f>'Raw Temp_data'!DN172</f>
        <v>0.1</v>
      </c>
      <c r="CF146" s="32">
        <f>'Raw Temp_data'!DO172</f>
        <v>-2.2999999999999998</v>
      </c>
      <c r="CG146" s="32">
        <f>'Raw Temp_data'!DP172</f>
        <v>3</v>
      </c>
      <c r="CH146" s="32">
        <f>'Raw Temp_data'!DQ172</f>
        <v>3</v>
      </c>
      <c r="CI146" s="32">
        <f>'Raw Temp_data'!DR172</f>
        <v>2.9</v>
      </c>
      <c r="CJ146" s="17">
        <f>'Raw Temp_data'!DS172</f>
        <v>-1.7</v>
      </c>
      <c r="CK146" s="17">
        <f>'Raw Temp_data'!DT172</f>
        <v>-1</v>
      </c>
      <c r="CL146" s="17">
        <f>'Raw Temp_data'!DU172</f>
        <v>-0.6</v>
      </c>
      <c r="CM146" s="17">
        <f>'Raw Temp_data'!DV172</f>
        <v>-0.3</v>
      </c>
      <c r="CN146" s="17">
        <f>'Raw Temp_data'!DW172</f>
        <v>0</v>
      </c>
      <c r="CO146" s="17">
        <f>'Raw Temp_data'!DX172</f>
        <v>2</v>
      </c>
      <c r="CP146" s="17">
        <f>'Raw Temp_data'!DY172</f>
        <v>0.34</v>
      </c>
      <c r="CQ146" s="17">
        <f>'Raw Temp_data'!DZ172</f>
        <v>4.9000000000000004</v>
      </c>
      <c r="CR146" s="17">
        <f>'Raw Temp_data'!EA172</f>
        <v>4.8</v>
      </c>
      <c r="CS146" s="17">
        <f>'Raw Temp_data'!EB172</f>
        <v>4.3</v>
      </c>
      <c r="CT146" s="17">
        <f>'Raw Temp_data'!EC172</f>
        <v>2.8</v>
      </c>
      <c r="CU146" s="17">
        <f>'Raw Temp_data'!ED172</f>
        <v>1.7</v>
      </c>
      <c r="CV146" s="17">
        <f>'Raw Temp_data'!EE172</f>
        <v>0.9</v>
      </c>
      <c r="CW146" s="17">
        <f>'Raw Temp_data'!EF172</f>
        <v>0.5</v>
      </c>
      <c r="CX146" s="17">
        <f>'Raw Temp_data'!EG172</f>
        <v>0</v>
      </c>
      <c r="CY146" s="17">
        <f>'Raw Temp_data'!EH172</f>
        <v>0</v>
      </c>
      <c r="CZ146" s="17">
        <f>'Raw Temp_data'!EI172</f>
        <v>1.9</v>
      </c>
      <c r="DA146" s="17">
        <f>'Raw Temp_data'!EJ172</f>
        <v>-1.6</v>
      </c>
      <c r="DB146" s="17">
        <f>'Raw Temp_data'!EK172</f>
        <v>-0.1</v>
      </c>
      <c r="DC146" s="17">
        <f>'Raw Temp_data'!EL172</f>
        <v>4.5</v>
      </c>
      <c r="DD146" s="17">
        <f>'Raw Temp_data'!EM172</f>
        <v>0.2</v>
      </c>
      <c r="DE146" s="17">
        <f>'Raw Temp_data'!EN172</f>
        <v>-0.7</v>
      </c>
      <c r="DF146" s="17">
        <f>'Raw Temp_data'!EO172</f>
        <v>0</v>
      </c>
      <c r="DG146" s="17">
        <f>'Raw Temp_data'!EP172</f>
        <v>5.8</v>
      </c>
      <c r="DH146" s="17">
        <f>'Raw Temp_data'!EQ172</f>
        <v>6.9</v>
      </c>
      <c r="DI146" s="17">
        <f>'Raw Temp_data'!ER172</f>
        <v>4.2</v>
      </c>
      <c r="DJ146" s="17">
        <f>'Raw Temp_data'!ES172</f>
        <v>-0.7</v>
      </c>
      <c r="DK146" s="17">
        <f>'Raw Temp_data'!ET172</f>
        <v>5.6</v>
      </c>
      <c r="DL146" s="17">
        <f>'Raw Temp_data'!EU172</f>
        <v>1.3</v>
      </c>
      <c r="DM146" s="17">
        <f>'Raw Temp_data'!EV172</f>
        <v>-1</v>
      </c>
      <c r="DN146" s="17">
        <f>'Raw Temp_data'!EW172</f>
        <v>4.5</v>
      </c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</row>
    <row r="147" spans="2:167" x14ac:dyDescent="0.2">
      <c r="B147" s="13">
        <f>'Raw Temp_data'!B173</f>
        <v>2</v>
      </c>
      <c r="C147" s="45">
        <v>1095.33</v>
      </c>
      <c r="D147" s="13">
        <f>'Raw Temp_data'!D173</f>
        <v>2</v>
      </c>
      <c r="F147" s="13" t="s">
        <v>160</v>
      </c>
      <c r="G147" s="13">
        <f>'Raw Temp_data'!E173</f>
        <v>7.2</v>
      </c>
      <c r="H147" s="13">
        <f>'Raw Temp_data'!F173</f>
        <v>-0.2</v>
      </c>
      <c r="I147" s="22">
        <f>'Raw Temp_data'!G173</f>
        <v>0.1</v>
      </c>
      <c r="J147" s="22">
        <f>'Raw Temp_data'!H173</f>
        <v>0.3</v>
      </c>
      <c r="K147" s="22">
        <f>'Raw Temp_data'!I173</f>
        <v>-2.4</v>
      </c>
      <c r="L147" s="22">
        <f>'Raw Temp_data'!J173</f>
        <v>-1.8</v>
      </c>
      <c r="M147" s="22">
        <f>'Raw Temp_data'!K173</f>
        <v>-1.4</v>
      </c>
      <c r="N147" s="22">
        <f>'Raw Temp_data'!L173</f>
        <v>0</v>
      </c>
      <c r="O147" s="22">
        <f>'Raw Temp_data'!M173</f>
        <v>-0.6</v>
      </c>
      <c r="P147" s="22">
        <f>'Raw Temp_data'!N173</f>
        <v>-0.2</v>
      </c>
      <c r="Q147" s="22">
        <f>'Raw Temp_data'!O173</f>
        <v>0</v>
      </c>
      <c r="R147" s="22">
        <f>'Raw Temp_data'!P173</f>
        <v>1</v>
      </c>
      <c r="S147" s="22">
        <f>'Raw Temp_data'!Q173</f>
        <v>1.7</v>
      </c>
      <c r="T147" s="22">
        <f>'Raw Temp_data'!R173</f>
        <v>1.7</v>
      </c>
      <c r="U147" s="22">
        <f>'Raw Temp_data'!S173</f>
        <v>2.1</v>
      </c>
      <c r="V147" s="22">
        <f>'Raw Temp_data'!T173</f>
        <v>2.5</v>
      </c>
      <c r="W147" s="22">
        <f>'Raw Temp_data'!U173</f>
        <v>2.2999999999999998</v>
      </c>
      <c r="X147" s="22">
        <f>'Raw Temp_data'!V173</f>
        <v>2.2000000000000002</v>
      </c>
      <c r="Y147" s="22">
        <f>'Raw Temp_data'!W173</f>
        <v>1.6</v>
      </c>
      <c r="Z147" s="22">
        <f>'Raw Temp_data'!X173</f>
        <v>1.3</v>
      </c>
      <c r="AA147" s="22">
        <f>'Raw Temp_data'!Y173</f>
        <v>0.5</v>
      </c>
      <c r="AB147" s="22">
        <f>'Raw Temp_data'!Z173</f>
        <v>-0.3</v>
      </c>
      <c r="AC147" s="22">
        <f>'Raw Temp_data'!AA173</f>
        <v>-0.2</v>
      </c>
      <c r="AD147" s="22">
        <f>'Raw Temp_data'!AB173</f>
        <v>0.2</v>
      </c>
      <c r="AE147" s="22">
        <f>'Raw Temp_data'!AC173</f>
        <v>0.1</v>
      </c>
      <c r="AF147" s="22">
        <f>'Raw Temp_data'!AD173</f>
        <v>0</v>
      </c>
      <c r="AG147" s="22">
        <f>'Raw Temp_data'!AE173</f>
        <v>0</v>
      </c>
      <c r="AH147" s="22">
        <f>'Raw Temp_data'!AF173</f>
        <v>0.1</v>
      </c>
      <c r="AI147" s="22">
        <f>'Raw Temp_data'!AG173</f>
        <v>0.1</v>
      </c>
      <c r="AJ147" s="22">
        <f>'Raw Temp_data'!AH173</f>
        <v>0.1</v>
      </c>
      <c r="AK147" s="22">
        <f>'Raw Temp_data'!AI173</f>
        <v>0.8</v>
      </c>
      <c r="AL147" s="22">
        <f>'Raw Temp_data'!AJ173</f>
        <v>0.8</v>
      </c>
      <c r="AM147" s="22">
        <f>'Raw Temp_data'!AK173</f>
        <v>0.9</v>
      </c>
      <c r="AN147" s="22">
        <f>'Raw Temp_data'!AL173</f>
        <v>0.9</v>
      </c>
      <c r="AO147" s="22">
        <f>'Raw Temp_data'!AM173</f>
        <v>0.9</v>
      </c>
      <c r="AP147" s="22">
        <f>'Raw Temp_data'!AN173</f>
        <v>1.1000000000000001</v>
      </c>
      <c r="AQ147" s="22">
        <f>'Raw Temp_data'!AO173</f>
        <v>1.2</v>
      </c>
      <c r="AR147" s="22">
        <f>'Raw Temp_data'!AP173</f>
        <v>1.4</v>
      </c>
      <c r="AS147" s="22">
        <f>'Raw Temp_data'!AQ173</f>
        <v>1.5</v>
      </c>
      <c r="AT147" s="22">
        <f>'Raw Temp_data'!AR173</f>
        <v>1.5</v>
      </c>
      <c r="AU147" s="22">
        <f>'Raw Temp_data'!AS173</f>
        <v>1.8</v>
      </c>
      <c r="AV147" s="22">
        <f>'Raw Temp_data'!AT173</f>
        <v>1.9</v>
      </c>
      <c r="AW147" s="22">
        <f>'Raw Temp_data'!AU173</f>
        <v>0.1</v>
      </c>
      <c r="AY147" s="32">
        <f>'Raw Temp_data'!AW173</f>
        <v>0.1</v>
      </c>
      <c r="AZ147" s="32">
        <f>'Raw Temp_data'!CI173</f>
        <v>0</v>
      </c>
      <c r="BA147" s="32">
        <f>'Raw Temp_data'!CJ173</f>
        <v>0.4</v>
      </c>
      <c r="BB147" s="32">
        <f>'Raw Temp_data'!CK173</f>
        <v>1.4</v>
      </c>
      <c r="BC147" s="32">
        <f>'Raw Temp_data'!CL173</f>
        <v>1.7</v>
      </c>
      <c r="BD147" s="32">
        <f>'Raw Temp_data'!CM173</f>
        <v>1.8</v>
      </c>
      <c r="BE147" s="32">
        <f>'Raw Temp_data'!CN173</f>
        <v>1.7</v>
      </c>
      <c r="BF147" s="17">
        <f>'Raw Temp_data'!CO173</f>
        <v>-1.4</v>
      </c>
      <c r="BG147" s="17">
        <f>'Raw Temp_data'!CP173</f>
        <v>-1.5</v>
      </c>
      <c r="BH147" s="17">
        <f>'Raw Temp_data'!CQ173</f>
        <v>-1.2</v>
      </c>
      <c r="BI147" s="17">
        <f>'Raw Temp_data'!CR173</f>
        <v>-1</v>
      </c>
      <c r="BJ147" s="17">
        <f>'Raw Temp_data'!CS173</f>
        <v>-0.9</v>
      </c>
      <c r="BK147" s="17">
        <f>'Raw Temp_data'!CT173</f>
        <v>-0.7</v>
      </c>
      <c r="BL147" s="17">
        <f>'Raw Temp_data'!CU173</f>
        <v>-0.7</v>
      </c>
      <c r="BM147" s="17">
        <f>'Raw Temp_data'!CV173</f>
        <v>-0.5</v>
      </c>
      <c r="BN147" s="17">
        <f>'Raw Temp_data'!CW173</f>
        <v>-0.4</v>
      </c>
      <c r="BO147" s="17">
        <f>'Raw Temp_data'!CX173</f>
        <v>-0.3</v>
      </c>
      <c r="BP147" s="17">
        <f>'Raw Temp_data'!CY173</f>
        <v>-0.1</v>
      </c>
      <c r="BQ147" s="17">
        <f>'Raw Temp_data'!CZ173</f>
        <v>-0.1</v>
      </c>
      <c r="BR147" s="17">
        <f>'Raw Temp_data'!DA173</f>
        <v>-0.1</v>
      </c>
      <c r="BS147" s="17">
        <f>'Raw Temp_data'!DB173</f>
        <v>0</v>
      </c>
      <c r="BT147" s="17">
        <f>'Raw Temp_data'!DC173</f>
        <v>0</v>
      </c>
      <c r="BU147" s="17">
        <f>'Raw Temp_data'!DD173</f>
        <v>0.6</v>
      </c>
      <c r="BV147" s="17">
        <f>'Raw Temp_data'!DE173</f>
        <v>1.4</v>
      </c>
      <c r="BW147" s="17">
        <f>'Raw Temp_data'!DF173</f>
        <v>1.4</v>
      </c>
      <c r="BX147" s="17">
        <f>'Raw Temp_data'!DG173</f>
        <v>1.3</v>
      </c>
      <c r="BY147" s="17">
        <f>'Raw Temp_data'!DH173</f>
        <v>0.9</v>
      </c>
      <c r="BZ147" s="17">
        <f>'Raw Temp_data'!DI173</f>
        <v>0.5</v>
      </c>
      <c r="CA147" s="17">
        <f>'Raw Temp_data'!DJ173</f>
        <v>0.3</v>
      </c>
      <c r="CB147" s="17">
        <f>'Raw Temp_data'!DK173</f>
        <v>0.1</v>
      </c>
      <c r="CC147" s="17">
        <f>'Raw Temp_data'!DL173</f>
        <v>0.1</v>
      </c>
      <c r="CD147" s="17">
        <f>'Raw Temp_data'!DM173</f>
        <v>0</v>
      </c>
      <c r="CE147" s="17">
        <f>'Raw Temp_data'!DN173</f>
        <v>0.1</v>
      </c>
      <c r="CF147" s="32">
        <f>'Raw Temp_data'!DO173</f>
        <v>0</v>
      </c>
      <c r="CG147" s="32">
        <f>'Raw Temp_data'!DP173</f>
        <v>0</v>
      </c>
      <c r="CH147" s="32">
        <f>'Raw Temp_data'!DQ173</f>
        <v>0</v>
      </c>
      <c r="CI147" s="32">
        <f>'Raw Temp_data'!DR173</f>
        <v>1.1000000000000001</v>
      </c>
      <c r="CJ147" s="17">
        <f>'Raw Temp_data'!DS173</f>
        <v>-0.9</v>
      </c>
      <c r="CK147" s="17">
        <f>'Raw Temp_data'!DT173</f>
        <v>-0.6</v>
      </c>
      <c r="CL147" s="17">
        <f>'Raw Temp_data'!DU173</f>
        <v>-0.4</v>
      </c>
      <c r="CM147" s="17">
        <f>'Raw Temp_data'!DV173</f>
        <v>-0.3</v>
      </c>
      <c r="CN147" s="17">
        <f>'Raw Temp_data'!DW173</f>
        <v>-0.2</v>
      </c>
      <c r="CO147" s="17">
        <f>'Raw Temp_data'!DX173</f>
        <v>-0.1</v>
      </c>
      <c r="CP147" s="17">
        <f>'Raw Temp_data'!DY173</f>
        <v>0</v>
      </c>
      <c r="CQ147" s="17">
        <f>'Raw Temp_data'!DZ173</f>
        <v>1.6</v>
      </c>
      <c r="CR147" s="17">
        <f>'Raw Temp_data'!EA173</f>
        <v>2.2000000000000002</v>
      </c>
      <c r="CS147" s="17">
        <f>'Raw Temp_data'!EB173</f>
        <v>2.4</v>
      </c>
      <c r="CT147" s="17">
        <f>'Raw Temp_data'!EC173</f>
        <v>1.9</v>
      </c>
      <c r="CU147" s="17">
        <f>'Raw Temp_data'!ED173</f>
        <v>1.3</v>
      </c>
      <c r="CV147" s="17">
        <f>'Raw Temp_data'!EE173</f>
        <v>0.8</v>
      </c>
      <c r="CW147" s="17">
        <f>'Raw Temp_data'!EF173</f>
        <v>0.4</v>
      </c>
      <c r="CX147" s="17">
        <f>'Raw Temp_data'!EG173</f>
        <v>0.1</v>
      </c>
      <c r="CY147" s="17">
        <f>'Raw Temp_data'!EH173</f>
        <v>0.1</v>
      </c>
      <c r="CZ147" s="17">
        <f>'Raw Temp_data'!EI173</f>
        <v>-0.1</v>
      </c>
      <c r="DA147" s="17">
        <f>'Raw Temp_data'!EJ173</f>
        <v>-0.4</v>
      </c>
      <c r="DB147" s="17">
        <f>'Raw Temp_data'!EK173</f>
        <v>-0.1</v>
      </c>
      <c r="DC147" s="17">
        <f>'Raw Temp_data'!EL173</f>
        <v>0.9</v>
      </c>
      <c r="DD147" s="17">
        <f>'Raw Temp_data'!EM173</f>
        <v>0.3</v>
      </c>
      <c r="DE147" s="17">
        <f>'Raw Temp_data'!EN173</f>
        <v>-0.5</v>
      </c>
      <c r="DF147" s="17">
        <f>'Raw Temp_data'!EO173</f>
        <v>-0.2</v>
      </c>
      <c r="DG147" s="17">
        <f>'Raw Temp_data'!EP173</f>
        <v>2.2000000000000002</v>
      </c>
      <c r="DH147" s="17">
        <f>'Raw Temp_data'!EQ173</f>
        <v>4.2</v>
      </c>
      <c r="DI147" s="17">
        <f>'Raw Temp_data'!ER173</f>
        <v>3.2</v>
      </c>
      <c r="DJ147" s="17">
        <f>'Raw Temp_data'!ES173</f>
        <v>-0.4</v>
      </c>
      <c r="DK147" s="17">
        <f>'Raw Temp_data'!ET173</f>
        <v>2.4</v>
      </c>
      <c r="DL147" s="17">
        <f>'Raw Temp_data'!EU173</f>
        <v>1.4</v>
      </c>
      <c r="DM147" s="17">
        <f>'Raw Temp_data'!EV173</f>
        <v>-0.3</v>
      </c>
      <c r="DN147" s="17">
        <f>'Raw Temp_data'!EW173</f>
        <v>2.7</v>
      </c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</row>
    <row r="148" spans="2:167" x14ac:dyDescent="0.2">
      <c r="B148" s="13">
        <f>'Raw Temp_data'!B174</f>
        <v>3</v>
      </c>
      <c r="C148" s="45">
        <v>1094.33</v>
      </c>
      <c r="D148" s="13">
        <f>'Raw Temp_data'!D174</f>
        <v>3</v>
      </c>
      <c r="F148" s="13" t="s">
        <v>161</v>
      </c>
      <c r="G148" s="13">
        <f>'Raw Temp_data'!E174</f>
        <v>4.2</v>
      </c>
      <c r="H148" s="13">
        <f>'Raw Temp_data'!F174</f>
        <v>-0.6</v>
      </c>
      <c r="I148" s="22">
        <f>'Raw Temp_data'!G174</f>
        <v>-0.5</v>
      </c>
      <c r="J148" s="22">
        <f>'Raw Temp_data'!H174</f>
        <v>-0.3</v>
      </c>
      <c r="K148" s="22">
        <f>'Raw Temp_data'!I174</f>
        <v>-2.5</v>
      </c>
      <c r="L148" s="22">
        <f>'Raw Temp_data'!J174</f>
        <v>-2.1</v>
      </c>
      <c r="M148" s="22">
        <f>'Raw Temp_data'!K174</f>
        <v>-1.9</v>
      </c>
      <c r="N148" s="22">
        <f>'Raw Temp_data'!L174</f>
        <v>0</v>
      </c>
      <c r="O148" s="22">
        <f>'Raw Temp_data'!M174</f>
        <v>-1.4</v>
      </c>
      <c r="P148" s="22">
        <f>'Raw Temp_data'!N174</f>
        <v>-1.1000000000000001</v>
      </c>
      <c r="Q148" s="22">
        <f>'Raw Temp_data'!O174</f>
        <v>-1</v>
      </c>
      <c r="R148" s="22">
        <f>'Raw Temp_data'!P174</f>
        <v>-0.7</v>
      </c>
      <c r="S148" s="22">
        <f>'Raw Temp_data'!Q174</f>
        <v>-0.5</v>
      </c>
      <c r="T148" s="22">
        <f>'Raw Temp_data'!R174</f>
        <v>-0.4</v>
      </c>
      <c r="U148" s="22">
        <f>'Raw Temp_data'!S174</f>
        <v>-0.3</v>
      </c>
      <c r="V148" s="22">
        <f>'Raw Temp_data'!T174</f>
        <v>-0.3</v>
      </c>
      <c r="W148" s="22">
        <f>'Raw Temp_data'!U174</f>
        <v>-0.2</v>
      </c>
      <c r="X148" s="22">
        <f>'Raw Temp_data'!V174</f>
        <v>-0.2</v>
      </c>
      <c r="Y148" s="22">
        <f>'Raw Temp_data'!W174</f>
        <v>-0.1</v>
      </c>
      <c r="Z148" s="22">
        <f>'Raw Temp_data'!X174</f>
        <v>-0.1</v>
      </c>
      <c r="AA148" s="22">
        <f>'Raw Temp_data'!Y174</f>
        <v>-0.1</v>
      </c>
      <c r="AB148" s="22">
        <f>'Raw Temp_data'!Z174</f>
        <v>-0.1</v>
      </c>
      <c r="AC148" s="22">
        <f>'Raw Temp_data'!AA174</f>
        <v>-0.1</v>
      </c>
      <c r="AD148" s="22">
        <f>'Raw Temp_data'!AB174</f>
        <v>0</v>
      </c>
      <c r="AE148" s="22">
        <f>'Raw Temp_data'!AC174</f>
        <v>0</v>
      </c>
      <c r="AF148" s="22">
        <f>'Raw Temp_data'!AD174</f>
        <v>-0.1</v>
      </c>
      <c r="AG148" s="22">
        <f>'Raw Temp_data'!AE174</f>
        <v>-0.2</v>
      </c>
      <c r="AH148" s="22">
        <f>'Raw Temp_data'!AF174</f>
        <v>0</v>
      </c>
      <c r="AI148" s="22">
        <f>'Raw Temp_data'!AG174</f>
        <v>-0.1</v>
      </c>
      <c r="AJ148" s="22">
        <f>'Raw Temp_data'!AH174</f>
        <v>0.1</v>
      </c>
      <c r="AK148" s="22">
        <f>'Raw Temp_data'!AI174</f>
        <v>-0.1</v>
      </c>
      <c r="AL148" s="22">
        <f>'Raw Temp_data'!AJ174</f>
        <v>0</v>
      </c>
      <c r="AM148" s="22">
        <f>'Raw Temp_data'!AK174</f>
        <v>0</v>
      </c>
      <c r="AN148" s="22">
        <f>'Raw Temp_data'!AL174</f>
        <v>0</v>
      </c>
      <c r="AO148" s="22">
        <f>'Raw Temp_data'!AM174</f>
        <v>0</v>
      </c>
      <c r="AP148" s="22">
        <f>'Raw Temp_data'!AN174</f>
        <v>0</v>
      </c>
      <c r="AQ148" s="22">
        <f>'Raw Temp_data'!AO174</f>
        <v>0</v>
      </c>
      <c r="AR148" s="22">
        <f>'Raw Temp_data'!AP174</f>
        <v>0</v>
      </c>
      <c r="AS148" s="22">
        <f>'Raw Temp_data'!AQ174</f>
        <v>-0.1</v>
      </c>
      <c r="AT148" s="22">
        <f>'Raw Temp_data'!AR174</f>
        <v>0</v>
      </c>
      <c r="AU148" s="22">
        <f>'Raw Temp_data'!AS174</f>
        <v>0</v>
      </c>
      <c r="AV148" s="22">
        <f>'Raw Temp_data'!AT174</f>
        <v>0</v>
      </c>
      <c r="AW148" s="22">
        <f>'Raw Temp_data'!AU174</f>
        <v>-0.1</v>
      </c>
      <c r="AY148" s="32">
        <v>0</v>
      </c>
      <c r="AZ148" s="32">
        <v>-0.1</v>
      </c>
      <c r="BA148" s="32">
        <v>-0.1</v>
      </c>
      <c r="BB148" s="32">
        <v>-0.1</v>
      </c>
      <c r="BC148" s="32">
        <v>-0.1</v>
      </c>
      <c r="BD148" s="32">
        <v>0</v>
      </c>
      <c r="BE148" s="32">
        <v>0</v>
      </c>
      <c r="BF148" s="17">
        <f>'Raw Temp_data'!CO174</f>
        <v>-0.1</v>
      </c>
      <c r="BG148" s="17">
        <f>'Raw Temp_data'!CP174</f>
        <v>-0.2</v>
      </c>
      <c r="BH148" s="17">
        <f>'Raw Temp_data'!CQ174</f>
        <v>-0.2</v>
      </c>
      <c r="BI148" s="17">
        <f>'Raw Temp_data'!CR174</f>
        <v>-0.2</v>
      </c>
      <c r="BJ148" s="17">
        <f>'Raw Temp_data'!CS174</f>
        <v>-0.2</v>
      </c>
      <c r="BK148" s="17">
        <f>'Raw Temp_data'!CT174</f>
        <v>-0.3</v>
      </c>
      <c r="BL148" s="17">
        <f>'Raw Temp_data'!CU174</f>
        <v>-0.3</v>
      </c>
      <c r="BM148" s="17">
        <f>'Raw Temp_data'!CV174</f>
        <v>-0.1</v>
      </c>
      <c r="BN148" s="17">
        <f>'Raw Temp_data'!CW174</f>
        <v>-0.1</v>
      </c>
      <c r="BO148" s="17">
        <f>'Raw Temp_data'!CX174</f>
        <v>-0.1</v>
      </c>
      <c r="BP148" s="17">
        <f>'Raw Temp_data'!CY174</f>
        <v>-0.1</v>
      </c>
      <c r="BQ148" s="17">
        <f>'Raw Temp_data'!CZ174</f>
        <v>-0.1</v>
      </c>
      <c r="BR148" s="17">
        <f>'Raw Temp_data'!DA174</f>
        <v>-0.3</v>
      </c>
      <c r="BS148" s="17">
        <f>'Raw Temp_data'!DB174</f>
        <v>-0.1</v>
      </c>
      <c r="BT148" s="17">
        <f>'Raw Temp_data'!DC174</f>
        <v>-0.2</v>
      </c>
      <c r="BU148" s="17">
        <f>'Raw Temp_data'!DD174</f>
        <v>-0.1</v>
      </c>
      <c r="BV148" s="17">
        <f>'Raw Temp_data'!DE174</f>
        <v>-0.1</v>
      </c>
      <c r="BW148" s="17">
        <f>'Raw Temp_data'!DF174</f>
        <v>-0.1</v>
      </c>
      <c r="BX148" s="17">
        <f>'Raw Temp_data'!DG174</f>
        <v>-0.1</v>
      </c>
      <c r="BY148" s="17">
        <f>'Raw Temp_data'!DH174</f>
        <v>0</v>
      </c>
      <c r="BZ148" s="17">
        <f>'Raw Temp_data'!DI174</f>
        <v>0</v>
      </c>
      <c r="CA148" s="17">
        <f>'Raw Temp_data'!DJ174</f>
        <v>0</v>
      </c>
      <c r="CB148" s="17">
        <f>'Raw Temp_data'!DK174</f>
        <v>0</v>
      </c>
      <c r="CC148" s="17">
        <f>'Raw Temp_data'!DL174</f>
        <v>-0.1</v>
      </c>
      <c r="CD148" s="17">
        <f>'Raw Temp_data'!DM174</f>
        <v>-0.1</v>
      </c>
      <c r="CE148" s="17">
        <f>'Raw Temp_data'!DN174</f>
        <v>0</v>
      </c>
      <c r="CF148" s="32">
        <v>-0.1</v>
      </c>
      <c r="CG148" s="32">
        <v>-0.1</v>
      </c>
      <c r="CH148" s="32">
        <v>-0.2</v>
      </c>
      <c r="CI148" s="32">
        <v>0</v>
      </c>
      <c r="CJ148" s="17">
        <f>'Raw Temp_data'!DS174</f>
        <v>-0.1</v>
      </c>
      <c r="CK148" s="17">
        <f>'Raw Temp_data'!DT174</f>
        <v>-0.1</v>
      </c>
      <c r="CL148" s="17">
        <f>'Raw Temp_data'!DU174</f>
        <v>-0.1</v>
      </c>
      <c r="CM148" s="17">
        <f>'Raw Temp_data'!DV174</f>
        <v>-0.1</v>
      </c>
      <c r="CN148" s="17">
        <f>'Raw Temp_data'!DW174</f>
        <v>-0.1</v>
      </c>
      <c r="CO148" s="17">
        <f>'Raw Temp_data'!DX174</f>
        <v>-0.1</v>
      </c>
      <c r="CP148" s="17">
        <f>'Raw Temp_data'!DY174</f>
        <v>0</v>
      </c>
      <c r="CQ148" s="17">
        <f>'Raw Temp_data'!DZ174</f>
        <v>0</v>
      </c>
      <c r="CR148" s="17">
        <f>'Raw Temp_data'!EA174</f>
        <v>0</v>
      </c>
      <c r="CS148" s="17">
        <f>'Raw Temp_data'!EB174</f>
        <v>0</v>
      </c>
      <c r="CT148" s="17">
        <f>'Raw Temp_data'!EC174</f>
        <v>-0.2</v>
      </c>
      <c r="CU148" s="17">
        <f>'Raw Temp_data'!ED174</f>
        <v>0.1</v>
      </c>
      <c r="CV148" s="17">
        <f>'Raw Temp_data'!EE174</f>
        <v>0.1</v>
      </c>
      <c r="CW148" s="17">
        <f>'Raw Temp_data'!EF174</f>
        <v>0</v>
      </c>
      <c r="CX148" s="17">
        <f>'Raw Temp_data'!EG174</f>
        <v>0</v>
      </c>
      <c r="CY148" s="17">
        <f>'Raw Temp_data'!EH174</f>
        <v>0</v>
      </c>
      <c r="CZ148" s="17">
        <f>'Raw Temp_data'!EI174</f>
        <v>-0.1</v>
      </c>
      <c r="DA148" s="17">
        <f>'Raw Temp_data'!EJ174</f>
        <v>-0.1</v>
      </c>
      <c r="DB148" s="17">
        <f>'Raw Temp_data'!EK174</f>
        <v>-0.1</v>
      </c>
      <c r="DC148" s="17">
        <f>'Raw Temp_data'!EL174</f>
        <v>-0.1</v>
      </c>
      <c r="DD148" s="17">
        <f>'Raw Temp_data'!EM174</f>
        <v>0.1</v>
      </c>
      <c r="DE148" s="17">
        <f>'Raw Temp_data'!EN174</f>
        <v>-0.1</v>
      </c>
      <c r="DF148" s="17">
        <f>'Raw Temp_data'!EO174</f>
        <v>-0.1</v>
      </c>
      <c r="DG148" s="17">
        <f>'Raw Temp_data'!EP174</f>
        <v>-0.1</v>
      </c>
      <c r="DH148" s="17">
        <f>'Raw Temp_data'!EQ174</f>
        <v>1.3</v>
      </c>
      <c r="DI148" s="17">
        <f>'Raw Temp_data'!ER174</f>
        <v>1.2</v>
      </c>
      <c r="DJ148" s="17">
        <f>'Raw Temp_data'!ES174</f>
        <v>-0.1</v>
      </c>
      <c r="DK148" s="17">
        <f>'Raw Temp_data'!ET174</f>
        <v>0.3</v>
      </c>
      <c r="DL148" s="17">
        <f>'Raw Temp_data'!EU174</f>
        <v>0.7</v>
      </c>
      <c r="DM148" s="17">
        <f>'Raw Temp_data'!EV174</f>
        <v>0</v>
      </c>
      <c r="DN148" s="17">
        <f>'Raw Temp_data'!EW174</f>
        <v>1</v>
      </c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</row>
    <row r="149" spans="2:167" x14ac:dyDescent="0.2">
      <c r="B149" s="13">
        <f>'Raw Temp_data'!B175</f>
        <v>4</v>
      </c>
      <c r="C149" s="45">
        <v>1092.33</v>
      </c>
      <c r="D149" s="13">
        <f>'Raw Temp_data'!D175</f>
        <v>5</v>
      </c>
      <c r="F149" s="13" t="s">
        <v>162</v>
      </c>
      <c r="G149" s="13">
        <f>'Raw Temp_data'!E175</f>
        <v>0.8</v>
      </c>
      <c r="H149" s="13">
        <f>'Raw Temp_data'!F175</f>
        <v>-0.8</v>
      </c>
      <c r="I149" s="22">
        <f>'Raw Temp_data'!G175</f>
        <v>-0.7</v>
      </c>
      <c r="J149" s="22">
        <f>'Raw Temp_data'!H175</f>
        <v>-0.6</v>
      </c>
      <c r="K149" s="22">
        <f>'Raw Temp_data'!I175</f>
        <v>-1.9</v>
      </c>
      <c r="L149" s="22">
        <f>'Raw Temp_data'!J175</f>
        <v>-1.8</v>
      </c>
      <c r="M149" s="22">
        <f>'Raw Temp_data'!K175</f>
        <v>-1.8</v>
      </c>
      <c r="N149" s="22">
        <f>'Raw Temp_data'!L175</f>
        <v>-1.6</v>
      </c>
      <c r="O149" s="22">
        <f>'Raw Temp_data'!M175</f>
        <v>-1.6</v>
      </c>
      <c r="P149" s="22">
        <f>'Raw Temp_data'!N175</f>
        <v>-1.4</v>
      </c>
      <c r="Q149" s="22">
        <f>'Raw Temp_data'!O175</f>
        <v>-1.4</v>
      </c>
      <c r="R149" s="22">
        <f>'Raw Temp_data'!P175</f>
        <v>-1.2</v>
      </c>
      <c r="S149" s="22">
        <f>'Raw Temp_data'!Q175</f>
        <v>-1.1000000000000001</v>
      </c>
      <c r="T149" s="22">
        <f>'Raw Temp_data'!R175</f>
        <v>-1</v>
      </c>
      <c r="U149" s="22">
        <f>'Raw Temp_data'!S175</f>
        <v>-0.9</v>
      </c>
      <c r="V149" s="22">
        <f>'Raw Temp_data'!T175</f>
        <v>-0.8</v>
      </c>
      <c r="W149" s="22">
        <f>'Raw Temp_data'!U175</f>
        <v>-0.6</v>
      </c>
      <c r="X149" s="22">
        <f>'Raw Temp_data'!V175</f>
        <v>-0.6</v>
      </c>
      <c r="Y149" s="22">
        <f>'Raw Temp_data'!W175</f>
        <v>-0.5</v>
      </c>
      <c r="Z149" s="22">
        <f>'Raw Temp_data'!X175</f>
        <v>-0.5</v>
      </c>
      <c r="AA149" s="22">
        <f>'Raw Temp_data'!Y175</f>
        <v>-0.4</v>
      </c>
      <c r="AB149" s="22">
        <f>'Raw Temp_data'!Z175</f>
        <v>-0.2</v>
      </c>
      <c r="AC149" s="22">
        <f>'Raw Temp_data'!AA175</f>
        <v>-0.2</v>
      </c>
      <c r="AD149" s="22">
        <f>'Raw Temp_data'!AB175</f>
        <v>-0.2</v>
      </c>
      <c r="AE149" s="22">
        <f>'Raw Temp_data'!AC175</f>
        <v>-0.2</v>
      </c>
      <c r="AF149" s="22">
        <f>'Raw Temp_data'!AD175</f>
        <v>-0.3</v>
      </c>
      <c r="AG149" s="22">
        <f>'Raw Temp_data'!AE175</f>
        <v>-0.3</v>
      </c>
      <c r="AH149" s="22">
        <f>'Raw Temp_data'!AF175</f>
        <v>-0.2</v>
      </c>
      <c r="AI149" s="22">
        <f>'Raw Temp_data'!AG175</f>
        <v>-0.2</v>
      </c>
      <c r="AJ149" s="22">
        <f>'Raw Temp_data'!AH175</f>
        <v>-0.2</v>
      </c>
      <c r="AK149" s="22">
        <f>'Raw Temp_data'!AI175</f>
        <v>-0.2</v>
      </c>
      <c r="AL149" s="22">
        <f>'Raw Temp_data'!AJ175</f>
        <v>-0.2</v>
      </c>
      <c r="AM149" s="22">
        <f>'Raw Temp_data'!AK175</f>
        <v>-0.2</v>
      </c>
      <c r="AN149" s="22">
        <f>'Raw Temp_data'!AL175</f>
        <v>-0.2</v>
      </c>
      <c r="AO149" s="22">
        <f>'Raw Temp_data'!AM175</f>
        <v>-0.2</v>
      </c>
      <c r="AP149" s="22">
        <f>'Raw Temp_data'!AN175</f>
        <v>-0.2</v>
      </c>
      <c r="AQ149" s="22">
        <f>'Raw Temp_data'!AO175</f>
        <v>-0.2</v>
      </c>
      <c r="AR149" s="22">
        <f>'Raw Temp_data'!AP175</f>
        <v>-0.2</v>
      </c>
      <c r="AS149" s="22">
        <f>'Raw Temp_data'!AQ175</f>
        <v>-0.2</v>
      </c>
      <c r="AT149" s="22">
        <f>'Raw Temp_data'!AR175</f>
        <v>-0.2</v>
      </c>
      <c r="AU149" s="22">
        <f>'Raw Temp_data'!AS175</f>
        <v>-0.2</v>
      </c>
      <c r="AV149" s="22">
        <f>'Raw Temp_data'!AT175</f>
        <v>-0.2</v>
      </c>
      <c r="AW149" s="22">
        <f>'Raw Temp_data'!AU175</f>
        <v>-0.2</v>
      </c>
      <c r="AY149" s="32">
        <v>-0.1</v>
      </c>
      <c r="AZ149" s="32">
        <v>-0.2</v>
      </c>
      <c r="BA149" s="32">
        <v>-0.1</v>
      </c>
      <c r="BB149" s="32">
        <v>-0.2</v>
      </c>
      <c r="BC149" s="32">
        <v>-0.2</v>
      </c>
      <c r="BD149" s="32">
        <v>-0.2</v>
      </c>
      <c r="BE149" s="32">
        <v>-0.2</v>
      </c>
      <c r="BF149" s="17">
        <f>'Raw Temp_data'!CO175</f>
        <v>-0.2</v>
      </c>
      <c r="BG149" s="17">
        <f>'Raw Temp_data'!CP175</f>
        <v>-0.2</v>
      </c>
      <c r="BH149" s="17">
        <f>'Raw Temp_data'!CQ175</f>
        <v>-0.2</v>
      </c>
      <c r="BI149" s="17">
        <f>'Raw Temp_data'!CR175</f>
        <v>-0.2</v>
      </c>
      <c r="BJ149" s="17">
        <f>'Raw Temp_data'!CS175</f>
        <v>-0.2</v>
      </c>
      <c r="BK149" s="17">
        <f>'Raw Temp_data'!CT175</f>
        <v>-0.2</v>
      </c>
      <c r="BL149" s="17">
        <f>'Raw Temp_data'!CU175</f>
        <v>-0.2</v>
      </c>
      <c r="BM149" s="17">
        <f>'Raw Temp_data'!CV175</f>
        <v>-0.2</v>
      </c>
      <c r="BN149" s="17">
        <f>'Raw Temp_data'!CW175</f>
        <v>-0.2</v>
      </c>
      <c r="BO149" s="17">
        <f>'Raw Temp_data'!CX175</f>
        <v>-0.2</v>
      </c>
      <c r="BP149" s="17">
        <f>'Raw Temp_data'!CY175</f>
        <v>-0.2</v>
      </c>
      <c r="BQ149" s="17">
        <f>'Raw Temp_data'!CZ175</f>
        <v>-0.2</v>
      </c>
      <c r="BR149" s="17">
        <f>'Raw Temp_data'!DA175</f>
        <v>-0.2</v>
      </c>
      <c r="BS149" s="17">
        <f>'Raw Temp_data'!DB175</f>
        <v>-0.2</v>
      </c>
      <c r="BT149" s="17">
        <f>'Raw Temp_data'!DC175</f>
        <v>-0.2</v>
      </c>
      <c r="BU149" s="17">
        <f>'Raw Temp_data'!DD175</f>
        <v>-0.2</v>
      </c>
      <c r="BV149" s="17">
        <f>'Raw Temp_data'!DE175</f>
        <v>-0.2</v>
      </c>
      <c r="BW149" s="17">
        <f>'Raw Temp_data'!DF175</f>
        <v>-0.2</v>
      </c>
      <c r="BX149" s="17">
        <f>'Raw Temp_data'!DG175</f>
        <v>-0.2</v>
      </c>
      <c r="BY149" s="17">
        <f>'Raw Temp_data'!DH175</f>
        <v>-0.2</v>
      </c>
      <c r="BZ149" s="17">
        <f>'Raw Temp_data'!DI175</f>
        <v>-0.2</v>
      </c>
      <c r="CA149" s="17">
        <f>'Raw Temp_data'!DJ175</f>
        <v>-0.2</v>
      </c>
      <c r="CB149" s="17">
        <f>'Raw Temp_data'!DK175</f>
        <v>-0.2</v>
      </c>
      <c r="CC149" s="17">
        <f>'Raw Temp_data'!DL175</f>
        <v>-0.2</v>
      </c>
      <c r="CD149" s="17">
        <f>'Raw Temp_data'!DM175</f>
        <v>-0.2</v>
      </c>
      <c r="CE149" s="17">
        <f>'Raw Temp_data'!DN175</f>
        <v>-0.1</v>
      </c>
      <c r="CF149" s="32">
        <v>-0.2</v>
      </c>
      <c r="CG149" s="32">
        <v>-0.2</v>
      </c>
      <c r="CH149" s="32">
        <v>-0.2</v>
      </c>
      <c r="CI149" s="32">
        <v>-0.1</v>
      </c>
      <c r="CJ149" s="17">
        <f>'Raw Temp_data'!DS175</f>
        <v>-0.2</v>
      </c>
      <c r="CK149" s="17">
        <f>'Raw Temp_data'!DT175</f>
        <v>-0.1</v>
      </c>
      <c r="CL149" s="17">
        <f>'Raw Temp_data'!DU175</f>
        <v>-0.1</v>
      </c>
      <c r="CM149" s="17">
        <f>'Raw Temp_data'!DV175</f>
        <v>-0.2</v>
      </c>
      <c r="CN149" s="17">
        <f>'Raw Temp_data'!DW175</f>
        <v>-0.1</v>
      </c>
      <c r="CO149" s="17">
        <f>'Raw Temp_data'!DX175</f>
        <v>-0.2</v>
      </c>
      <c r="CP149" s="17">
        <f>'Raw Temp_data'!DY175</f>
        <v>-0.1</v>
      </c>
      <c r="CQ149" s="17">
        <f>'Raw Temp_data'!DZ175</f>
        <v>-0.1</v>
      </c>
      <c r="CR149" s="17">
        <f>'Raw Temp_data'!EA175</f>
        <v>-0.1</v>
      </c>
      <c r="CS149" s="17">
        <f>'Raw Temp_data'!EB175</f>
        <v>-0.2</v>
      </c>
      <c r="CT149" s="17">
        <f>'Raw Temp_data'!EC175</f>
        <v>-0.1</v>
      </c>
      <c r="CU149" s="17">
        <f>'Raw Temp_data'!ED175</f>
        <v>-0.1</v>
      </c>
      <c r="CV149" s="17">
        <f>'Raw Temp_data'!EE175</f>
        <v>-0.1</v>
      </c>
      <c r="CW149" s="17">
        <f>'Raw Temp_data'!EF175</f>
        <v>-0.1</v>
      </c>
      <c r="CX149" s="17">
        <f>'Raw Temp_data'!EG175</f>
        <v>-0.1</v>
      </c>
      <c r="CY149" s="17">
        <f>'Raw Temp_data'!EH175</f>
        <v>-0.1</v>
      </c>
      <c r="CZ149" s="17">
        <f>'Raw Temp_data'!EI175</f>
        <v>-0.1</v>
      </c>
      <c r="DA149" s="17">
        <f>'Raw Temp_data'!EJ175</f>
        <v>-0.1</v>
      </c>
      <c r="DB149" s="17">
        <f>'Raw Temp_data'!EK175</f>
        <v>-0.1</v>
      </c>
      <c r="DC149" s="17">
        <f>'Raw Temp_data'!EL175</f>
        <v>-0.1</v>
      </c>
      <c r="DD149" s="17">
        <f>'Raw Temp_data'!EM175</f>
        <v>-0.1</v>
      </c>
      <c r="DE149" s="17">
        <f>'Raw Temp_data'!EN175</f>
        <v>-0.1</v>
      </c>
      <c r="DF149" s="17">
        <f>'Raw Temp_data'!EO175</f>
        <v>-0.1</v>
      </c>
      <c r="DG149" s="17">
        <f>'Raw Temp_data'!EP175</f>
        <v>-0.1</v>
      </c>
      <c r="DH149" s="17">
        <f>'Raw Temp_data'!EQ175</f>
        <v>-0.1</v>
      </c>
      <c r="DI149" s="17">
        <f>'Raw Temp_data'!ER175</f>
        <v>-0.1</v>
      </c>
      <c r="DJ149" s="17">
        <f>'Raw Temp_data'!ES175</f>
        <v>-0.1</v>
      </c>
      <c r="DK149" s="17">
        <f>'Raw Temp_data'!ET175</f>
        <v>-0.1</v>
      </c>
      <c r="DL149" s="17">
        <f>'Raw Temp_data'!EU175</f>
        <v>-0.1</v>
      </c>
      <c r="DM149" s="17">
        <f>'Raw Temp_data'!EV175</f>
        <v>0</v>
      </c>
      <c r="DN149" s="17">
        <f>'Raw Temp_data'!EW175</f>
        <v>-0.1</v>
      </c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</row>
    <row r="150" spans="2:167" x14ac:dyDescent="0.2">
      <c r="B150" s="13">
        <f>'Raw Temp_data'!B176</f>
        <v>5</v>
      </c>
      <c r="C150" s="45">
        <v>1089.83</v>
      </c>
      <c r="D150" s="13">
        <f>'Raw Temp_data'!D176</f>
        <v>7.5</v>
      </c>
      <c r="F150" s="13" t="s">
        <v>163</v>
      </c>
      <c r="G150" s="13">
        <f>'Raw Temp_data'!E176</f>
        <v>1</v>
      </c>
      <c r="H150" s="13">
        <f>'Raw Temp_data'!F176</f>
        <v>-0.7</v>
      </c>
      <c r="I150" s="22">
        <f>'Raw Temp_data'!G176</f>
        <v>-0.7</v>
      </c>
      <c r="J150" s="22">
        <f>'Raw Temp_data'!H176</f>
        <v>-0.6</v>
      </c>
      <c r="K150" s="22">
        <f>'Raw Temp_data'!I176</f>
        <v>-1.1000000000000001</v>
      </c>
      <c r="L150" s="22">
        <f>'Raw Temp_data'!J176</f>
        <v>-1.2</v>
      </c>
      <c r="M150" s="22">
        <f>'Raw Temp_data'!K176</f>
        <v>-1.2</v>
      </c>
      <c r="N150" s="22">
        <f>'Raw Temp_data'!L176</f>
        <v>-1.2</v>
      </c>
      <c r="O150" s="22">
        <f>'Raw Temp_data'!M176</f>
        <v>-1.2</v>
      </c>
      <c r="P150" s="22">
        <f>'Raw Temp_data'!N176</f>
        <v>-1.2</v>
      </c>
      <c r="Q150" s="22">
        <f>'Raw Temp_data'!O176</f>
        <v>-1.2</v>
      </c>
      <c r="R150" s="22">
        <f>'Raw Temp_data'!P176</f>
        <v>-1.1000000000000001</v>
      </c>
      <c r="S150" s="22">
        <f>'Raw Temp_data'!Q176</f>
        <v>-1.1000000000000001</v>
      </c>
      <c r="T150" s="22">
        <f>'Raw Temp_data'!R176</f>
        <v>-1.1000000000000001</v>
      </c>
      <c r="U150" s="22">
        <f>'Raw Temp_data'!S176</f>
        <v>-1</v>
      </c>
      <c r="V150" s="22">
        <f>'Raw Temp_data'!T176</f>
        <v>-1</v>
      </c>
      <c r="W150" s="22">
        <f>'Raw Temp_data'!U176</f>
        <v>-0.8</v>
      </c>
      <c r="X150" s="22">
        <f>'Raw Temp_data'!V176</f>
        <v>-0.8</v>
      </c>
      <c r="Y150" s="22">
        <f>'Raw Temp_data'!W176</f>
        <v>-0.7</v>
      </c>
      <c r="Z150" s="22">
        <f>'Raw Temp_data'!X176</f>
        <v>-0.7</v>
      </c>
      <c r="AA150" s="22">
        <f>'Raw Temp_data'!Y176</f>
        <v>-0.6</v>
      </c>
      <c r="AB150" s="22">
        <f>'Raw Temp_data'!Z176</f>
        <v>-0.4</v>
      </c>
      <c r="AC150" s="22">
        <f>'Raw Temp_data'!AA176</f>
        <v>-0.3</v>
      </c>
      <c r="AD150" s="22">
        <f>'Raw Temp_data'!AB176</f>
        <v>-0.3</v>
      </c>
      <c r="AE150" s="22">
        <f>'Raw Temp_data'!AC176</f>
        <v>-0.3</v>
      </c>
      <c r="AF150" s="22">
        <f>'Raw Temp_data'!AD176</f>
        <v>-0.4</v>
      </c>
      <c r="AG150" s="22">
        <f>'Raw Temp_data'!AE176</f>
        <v>-0.4</v>
      </c>
      <c r="AH150" s="22">
        <f>'Raw Temp_data'!AF176</f>
        <v>-0.3</v>
      </c>
      <c r="AI150" s="22">
        <f>'Raw Temp_data'!AG176</f>
        <v>-0.3</v>
      </c>
      <c r="AJ150" s="22">
        <f>'Raw Temp_data'!AH176</f>
        <v>-0.3</v>
      </c>
      <c r="AK150" s="22">
        <f>'Raw Temp_data'!AI176</f>
        <v>-0.3</v>
      </c>
      <c r="AL150" s="22">
        <f>'Raw Temp_data'!AJ176</f>
        <v>-0.3</v>
      </c>
      <c r="AM150" s="22">
        <f>'Raw Temp_data'!AK176</f>
        <v>-0.3</v>
      </c>
      <c r="AN150" s="22">
        <f>'Raw Temp_data'!AL176</f>
        <v>-0.3</v>
      </c>
      <c r="AO150" s="22">
        <f>'Raw Temp_data'!AM176</f>
        <v>-0.3</v>
      </c>
      <c r="AP150" s="22">
        <f>'Raw Temp_data'!AN176</f>
        <v>-0.3</v>
      </c>
      <c r="AQ150" s="22">
        <f>'Raw Temp_data'!AO176</f>
        <v>-0.3</v>
      </c>
      <c r="AR150" s="22">
        <f>'Raw Temp_data'!AP176</f>
        <v>-0.3</v>
      </c>
      <c r="AS150" s="22">
        <f>'Raw Temp_data'!AQ176</f>
        <v>-0.3</v>
      </c>
      <c r="AT150" s="22">
        <f>'Raw Temp_data'!AR176</f>
        <v>-0.3</v>
      </c>
      <c r="AU150" s="22">
        <f>'Raw Temp_data'!AS176</f>
        <v>-0.3</v>
      </c>
      <c r="AV150" s="22">
        <f>'Raw Temp_data'!AT176</f>
        <v>-0.3</v>
      </c>
      <c r="AW150" s="22">
        <f>'Raw Temp_data'!AU176</f>
        <v>-0.3</v>
      </c>
      <c r="AY150" s="32">
        <v>-0.2</v>
      </c>
      <c r="AZ150" s="32">
        <v>-0.2</v>
      </c>
      <c r="BA150" s="32">
        <v>-0.2</v>
      </c>
      <c r="BB150" s="32">
        <v>-0.2</v>
      </c>
      <c r="BC150" s="32">
        <v>-0.2</v>
      </c>
      <c r="BD150" s="32">
        <v>-0.2</v>
      </c>
      <c r="BE150" s="32">
        <v>-0.2</v>
      </c>
      <c r="BF150" s="17">
        <f>'Raw Temp_data'!CO176</f>
        <v>-0.2</v>
      </c>
      <c r="BG150" s="17">
        <f>'Raw Temp_data'!CP176</f>
        <v>-0.2</v>
      </c>
      <c r="BH150" s="17">
        <f>'Raw Temp_data'!CQ176</f>
        <v>-0.2</v>
      </c>
      <c r="BI150" s="17">
        <f>'Raw Temp_data'!CR176</f>
        <v>-0.2</v>
      </c>
      <c r="BJ150" s="17">
        <f>'Raw Temp_data'!CS176</f>
        <v>-0.2</v>
      </c>
      <c r="BK150" s="17">
        <f>'Raw Temp_data'!CT176</f>
        <v>-0.2</v>
      </c>
      <c r="BL150" s="17">
        <f>'Raw Temp_data'!CU176</f>
        <v>-0.2</v>
      </c>
      <c r="BM150" s="17">
        <f>'Raw Temp_data'!CV176</f>
        <v>-0.2</v>
      </c>
      <c r="BN150" s="17">
        <f>'Raw Temp_data'!CW176</f>
        <v>-0.2</v>
      </c>
      <c r="BO150" s="17">
        <f>'Raw Temp_data'!CX176</f>
        <v>-0.2</v>
      </c>
      <c r="BP150" s="17">
        <f>'Raw Temp_data'!CY176</f>
        <v>-0.2</v>
      </c>
      <c r="BQ150" s="17">
        <f>'Raw Temp_data'!CZ176</f>
        <v>-0.2</v>
      </c>
      <c r="BR150" s="17">
        <f>'Raw Temp_data'!DA176</f>
        <v>-0.2</v>
      </c>
      <c r="BS150" s="17">
        <f>'Raw Temp_data'!DB176</f>
        <v>-0.2</v>
      </c>
      <c r="BT150" s="17">
        <f>'Raw Temp_data'!DC176</f>
        <v>-0.2</v>
      </c>
      <c r="BU150" s="17">
        <f>'Raw Temp_data'!DD176</f>
        <v>-0.2</v>
      </c>
      <c r="BV150" s="17">
        <f>'Raw Temp_data'!DE176</f>
        <v>-0.2</v>
      </c>
      <c r="BW150" s="17">
        <f>'Raw Temp_data'!DF176</f>
        <v>-0.2</v>
      </c>
      <c r="BX150" s="17">
        <f>'Raw Temp_data'!DG176</f>
        <v>-0.2</v>
      </c>
      <c r="BY150" s="17">
        <f>'Raw Temp_data'!DH176</f>
        <v>-0.2</v>
      </c>
      <c r="BZ150" s="17">
        <f>'Raw Temp_data'!DI176</f>
        <v>-0.2</v>
      </c>
      <c r="CA150" s="17">
        <f>'Raw Temp_data'!DJ176</f>
        <v>-0.2</v>
      </c>
      <c r="CB150" s="17">
        <f>'Raw Temp_data'!DK176</f>
        <v>-0.2</v>
      </c>
      <c r="CC150" s="17">
        <f>'Raw Temp_data'!DL176</f>
        <v>0</v>
      </c>
      <c r="CD150" s="17">
        <f>'Raw Temp_data'!DM176</f>
        <v>-0.3</v>
      </c>
      <c r="CE150" s="17">
        <f>'Raw Temp_data'!DN176</f>
        <v>-0.2</v>
      </c>
      <c r="CF150" s="32">
        <v>-0.2</v>
      </c>
      <c r="CG150" s="32">
        <v>0</v>
      </c>
      <c r="CH150" s="32">
        <v>0</v>
      </c>
      <c r="CI150" s="32">
        <v>-0.2</v>
      </c>
      <c r="CJ150" s="17">
        <f>'Raw Temp_data'!DS176</f>
        <v>-0.2</v>
      </c>
      <c r="CK150" s="17">
        <f>'Raw Temp_data'!DT176</f>
        <v>-0.2</v>
      </c>
      <c r="CL150" s="17">
        <f>'Raw Temp_data'!DU176</f>
        <v>-0.2</v>
      </c>
      <c r="CM150" s="17">
        <f>'Raw Temp_data'!DV176</f>
        <v>-0.2</v>
      </c>
      <c r="CN150" s="17">
        <f>'Raw Temp_data'!DW176</f>
        <v>-0.2</v>
      </c>
      <c r="CO150" s="17">
        <f>'Raw Temp_data'!DX176</f>
        <v>-0.2</v>
      </c>
      <c r="CP150" s="17">
        <f>'Raw Temp_data'!DY176</f>
        <v>-0.2</v>
      </c>
      <c r="CQ150" s="17">
        <f>'Raw Temp_data'!DZ176</f>
        <v>-0.2</v>
      </c>
      <c r="CR150" s="17">
        <f>'Raw Temp_data'!EA176</f>
        <v>-0.2</v>
      </c>
      <c r="CS150" s="17">
        <f>'Raw Temp_data'!EB176</f>
        <v>-0.2</v>
      </c>
      <c r="CT150" s="17">
        <f>'Raw Temp_data'!EC176</f>
        <v>-0.2</v>
      </c>
      <c r="CU150" s="17">
        <f>'Raw Temp_data'!ED176</f>
        <v>-0.2</v>
      </c>
      <c r="CV150" s="17">
        <f>'Raw Temp_data'!EE176</f>
        <v>-0.2</v>
      </c>
      <c r="CW150" s="17">
        <f>'Raw Temp_data'!EF176</f>
        <v>-0.2</v>
      </c>
      <c r="CX150" s="17">
        <f>'Raw Temp_data'!EG176</f>
        <v>-0.2</v>
      </c>
      <c r="CY150" s="17">
        <f>'Raw Temp_data'!EH176</f>
        <v>-0.2</v>
      </c>
      <c r="CZ150" s="17">
        <f>'Raw Temp_data'!EI176</f>
        <v>-0.2</v>
      </c>
      <c r="DA150" s="17">
        <f>'Raw Temp_data'!EJ176</f>
        <v>-0.2</v>
      </c>
      <c r="DB150" s="17">
        <f>'Raw Temp_data'!EK176</f>
        <v>-0.2</v>
      </c>
      <c r="DC150" s="17">
        <f>'Raw Temp_data'!EL176</f>
        <v>-0.2</v>
      </c>
      <c r="DD150" s="17">
        <f>'Raw Temp_data'!EM176</f>
        <v>-0.2</v>
      </c>
      <c r="DE150" s="17">
        <f>'Raw Temp_data'!EN176</f>
        <v>-0.2</v>
      </c>
      <c r="DF150" s="17">
        <f>'Raw Temp_data'!EO176</f>
        <v>-0.2</v>
      </c>
      <c r="DG150" s="17">
        <f>'Raw Temp_data'!EP176</f>
        <v>-0.2</v>
      </c>
      <c r="DH150" s="17">
        <f>'Raw Temp_data'!EQ176</f>
        <v>-0.1</v>
      </c>
      <c r="DI150" s="17">
        <f>'Raw Temp_data'!ER176</f>
        <v>-0.2</v>
      </c>
      <c r="DJ150" s="17">
        <f>'Raw Temp_data'!ES176</f>
        <v>-0.1</v>
      </c>
      <c r="DK150" s="17">
        <f>'Raw Temp_data'!ET176</f>
        <v>-0.1</v>
      </c>
      <c r="DL150" s="17">
        <f>'Raw Temp_data'!EU176</f>
        <v>-0.1</v>
      </c>
      <c r="DM150" s="17">
        <f>'Raw Temp_data'!EV176</f>
        <v>0</v>
      </c>
      <c r="DN150" s="17">
        <f>'Raw Temp_data'!EW176</f>
        <v>0</v>
      </c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</row>
    <row r="151" spans="2:167" x14ac:dyDescent="0.2">
      <c r="B151" s="13">
        <f>'Raw Temp_data'!B177</f>
        <v>6</v>
      </c>
      <c r="C151" s="45">
        <v>1087.33</v>
      </c>
      <c r="D151" s="13">
        <f>'Raw Temp_data'!D177</f>
        <v>10</v>
      </c>
      <c r="F151" s="13" t="s">
        <v>164</v>
      </c>
      <c r="G151" s="13">
        <f>'Raw Temp_data'!E177</f>
        <v>0</v>
      </c>
      <c r="H151" s="13">
        <f>'Raw Temp_data'!F177</f>
        <v>-0.5</v>
      </c>
      <c r="I151" s="22">
        <f>'Raw Temp_data'!G177</f>
        <v>-0.5</v>
      </c>
      <c r="J151" s="22">
        <f>'Raw Temp_data'!H177</f>
        <v>-0.5</v>
      </c>
      <c r="K151" s="22">
        <f>'Raw Temp_data'!I177</f>
        <v>-0.6</v>
      </c>
      <c r="L151" s="22">
        <f>'Raw Temp_data'!J177</f>
        <v>-0.7</v>
      </c>
      <c r="M151" s="22">
        <f>'Raw Temp_data'!K177</f>
        <v>-0.7</v>
      </c>
      <c r="N151" s="22">
        <f>'Raw Temp_data'!L177</f>
        <v>-0.8</v>
      </c>
      <c r="O151" s="22">
        <f>'Raw Temp_data'!M177</f>
        <v>-0.8</v>
      </c>
      <c r="P151" s="22">
        <f>'Raw Temp_data'!N177</f>
        <v>-0.8</v>
      </c>
      <c r="Q151" s="22">
        <f>'Raw Temp_data'!O177</f>
        <v>-0.8</v>
      </c>
      <c r="R151" s="22">
        <f>'Raw Temp_data'!P177</f>
        <v>-0.8</v>
      </c>
      <c r="S151" s="22">
        <f>'Raw Temp_data'!Q177</f>
        <v>-0.8</v>
      </c>
      <c r="T151" s="22">
        <f>'Raw Temp_data'!R177</f>
        <v>-0.8</v>
      </c>
      <c r="U151" s="22">
        <f>'Raw Temp_data'!S177</f>
        <v>-0.8</v>
      </c>
      <c r="V151" s="22">
        <f>'Raw Temp_data'!T177</f>
        <v>-0.8</v>
      </c>
      <c r="W151" s="22">
        <f>'Raw Temp_data'!U177</f>
        <v>-0.8</v>
      </c>
      <c r="X151" s="22">
        <f>'Raw Temp_data'!V177</f>
        <v>-0.7</v>
      </c>
      <c r="Y151" s="22">
        <f>'Raw Temp_data'!W177</f>
        <v>-0.7</v>
      </c>
      <c r="Z151" s="22">
        <f>'Raw Temp_data'!X177</f>
        <v>-0.7</v>
      </c>
      <c r="AA151" s="22">
        <f>'Raw Temp_data'!Y177</f>
        <v>-0.6</v>
      </c>
      <c r="AB151" s="22">
        <f>'Raw Temp_data'!Z177</f>
        <v>-0.5</v>
      </c>
      <c r="AC151" s="22">
        <f>'Raw Temp_data'!AA177</f>
        <v>-0.4</v>
      </c>
      <c r="AD151" s="22">
        <f>'Raw Temp_data'!AB177</f>
        <v>-0.4</v>
      </c>
      <c r="AE151" s="22">
        <f>'Raw Temp_data'!AC177</f>
        <v>-0.4</v>
      </c>
      <c r="AF151" s="22">
        <f>'Raw Temp_data'!AD177</f>
        <v>-0.5</v>
      </c>
      <c r="AG151" s="22">
        <f>'Raw Temp_data'!AE177</f>
        <v>-0.4</v>
      </c>
      <c r="AH151" s="22">
        <f>'Raw Temp_data'!AF177</f>
        <v>-0.3</v>
      </c>
      <c r="AI151" s="22">
        <f>'Raw Temp_data'!AG177</f>
        <v>-0.4</v>
      </c>
      <c r="AJ151" s="22">
        <f>'Raw Temp_data'!AH177</f>
        <v>-0.4</v>
      </c>
      <c r="AK151" s="22">
        <f>'Raw Temp_data'!AI177</f>
        <v>-0.4</v>
      </c>
      <c r="AL151" s="22">
        <f>'Raw Temp_data'!AJ177</f>
        <v>-0.4</v>
      </c>
      <c r="AM151" s="22">
        <f>'Raw Temp_data'!AK177</f>
        <v>-0.4</v>
      </c>
      <c r="AN151" s="22">
        <f>'Raw Temp_data'!AL177</f>
        <v>-0.4</v>
      </c>
      <c r="AO151" s="22">
        <f>'Raw Temp_data'!AM177</f>
        <v>-0.4</v>
      </c>
      <c r="AP151" s="22">
        <f>'Raw Temp_data'!AN177</f>
        <v>-0.4</v>
      </c>
      <c r="AQ151" s="22">
        <f>'Raw Temp_data'!AO177</f>
        <v>-0.4</v>
      </c>
      <c r="AR151" s="22">
        <f>'Raw Temp_data'!AP177</f>
        <v>-0.4</v>
      </c>
      <c r="AS151" s="22">
        <f>'Raw Temp_data'!AQ177</f>
        <v>-0.4</v>
      </c>
      <c r="AT151" s="22">
        <f>'Raw Temp_data'!AR177</f>
        <v>-0.4</v>
      </c>
      <c r="AU151" s="22">
        <f>'Raw Temp_data'!AS177</f>
        <v>-0.4</v>
      </c>
      <c r="AV151" s="22">
        <f>'Raw Temp_data'!AT177</f>
        <v>-0.4</v>
      </c>
      <c r="AW151" s="22">
        <f>'Raw Temp_data'!AU177</f>
        <v>-0.3</v>
      </c>
      <c r="AY151" s="32">
        <v>-0.3</v>
      </c>
      <c r="AZ151" s="32">
        <v>-0.3</v>
      </c>
      <c r="BA151" s="32">
        <v>-0.3</v>
      </c>
      <c r="BB151" s="32">
        <v>-0.3</v>
      </c>
      <c r="BC151" s="32">
        <v>-0.3</v>
      </c>
      <c r="BD151" s="32">
        <v>-0.3</v>
      </c>
      <c r="BE151" s="32">
        <v>-0.1</v>
      </c>
      <c r="BF151" s="17">
        <f>'Raw Temp_data'!CO177</f>
        <v>-0.3</v>
      </c>
      <c r="BG151" s="17">
        <f>'Raw Temp_data'!CP177</f>
        <v>-0.3</v>
      </c>
      <c r="BH151" s="17">
        <f>'Raw Temp_data'!CQ177</f>
        <v>-0.3</v>
      </c>
      <c r="BI151" s="17">
        <f>'Raw Temp_data'!CR177</f>
        <v>-0.3</v>
      </c>
      <c r="BJ151" s="17">
        <f>'Raw Temp_data'!CS177</f>
        <v>-0.2</v>
      </c>
      <c r="BK151" s="17">
        <f>'Raw Temp_data'!CT177</f>
        <v>-0.2</v>
      </c>
      <c r="BL151" s="17">
        <f>'Raw Temp_data'!CU177</f>
        <v>-0.3</v>
      </c>
      <c r="BM151" s="17">
        <f>'Raw Temp_data'!CV177</f>
        <v>-0.2</v>
      </c>
      <c r="BN151" s="17">
        <f>'Raw Temp_data'!CW177</f>
        <v>-0.3</v>
      </c>
      <c r="BO151" s="17">
        <f>'Raw Temp_data'!CX177</f>
        <v>-0.2</v>
      </c>
      <c r="BP151" s="17">
        <f>'Raw Temp_data'!CY177</f>
        <v>-0.2</v>
      </c>
      <c r="BQ151" s="17">
        <f>'Raw Temp_data'!CZ177</f>
        <v>-0.2</v>
      </c>
      <c r="BR151" s="17">
        <f>'Raw Temp_data'!DA177</f>
        <v>-0.2</v>
      </c>
      <c r="BS151" s="17">
        <f>'Raw Temp_data'!DB177</f>
        <v>-0.3</v>
      </c>
      <c r="BT151" s="17">
        <f>'Raw Temp_data'!DC177</f>
        <v>-0.2</v>
      </c>
      <c r="BU151" s="17">
        <f>'Raw Temp_data'!DD177</f>
        <v>-0.2</v>
      </c>
      <c r="BV151" s="17">
        <f>'Raw Temp_data'!DE177</f>
        <v>-0.2</v>
      </c>
      <c r="BW151" s="17">
        <f>'Raw Temp_data'!DF177</f>
        <v>-0.3</v>
      </c>
      <c r="BX151" s="17">
        <f>'Raw Temp_data'!DG177</f>
        <v>-0.2</v>
      </c>
      <c r="BY151" s="17">
        <f>'Raw Temp_data'!DH177</f>
        <v>-0.2</v>
      </c>
      <c r="BZ151" s="17">
        <f>'Raw Temp_data'!DI177</f>
        <v>-0.3</v>
      </c>
      <c r="CA151" s="17">
        <f>'Raw Temp_data'!DJ177</f>
        <v>-0.2</v>
      </c>
      <c r="CB151" s="17">
        <f>'Raw Temp_data'!DK177</f>
        <v>-0.2</v>
      </c>
      <c r="CC151" s="17">
        <f>'Raw Temp_data'!DL177</f>
        <v>-0.3</v>
      </c>
      <c r="CD151" s="17">
        <f>'Raw Temp_data'!DM177</f>
        <v>-0.3</v>
      </c>
      <c r="CE151" s="17">
        <f>'Raw Temp_data'!DN177</f>
        <v>-0.2</v>
      </c>
      <c r="CF151" s="32">
        <v>-0.3</v>
      </c>
      <c r="CG151" s="32">
        <v>-0.2</v>
      </c>
      <c r="CH151" s="32">
        <v>-0.2</v>
      </c>
      <c r="CI151" s="32">
        <v>-0.2</v>
      </c>
      <c r="CJ151" s="17">
        <f>'Raw Temp_data'!DS177</f>
        <v>-0.2</v>
      </c>
      <c r="CK151" s="17">
        <f>'Raw Temp_data'!DT177</f>
        <v>-0.2</v>
      </c>
      <c r="CL151" s="17">
        <f>'Raw Temp_data'!DU177</f>
        <v>-0.2</v>
      </c>
      <c r="CM151" s="17">
        <f>'Raw Temp_data'!DV177</f>
        <v>-0.2</v>
      </c>
      <c r="CN151" s="17">
        <f>'Raw Temp_data'!DW177</f>
        <v>-0.2</v>
      </c>
      <c r="CO151" s="17">
        <f>'Raw Temp_data'!DX177</f>
        <v>-0.2</v>
      </c>
      <c r="CP151" s="17">
        <f>'Raw Temp_data'!DY177</f>
        <v>-0.2</v>
      </c>
      <c r="CQ151" s="17">
        <f>'Raw Temp_data'!DZ177</f>
        <v>-0.2</v>
      </c>
      <c r="CR151" s="17">
        <f>'Raw Temp_data'!EA177</f>
        <v>-0.2</v>
      </c>
      <c r="CS151" s="17">
        <f>'Raw Temp_data'!EB177</f>
        <v>-0.2</v>
      </c>
      <c r="CT151" s="17">
        <f>'Raw Temp_data'!EC177</f>
        <v>-0.3</v>
      </c>
      <c r="CU151" s="17">
        <f>'Raw Temp_data'!ED177</f>
        <v>-0.2</v>
      </c>
      <c r="CV151" s="17">
        <f>'Raw Temp_data'!EE177</f>
        <v>-0.2</v>
      </c>
      <c r="CW151" s="17">
        <f>'Raw Temp_data'!EF177</f>
        <v>-0.2</v>
      </c>
      <c r="CX151" s="17">
        <f>'Raw Temp_data'!EG177</f>
        <v>-0.2</v>
      </c>
      <c r="CY151" s="17">
        <f>'Raw Temp_data'!EH177</f>
        <v>-0.2</v>
      </c>
      <c r="CZ151" s="17">
        <f>'Raw Temp_data'!EI177</f>
        <v>-0.2</v>
      </c>
      <c r="DA151" s="17">
        <f>'Raw Temp_data'!EJ177</f>
        <v>-0.2</v>
      </c>
      <c r="DB151" s="17">
        <f>'Raw Temp_data'!EK177</f>
        <v>-0.2</v>
      </c>
      <c r="DC151" s="17">
        <f>'Raw Temp_data'!EL177</f>
        <v>-0.2</v>
      </c>
      <c r="DD151" s="17">
        <f>'Raw Temp_data'!EM177</f>
        <v>-0.2</v>
      </c>
      <c r="DE151" s="17">
        <f>'Raw Temp_data'!EN177</f>
        <v>-0.2</v>
      </c>
      <c r="DF151" s="17">
        <f>'Raw Temp_data'!EO177</f>
        <v>-0.2</v>
      </c>
      <c r="DG151" s="17">
        <f>'Raw Temp_data'!EP177</f>
        <v>-0.2</v>
      </c>
      <c r="DH151" s="17">
        <f>'Raw Temp_data'!EQ177</f>
        <v>-0.2</v>
      </c>
      <c r="DI151" s="17">
        <f>'Raw Temp_data'!ER177</f>
        <v>-0.2</v>
      </c>
      <c r="DJ151" s="17">
        <f>'Raw Temp_data'!ES177</f>
        <v>-0.2</v>
      </c>
      <c r="DK151" s="17">
        <f>'Raw Temp_data'!ET177</f>
        <v>-0.2</v>
      </c>
      <c r="DL151" s="17">
        <f>'Raw Temp_data'!EU177</f>
        <v>-0.2</v>
      </c>
      <c r="DM151" s="17">
        <f>'Raw Temp_data'!EV177</f>
        <v>0</v>
      </c>
      <c r="DN151" s="17">
        <f>'Raw Temp_data'!EW177</f>
        <v>-0.1</v>
      </c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</row>
    <row r="152" spans="2:167" x14ac:dyDescent="0.2">
      <c r="B152" s="13">
        <f>'Raw Temp_data'!B178</f>
        <v>10</v>
      </c>
      <c r="C152" s="45">
        <v>1086.83</v>
      </c>
      <c r="D152" s="13">
        <f>'Raw Temp_data'!D178</f>
        <v>10.5</v>
      </c>
      <c r="F152" s="13" t="s">
        <v>165</v>
      </c>
      <c r="G152" s="13">
        <f>'Raw Temp_data'!E178</f>
        <v>0</v>
      </c>
      <c r="H152" s="13">
        <f>'Raw Temp_data'!F178</f>
        <v>-0.5</v>
      </c>
      <c r="I152" s="22">
        <f>'Raw Temp_data'!G178</f>
        <v>-0.5</v>
      </c>
      <c r="J152" s="22">
        <f>'Raw Temp_data'!H178</f>
        <v>-0.5</v>
      </c>
      <c r="K152" s="22">
        <f>'Raw Temp_data'!I178</f>
        <v>-0.4</v>
      </c>
      <c r="L152" s="22">
        <f>'Raw Temp_data'!J178</f>
        <v>-0.4</v>
      </c>
      <c r="M152" s="22">
        <f>'Raw Temp_data'!K178</f>
        <v>-0.4</v>
      </c>
      <c r="N152" s="22">
        <f>'Raw Temp_data'!L178</f>
        <v>-0.4</v>
      </c>
      <c r="O152" s="22">
        <f>'Raw Temp_data'!M178</f>
        <v>-0.4</v>
      </c>
      <c r="P152" s="22">
        <f>'Raw Temp_data'!N178</f>
        <v>-0.4</v>
      </c>
      <c r="Q152" s="22">
        <f>'Raw Temp_data'!O178</f>
        <v>-0.4</v>
      </c>
      <c r="R152" s="22">
        <f>'Raw Temp_data'!P178</f>
        <v>-0.4</v>
      </c>
      <c r="S152" s="22">
        <f>'Raw Temp_data'!Q178</f>
        <v>-0.4</v>
      </c>
      <c r="T152" s="22">
        <f>'Raw Temp_data'!R178</f>
        <v>-0.4</v>
      </c>
      <c r="U152" s="22">
        <f>'Raw Temp_data'!S178</f>
        <v>-0.4</v>
      </c>
      <c r="V152" s="22">
        <f>'Raw Temp_data'!T178</f>
        <v>-0.4</v>
      </c>
      <c r="W152" s="22">
        <f>'Raw Temp_data'!U178</f>
        <v>-0.7</v>
      </c>
      <c r="X152" s="22">
        <f>'Raw Temp_data'!V178</f>
        <v>-0.7</v>
      </c>
      <c r="Y152" s="22">
        <f>'Raw Temp_data'!W178</f>
        <v>-0.7</v>
      </c>
      <c r="Z152" s="22">
        <f>'Raw Temp_data'!X178</f>
        <v>-0.6</v>
      </c>
      <c r="AA152" s="22">
        <f>'Raw Temp_data'!Y178</f>
        <v>-0.6</v>
      </c>
      <c r="AB152" s="22">
        <f>'Raw Temp_data'!Z178</f>
        <v>-0.4</v>
      </c>
      <c r="AC152" s="22">
        <f>'Raw Temp_data'!AA178</f>
        <v>-0.4</v>
      </c>
      <c r="AD152" s="22">
        <f>'Raw Temp_data'!AB178</f>
        <v>0</v>
      </c>
      <c r="AE152" s="22">
        <f>'Raw Temp_data'!AC178</f>
        <v>-0.4</v>
      </c>
      <c r="AF152" s="22">
        <f>'Raw Temp_data'!AD178</f>
        <v>-0.4</v>
      </c>
      <c r="AG152" s="22">
        <f>'Raw Temp_data'!AE178</f>
        <v>-0.5</v>
      </c>
      <c r="AH152" s="22">
        <f>'Raw Temp_data'!AF178</f>
        <v>-0.4</v>
      </c>
      <c r="AI152" s="22">
        <f>'Raw Temp_data'!AG178</f>
        <v>-0.4</v>
      </c>
      <c r="AJ152" s="22">
        <f>'Raw Temp_data'!AH178</f>
        <v>-0.4</v>
      </c>
      <c r="AK152" s="22">
        <f>'Raw Temp_data'!AI178</f>
        <v>-0.3</v>
      </c>
      <c r="AL152" s="22">
        <f>'Raw Temp_data'!AJ178</f>
        <v>-0.4</v>
      </c>
      <c r="AM152" s="22">
        <f>'Raw Temp_data'!AK178</f>
        <v>-0.4</v>
      </c>
      <c r="AN152" s="22">
        <f>'Raw Temp_data'!AL178</f>
        <v>-0.4</v>
      </c>
      <c r="AO152" s="22">
        <f>'Raw Temp_data'!AM178</f>
        <v>-0.5</v>
      </c>
      <c r="AP152" s="22">
        <f>'Raw Temp_data'!AN178</f>
        <v>-0.4</v>
      </c>
      <c r="AQ152" s="22">
        <f>'Raw Temp_data'!AO178</f>
        <v>-0.4</v>
      </c>
      <c r="AR152" s="22">
        <f>'Raw Temp_data'!AP178</f>
        <v>-0.4</v>
      </c>
      <c r="AS152" s="22">
        <f>'Raw Temp_data'!AQ178</f>
        <v>-0.4</v>
      </c>
      <c r="AT152" s="22">
        <f>'Raw Temp_data'!AR178</f>
        <v>-0.4</v>
      </c>
      <c r="AU152" s="22">
        <f>'Raw Temp_data'!AS178</f>
        <v>-0.4</v>
      </c>
      <c r="AV152" s="22">
        <f>'Raw Temp_data'!AT178</f>
        <v>-0.4</v>
      </c>
      <c r="AW152" s="22">
        <f>'Raw Temp_data'!AU178</f>
        <v>-0.3</v>
      </c>
      <c r="AY152" s="32">
        <v>-0.2</v>
      </c>
      <c r="AZ152" s="32"/>
      <c r="BA152" s="32"/>
      <c r="BB152" s="32"/>
      <c r="BC152" s="32">
        <v>-0.3</v>
      </c>
      <c r="BD152" s="32"/>
      <c r="BE152" s="32"/>
      <c r="BF152" s="17"/>
      <c r="BG152" s="17"/>
      <c r="BH152" s="17"/>
      <c r="BI152" s="17"/>
      <c r="BJ152" s="17"/>
      <c r="BK152" s="17"/>
      <c r="BL152" s="17"/>
      <c r="BM152" s="17">
        <f>'Raw Temp_data'!CV178</f>
        <v>-0.2</v>
      </c>
      <c r="BN152" s="17"/>
      <c r="BO152" s="17">
        <f>'Raw Temp_data'!CX178</f>
        <v>-0.2</v>
      </c>
      <c r="BP152" s="17">
        <f>'Raw Temp_data'!CY178</f>
        <v>-0.2</v>
      </c>
      <c r="BQ152" s="17">
        <f>'Raw Temp_data'!CZ178</f>
        <v>-0.2</v>
      </c>
      <c r="BR152" s="17">
        <f>'Raw Temp_data'!DA178</f>
        <v>-0.2</v>
      </c>
      <c r="BS152" s="17">
        <f>'Raw Temp_data'!DB178</f>
        <v>-0.2</v>
      </c>
      <c r="BT152" s="17">
        <f>'Raw Temp_data'!DC178</f>
        <v>-0.2</v>
      </c>
      <c r="BU152" s="17">
        <f>'Raw Temp_data'!DD178</f>
        <v>-0.2</v>
      </c>
      <c r="BV152" s="17">
        <f>'Raw Temp_data'!DE178</f>
        <v>-0.2</v>
      </c>
      <c r="BW152" s="17">
        <f>'Raw Temp_data'!DF178</f>
        <v>-0.2</v>
      </c>
      <c r="BX152" s="17">
        <f>'Raw Temp_data'!DG178</f>
        <v>-0.2</v>
      </c>
      <c r="BY152" s="17">
        <f>'Raw Temp_data'!DH178</f>
        <v>-0.2</v>
      </c>
      <c r="BZ152" s="17">
        <f>'Raw Temp_data'!DI178</f>
        <v>-0.2</v>
      </c>
      <c r="CA152" s="17">
        <f>'Raw Temp_data'!DJ178</f>
        <v>-0.2</v>
      </c>
      <c r="CB152" s="17">
        <f>'Raw Temp_data'!DK178</f>
        <v>-0.2</v>
      </c>
      <c r="CC152" s="17">
        <f>'Raw Temp_data'!DL178</f>
        <v>-0.2</v>
      </c>
      <c r="CD152" s="17">
        <f>'Raw Temp_data'!DM178</f>
        <v>-0.2</v>
      </c>
      <c r="CE152" s="17">
        <f>'Raw Temp_data'!DN178</f>
        <v>-0.2</v>
      </c>
      <c r="CF152" s="32">
        <v>-0.2</v>
      </c>
      <c r="CG152" s="32">
        <v>-0.2</v>
      </c>
      <c r="CH152" s="32">
        <v>-0.2</v>
      </c>
      <c r="CI152" s="32">
        <v>-0.2</v>
      </c>
      <c r="CJ152" s="17">
        <f>'Raw Temp_data'!DS178</f>
        <v>-0.2</v>
      </c>
      <c r="CK152" s="17">
        <f>'Raw Temp_data'!DT178</f>
        <v>-0.3</v>
      </c>
      <c r="CL152" s="17">
        <f>'Raw Temp_data'!DU178</f>
        <v>-0.3</v>
      </c>
      <c r="CM152" s="17">
        <f>'Raw Temp_data'!DV178</f>
        <v>-0.3</v>
      </c>
      <c r="CN152" s="17">
        <f>'Raw Temp_data'!DW178</f>
        <v>-0.3</v>
      </c>
      <c r="CO152" s="17">
        <f>'Raw Temp_data'!DX178</f>
        <v>-0.3</v>
      </c>
      <c r="CP152" s="17">
        <f>'Raw Temp_data'!DY178</f>
        <v>-0.3</v>
      </c>
      <c r="CQ152" s="17">
        <f>'Raw Temp_data'!DZ178</f>
        <v>-0.3</v>
      </c>
      <c r="CR152" s="17">
        <f>'Raw Temp_data'!EA178</f>
        <v>-0.3</v>
      </c>
      <c r="CS152" s="17">
        <f>'Raw Temp_data'!EB178</f>
        <v>-0.3</v>
      </c>
      <c r="CT152" s="17">
        <f>'Raw Temp_data'!EC178</f>
        <v>-0.3</v>
      </c>
      <c r="CU152" s="17">
        <f>'Raw Temp_data'!ED178</f>
        <v>-0.3</v>
      </c>
      <c r="CV152" s="17">
        <f>'Raw Temp_data'!EE178</f>
        <v>-0.3</v>
      </c>
      <c r="CW152" s="17">
        <f>'Raw Temp_data'!EF178</f>
        <v>-0.3</v>
      </c>
      <c r="CX152" s="17">
        <f>'Raw Temp_data'!EG178</f>
        <v>-0.3</v>
      </c>
      <c r="CY152" s="17">
        <f>'Raw Temp_data'!EH178</f>
        <v>-0.3</v>
      </c>
      <c r="CZ152" s="17">
        <f>'Raw Temp_data'!EI178</f>
        <v>-0.3</v>
      </c>
      <c r="DA152" s="17">
        <f>'Raw Temp_data'!EJ178</f>
        <v>-0.3</v>
      </c>
      <c r="DB152" s="17">
        <f>'Raw Temp_data'!EK178</f>
        <v>-0.3</v>
      </c>
      <c r="DC152" s="17">
        <f>'Raw Temp_data'!EL178</f>
        <v>-0.3</v>
      </c>
      <c r="DD152" s="17">
        <f>'Raw Temp_data'!EM178</f>
        <v>-0.3</v>
      </c>
      <c r="DE152" s="17">
        <f>'Raw Temp_data'!EN178</f>
        <v>-0.3</v>
      </c>
      <c r="DF152" s="17">
        <f>'Raw Temp_data'!EO178</f>
        <v>-0.3</v>
      </c>
      <c r="DG152" s="17">
        <f>'Raw Temp_data'!EP178</f>
        <v>-0.3</v>
      </c>
      <c r="DH152" s="17">
        <f>'Raw Temp_data'!EQ178</f>
        <v>-0.3</v>
      </c>
      <c r="DI152" s="17">
        <f>'Raw Temp_data'!ER178</f>
        <v>-0.3</v>
      </c>
      <c r="DJ152" s="17">
        <f>'Raw Temp_data'!ES178</f>
        <v>-0.3</v>
      </c>
      <c r="DK152" s="17">
        <f>'Raw Temp_data'!ET178</f>
        <v>-0.3</v>
      </c>
      <c r="DL152" s="17">
        <f>'Raw Temp_data'!EU178</f>
        <v>-0.3</v>
      </c>
      <c r="DM152" s="17">
        <f>'Raw Temp_data'!EV178</f>
        <v>-0.2</v>
      </c>
      <c r="DN152" s="17">
        <f>'Raw Temp_data'!EW178</f>
        <v>-0.2</v>
      </c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</row>
    <row r="153" spans="2:167" x14ac:dyDescent="0.2">
      <c r="B153" s="13">
        <f>'Raw Temp_data'!B179</f>
        <v>7</v>
      </c>
      <c r="C153" s="45">
        <v>1082.33</v>
      </c>
      <c r="D153" s="13">
        <f>'Raw Temp_data'!D179</f>
        <v>15</v>
      </c>
      <c r="F153" s="13" t="s">
        <v>166</v>
      </c>
      <c r="G153" s="13">
        <f>'Raw Temp_data'!E179</f>
        <v>0</v>
      </c>
      <c r="H153" s="13">
        <f>'Raw Temp_data'!F179</f>
        <v>-0.4</v>
      </c>
      <c r="I153" s="22">
        <f>'Raw Temp_data'!G179</f>
        <v>-0.4</v>
      </c>
      <c r="J153" s="22">
        <f>'Raw Temp_data'!H179</f>
        <v>-0.4</v>
      </c>
      <c r="K153" s="22">
        <f>'Raw Temp_data'!I179</f>
        <v>-0.5</v>
      </c>
      <c r="L153" s="22">
        <f>'Raw Temp_data'!J179</f>
        <v>-0.5</v>
      </c>
      <c r="M153" s="22">
        <f>'Raw Temp_data'!K179</f>
        <v>-0.5</v>
      </c>
      <c r="N153" s="22">
        <f>'Raw Temp_data'!L179</f>
        <v>-0.5</v>
      </c>
      <c r="O153" s="22">
        <f>'Raw Temp_data'!M179</f>
        <v>-0.5</v>
      </c>
      <c r="P153" s="22">
        <f>'Raw Temp_data'!N179</f>
        <v>-0.5</v>
      </c>
      <c r="Q153" s="22">
        <f>'Raw Temp_data'!O179</f>
        <v>-0.5</v>
      </c>
      <c r="R153" s="22">
        <f>'Raw Temp_data'!P179</f>
        <v>-0.5</v>
      </c>
      <c r="S153" s="22">
        <f>'Raw Temp_data'!Q179</f>
        <v>-0.5</v>
      </c>
      <c r="T153" s="22">
        <f>'Raw Temp_data'!R179</f>
        <v>-0.5</v>
      </c>
      <c r="U153" s="22">
        <f>'Raw Temp_data'!S179</f>
        <v>-0.5</v>
      </c>
      <c r="V153" s="22">
        <f>'Raw Temp_data'!T179</f>
        <v>-0.5</v>
      </c>
      <c r="W153" s="22">
        <f>'Raw Temp_data'!U179</f>
        <v>-0.5</v>
      </c>
      <c r="X153" s="22">
        <f>'Raw Temp_data'!V179</f>
        <v>-0.5</v>
      </c>
      <c r="Y153" s="22">
        <f>'Raw Temp_data'!W179</f>
        <v>-0.5</v>
      </c>
      <c r="Z153" s="22">
        <f>'Raw Temp_data'!X179</f>
        <v>-0.5</v>
      </c>
      <c r="AA153" s="22">
        <f>'Raw Temp_data'!Y179</f>
        <v>-0.5</v>
      </c>
      <c r="AB153" s="22">
        <f>'Raw Temp_data'!Z179</f>
        <v>-0.5</v>
      </c>
      <c r="AC153" s="22">
        <f>'Raw Temp_data'!AA179</f>
        <v>-0.5</v>
      </c>
      <c r="AD153" s="22">
        <f>'Raw Temp_data'!AB179</f>
        <v>-0.4</v>
      </c>
      <c r="AE153" s="22">
        <f>'Raw Temp_data'!AC179</f>
        <v>-0.5</v>
      </c>
      <c r="AF153" s="22">
        <f>'Raw Temp_data'!AD179</f>
        <v>-0.5</v>
      </c>
      <c r="AG153" s="22">
        <f>'Raw Temp_data'!AE179</f>
        <v>-0.5</v>
      </c>
      <c r="AH153" s="22">
        <f>'Raw Temp_data'!AF179</f>
        <v>-0.4</v>
      </c>
      <c r="AI153" s="22">
        <f>'Raw Temp_data'!AG179</f>
        <v>-0.4</v>
      </c>
      <c r="AJ153" s="22">
        <f>'Raw Temp_data'!AH179</f>
        <v>-0.5</v>
      </c>
      <c r="AK153" s="22">
        <f>'Raw Temp_data'!AI179</f>
        <v>-0.5</v>
      </c>
      <c r="AL153" s="22">
        <f>'Raw Temp_data'!AJ179</f>
        <v>-0.4</v>
      </c>
      <c r="AM153" s="22">
        <f>'Raw Temp_data'!AK179</f>
        <v>-0.4</v>
      </c>
      <c r="AN153" s="22">
        <f>'Raw Temp_data'!AL179</f>
        <v>-0.4</v>
      </c>
      <c r="AO153" s="22">
        <f>'Raw Temp_data'!AM179</f>
        <v>-0.4</v>
      </c>
      <c r="AP153" s="22">
        <f>'Raw Temp_data'!AN179</f>
        <v>-0.4</v>
      </c>
      <c r="AQ153" s="22">
        <f>'Raw Temp_data'!AO179</f>
        <v>-0.5</v>
      </c>
      <c r="AR153" s="22">
        <f>'Raw Temp_data'!AP179</f>
        <v>-0.4</v>
      </c>
      <c r="AS153" s="22">
        <f>'Raw Temp_data'!AQ179</f>
        <v>-0.4</v>
      </c>
      <c r="AT153" s="22">
        <f>'Raw Temp_data'!AR179</f>
        <v>-0.4</v>
      </c>
      <c r="AU153" s="22">
        <f>'Raw Temp_data'!AS179</f>
        <v>-0.5</v>
      </c>
      <c r="AV153" s="22">
        <f>'Raw Temp_data'!AT179</f>
        <v>-0.4</v>
      </c>
      <c r="AW153" s="22">
        <f>'Raw Temp_data'!AU179</f>
        <v>-0.4</v>
      </c>
      <c r="AY153" s="32">
        <v>-0.3</v>
      </c>
      <c r="AZ153" s="32">
        <v>-0.3</v>
      </c>
      <c r="BA153" s="32">
        <v>-0.3</v>
      </c>
      <c r="BB153" s="32">
        <v>-0.3</v>
      </c>
      <c r="BC153" s="32">
        <v>-0.4</v>
      </c>
      <c r="BD153" s="32">
        <v>-0.4</v>
      </c>
      <c r="BE153" s="32">
        <v>-0.3</v>
      </c>
      <c r="BF153" s="17">
        <f>'Raw Temp_data'!CO179</f>
        <v>-0.3</v>
      </c>
      <c r="BG153" s="17">
        <f>'Raw Temp_data'!CP179</f>
        <v>-0.3</v>
      </c>
      <c r="BH153" s="17">
        <f>'Raw Temp_data'!CQ179</f>
        <v>-0.4</v>
      </c>
      <c r="BI153" s="17">
        <f>'Raw Temp_data'!CR179</f>
        <v>-0.3</v>
      </c>
      <c r="BJ153" s="17">
        <f>'Raw Temp_data'!CS179</f>
        <v>-0.3</v>
      </c>
      <c r="BK153" s="17">
        <f>'Raw Temp_data'!CT179</f>
        <v>-0.3</v>
      </c>
      <c r="BL153" s="17">
        <f>'Raw Temp_data'!CU179</f>
        <v>-0.3</v>
      </c>
      <c r="BM153" s="17">
        <f>'Raw Temp_data'!CV179</f>
        <v>-0.3</v>
      </c>
      <c r="BN153" s="17">
        <f>'Raw Temp_data'!CW179</f>
        <v>-0.3</v>
      </c>
      <c r="BO153" s="17">
        <f>'Raw Temp_data'!CX179</f>
        <v>-0.3</v>
      </c>
      <c r="BP153" s="17">
        <f>'Raw Temp_data'!CY179</f>
        <v>-0.3</v>
      </c>
      <c r="BQ153" s="17">
        <f>'Raw Temp_data'!CZ179</f>
        <v>-0.3</v>
      </c>
      <c r="BR153" s="17">
        <f>'Raw Temp_data'!DA179</f>
        <v>-0.3</v>
      </c>
      <c r="BS153" s="17">
        <f>'Raw Temp_data'!DB179</f>
        <v>-0.3</v>
      </c>
      <c r="BT153" s="17">
        <f>'Raw Temp_data'!DC179</f>
        <v>-0.3</v>
      </c>
      <c r="BU153" s="17">
        <f>'Raw Temp_data'!DD179</f>
        <v>-0.3</v>
      </c>
      <c r="BV153" s="17">
        <f>'Raw Temp_data'!DE179</f>
        <v>-0.3</v>
      </c>
      <c r="BW153" s="17">
        <f>'Raw Temp_data'!DF179</f>
        <v>-0.3</v>
      </c>
      <c r="BX153" s="17">
        <f>'Raw Temp_data'!DG179</f>
        <v>-0.3</v>
      </c>
      <c r="BY153" s="17">
        <f>'Raw Temp_data'!DH179</f>
        <v>-0.3</v>
      </c>
      <c r="BZ153" s="17">
        <f>'Raw Temp_data'!DI179</f>
        <v>-0.3</v>
      </c>
      <c r="CA153" s="17">
        <f>'Raw Temp_data'!DJ179</f>
        <v>-0.3</v>
      </c>
      <c r="CB153" s="17">
        <f>'Raw Temp_data'!DK179</f>
        <v>-0.3</v>
      </c>
      <c r="CC153" s="17">
        <f>'Raw Temp_data'!DL179</f>
        <v>-0.3</v>
      </c>
      <c r="CD153" s="17">
        <f>'Raw Temp_data'!DM179</f>
        <v>-0.3</v>
      </c>
      <c r="CE153" s="17">
        <f>'Raw Temp_data'!DN179</f>
        <v>-0.3</v>
      </c>
      <c r="CF153" s="32">
        <v>-0.3</v>
      </c>
      <c r="CG153" s="32">
        <v>-0.3</v>
      </c>
      <c r="CH153" s="32">
        <v>-0.3</v>
      </c>
      <c r="CI153" s="32">
        <v>-0.3</v>
      </c>
      <c r="CJ153" s="17">
        <f>'Raw Temp_data'!DS179</f>
        <v>-0.3</v>
      </c>
      <c r="CK153" s="17">
        <f>'Raw Temp_data'!DT179</f>
        <v>-0.3</v>
      </c>
      <c r="CL153" s="17">
        <f>'Raw Temp_data'!DU179</f>
        <v>-0.3</v>
      </c>
      <c r="CM153" s="17">
        <f>'Raw Temp_data'!DV179</f>
        <v>-0.3</v>
      </c>
      <c r="CN153" s="17">
        <f>'Raw Temp_data'!DW179</f>
        <v>-0.3</v>
      </c>
      <c r="CO153" s="17">
        <f>'Raw Temp_data'!DX179</f>
        <v>-0.3</v>
      </c>
      <c r="CP153" s="17">
        <f>'Raw Temp_data'!DY179</f>
        <v>-0.3</v>
      </c>
      <c r="CQ153" s="17">
        <f>'Raw Temp_data'!DZ179</f>
        <v>-0.3</v>
      </c>
      <c r="CR153" s="17">
        <f>'Raw Temp_data'!EA179</f>
        <v>-0.3</v>
      </c>
      <c r="CS153" s="17">
        <f>'Raw Temp_data'!EB179</f>
        <v>-0.3</v>
      </c>
      <c r="CT153" s="17">
        <f>'Raw Temp_data'!EC179</f>
        <v>-0.3</v>
      </c>
      <c r="CU153" s="17">
        <f>'Raw Temp_data'!ED179</f>
        <v>-0.3</v>
      </c>
      <c r="CV153" s="17">
        <f>'Raw Temp_data'!EE179</f>
        <v>-0.3</v>
      </c>
      <c r="CW153" s="17">
        <f>'Raw Temp_data'!EF179</f>
        <v>-0.3</v>
      </c>
      <c r="CX153" s="17">
        <f>'Raw Temp_data'!EG179</f>
        <v>-0.3</v>
      </c>
      <c r="CY153" s="17">
        <f>'Raw Temp_data'!EH179</f>
        <v>-0.3</v>
      </c>
      <c r="CZ153" s="17">
        <f>'Raw Temp_data'!EI179</f>
        <v>-0.3</v>
      </c>
      <c r="DA153" s="17">
        <f>'Raw Temp_data'!EJ179</f>
        <v>-0.3</v>
      </c>
      <c r="DB153" s="17">
        <f>'Raw Temp_data'!EK179</f>
        <v>-0.3</v>
      </c>
      <c r="DC153" s="17">
        <f>'Raw Temp_data'!EL179</f>
        <v>-0.3</v>
      </c>
      <c r="DD153" s="17">
        <f>'Raw Temp_data'!EM179</f>
        <v>-0.3</v>
      </c>
      <c r="DE153" s="17">
        <f>'Raw Temp_data'!EN179</f>
        <v>-0.3</v>
      </c>
      <c r="DF153" s="17">
        <f>'Raw Temp_data'!EO179</f>
        <v>-0.3</v>
      </c>
      <c r="DG153" s="17">
        <f>'Raw Temp_data'!EP179</f>
        <v>-0.3</v>
      </c>
      <c r="DH153" s="17">
        <f>'Raw Temp_data'!EQ179</f>
        <v>-0.3</v>
      </c>
      <c r="DI153" s="17">
        <f>'Raw Temp_data'!ER179</f>
        <v>-0.3</v>
      </c>
      <c r="DJ153" s="17">
        <f>'Raw Temp_data'!ES179</f>
        <v>-0.3</v>
      </c>
      <c r="DK153" s="17">
        <f>'Raw Temp_data'!ET179</f>
        <v>-0.3</v>
      </c>
      <c r="DL153" s="17">
        <f>'Raw Temp_data'!EU179</f>
        <v>-0.3</v>
      </c>
      <c r="DM153" s="17">
        <f>'Raw Temp_data'!EV179</f>
        <v>-0.2</v>
      </c>
      <c r="DN153" s="17">
        <f>'Raw Temp_data'!EW179</f>
        <v>-0.2</v>
      </c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17"/>
      <c r="EF153" s="17"/>
      <c r="EG153" s="17"/>
      <c r="EH153" s="17"/>
      <c r="EI153" s="17"/>
      <c r="EJ153" s="17"/>
    </row>
    <row r="154" spans="2:167" x14ac:dyDescent="0.2">
      <c r="B154" s="13">
        <f>'Raw Temp_data'!B180</f>
        <v>8</v>
      </c>
      <c r="C154" s="45">
        <v>1081.83</v>
      </c>
      <c r="D154" s="13">
        <f>'Raw Temp_data'!D180</f>
        <v>15.5</v>
      </c>
      <c r="F154" s="13" t="s">
        <v>167</v>
      </c>
      <c r="G154" s="13">
        <f>'Raw Temp_data'!E180</f>
        <v>0.01</v>
      </c>
      <c r="H154" s="13">
        <f>'Raw Temp_data'!F180</f>
        <v>-0.4</v>
      </c>
      <c r="I154" s="22">
        <f>'Raw Temp_data'!G180</f>
        <v>-0.4</v>
      </c>
      <c r="J154" s="22">
        <f>'Raw Temp_data'!H180</f>
        <v>-0.4</v>
      </c>
      <c r="K154" s="22">
        <f>'Raw Temp_data'!I180</f>
        <v>-0.6</v>
      </c>
      <c r="L154" s="22">
        <f>'Raw Temp_data'!J180</f>
        <v>-0.6</v>
      </c>
      <c r="M154" s="22">
        <f>'Raw Temp_data'!K180</f>
        <v>-0.6</v>
      </c>
      <c r="N154" s="22">
        <f>'Raw Temp_data'!L180</f>
        <v>-0.7</v>
      </c>
      <c r="O154" s="22">
        <f>'Raw Temp_data'!M180</f>
        <v>-0.7</v>
      </c>
      <c r="P154" s="22">
        <f>'Raw Temp_data'!N180</f>
        <v>-0.7</v>
      </c>
      <c r="Q154" s="22">
        <f>'Raw Temp_data'!O180</f>
        <v>-0.7</v>
      </c>
      <c r="R154" s="22">
        <f>'Raw Temp_data'!P180</f>
        <v>-0.7</v>
      </c>
      <c r="S154" s="22">
        <f>'Raw Temp_data'!Q180</f>
        <v>-0.7</v>
      </c>
      <c r="T154" s="22">
        <f>'Raw Temp_data'!R180</f>
        <v>-0.7</v>
      </c>
      <c r="U154" s="22">
        <f>'Raw Temp_data'!S180</f>
        <v>-0.7</v>
      </c>
      <c r="V154" s="22">
        <f>'Raw Temp_data'!T180</f>
        <v>-0.7</v>
      </c>
      <c r="W154" s="22">
        <f>'Raw Temp_data'!U180</f>
        <v>-0.4</v>
      </c>
      <c r="X154" s="22">
        <f>'Raw Temp_data'!V180</f>
        <v>-0.4</v>
      </c>
      <c r="Y154" s="22">
        <f>'Raw Temp_data'!W180</f>
        <v>-0.4</v>
      </c>
      <c r="Z154" s="22">
        <f>'Raw Temp_data'!X180</f>
        <v>-0.4</v>
      </c>
      <c r="AA154" s="22">
        <f>'Raw Temp_data'!Y180</f>
        <v>-0.4</v>
      </c>
      <c r="AB154" s="22">
        <f>'Raw Temp_data'!Z180</f>
        <v>-0.4</v>
      </c>
      <c r="AC154" s="22">
        <f>'Raw Temp_data'!AA180</f>
        <v>-0.4</v>
      </c>
      <c r="AD154" s="22">
        <f>'Raw Temp_data'!AB180</f>
        <v>-0.4</v>
      </c>
      <c r="AE154" s="22">
        <f>'Raw Temp_data'!AC180</f>
        <v>-0.4</v>
      </c>
      <c r="AF154" s="22">
        <f>'Raw Temp_data'!AD180</f>
        <v>-0.5</v>
      </c>
      <c r="AG154" s="22">
        <f>'Raw Temp_data'!AE180</f>
        <v>-0.5</v>
      </c>
      <c r="AH154" s="22">
        <f>'Raw Temp_data'!AF180</f>
        <v>-0.4</v>
      </c>
      <c r="AI154" s="22">
        <f>'Raw Temp_data'!AG180</f>
        <v>-0.4</v>
      </c>
      <c r="AJ154" s="22">
        <f>'Raw Temp_data'!AH180</f>
        <v>-0.4</v>
      </c>
      <c r="AK154" s="22">
        <f>'Raw Temp_data'!AI180</f>
        <v>-0.4</v>
      </c>
      <c r="AL154" s="22">
        <f>'Raw Temp_data'!AJ180</f>
        <v>-0.4</v>
      </c>
      <c r="AM154" s="22">
        <f>'Raw Temp_data'!AK180</f>
        <v>-0.4</v>
      </c>
      <c r="AN154" s="22">
        <f>'Raw Temp_data'!AL180</f>
        <v>-0.4</v>
      </c>
      <c r="AO154" s="22">
        <f>'Raw Temp_data'!AM180</f>
        <v>-0.4</v>
      </c>
      <c r="AP154" s="22">
        <f>'Raw Temp_data'!AN180</f>
        <v>-0.4</v>
      </c>
      <c r="AQ154" s="22">
        <f>'Raw Temp_data'!AO180</f>
        <v>-0.4</v>
      </c>
      <c r="AR154" s="22">
        <f>'Raw Temp_data'!AP180</f>
        <v>-0.4</v>
      </c>
      <c r="AS154" s="22">
        <f>'Raw Temp_data'!AQ180</f>
        <v>-0.4</v>
      </c>
      <c r="AT154" s="22">
        <f>'Raw Temp_data'!AR180</f>
        <v>-0.4</v>
      </c>
      <c r="AU154" s="22">
        <f>'Raw Temp_data'!AS180</f>
        <v>-0.4</v>
      </c>
      <c r="AV154" s="22">
        <f>'Raw Temp_data'!AT180</f>
        <v>-0.4</v>
      </c>
      <c r="AW154" s="22">
        <f>'Raw Temp_data'!AU180</f>
        <v>-0.4</v>
      </c>
      <c r="AY154" s="32">
        <v>-0.3</v>
      </c>
      <c r="AZ154" s="32">
        <v>-0.4</v>
      </c>
      <c r="BA154" s="32">
        <v>-0.4</v>
      </c>
      <c r="BB154" s="32">
        <v>-0.4</v>
      </c>
      <c r="BC154" s="32">
        <v>-0.4</v>
      </c>
      <c r="BD154" s="32">
        <v>-0.4</v>
      </c>
      <c r="BE154" s="32">
        <v>-0.3</v>
      </c>
      <c r="BF154" s="17">
        <f>'Raw Temp_data'!CO180</f>
        <v>-0.3</v>
      </c>
      <c r="BG154" s="17">
        <f>'Raw Temp_data'!CP180</f>
        <v>-0.4</v>
      </c>
      <c r="BH154" s="17">
        <f>'Raw Temp_data'!CQ180</f>
        <v>-0.4</v>
      </c>
      <c r="BI154" s="17">
        <f>'Raw Temp_data'!CR180</f>
        <v>-0.3</v>
      </c>
      <c r="BJ154" s="17">
        <f>'Raw Temp_data'!CS180</f>
        <v>-0.3</v>
      </c>
      <c r="BK154" s="17">
        <f>'Raw Temp_data'!CT180</f>
        <v>-0.3</v>
      </c>
      <c r="BL154" s="17">
        <f>'Raw Temp_data'!CU180</f>
        <v>-0.4</v>
      </c>
      <c r="BM154" s="17">
        <f>'Raw Temp_data'!CV180</f>
        <v>-0.3</v>
      </c>
      <c r="BN154" s="17">
        <f>'Raw Temp_data'!CW180</f>
        <v>-0.3</v>
      </c>
      <c r="BO154" s="17">
        <f>'Raw Temp_data'!CX180</f>
        <v>-0.3</v>
      </c>
      <c r="BP154" s="17">
        <f>'Raw Temp_data'!CY180</f>
        <v>-0.3</v>
      </c>
      <c r="BQ154" s="17">
        <f>'Raw Temp_data'!CZ180</f>
        <v>-0.3</v>
      </c>
      <c r="BR154" s="17">
        <f>'Raw Temp_data'!DA180</f>
        <v>-0.3</v>
      </c>
      <c r="BS154" s="17">
        <f>'Raw Temp_data'!DB180</f>
        <v>-0.3</v>
      </c>
      <c r="BT154" s="17">
        <f>'Raw Temp_data'!DC180</f>
        <v>-0.3</v>
      </c>
      <c r="BU154" s="17">
        <f>'Raw Temp_data'!DD180</f>
        <v>-0.3</v>
      </c>
      <c r="BV154" s="17">
        <f>'Raw Temp_data'!DE180</f>
        <v>-0.3</v>
      </c>
      <c r="BW154" s="17">
        <f>'Raw Temp_data'!DF180</f>
        <v>-0.3</v>
      </c>
      <c r="BX154" s="17">
        <f>'Raw Temp_data'!DG180</f>
        <v>-0.3</v>
      </c>
      <c r="BY154" s="17">
        <f>'Raw Temp_data'!DH180</f>
        <v>-0.3</v>
      </c>
      <c r="BZ154" s="17">
        <f>'Raw Temp_data'!DI180</f>
        <v>-0.4</v>
      </c>
      <c r="CA154" s="17">
        <f>'Raw Temp_data'!DJ180</f>
        <v>-0.3</v>
      </c>
      <c r="CB154" s="17">
        <f>'Raw Temp_data'!DK180</f>
        <v>-0.3</v>
      </c>
      <c r="CC154" s="17">
        <f>'Raw Temp_data'!DL180</f>
        <v>0</v>
      </c>
      <c r="CD154" s="17">
        <f>'Raw Temp_data'!DM180</f>
        <v>-0.3</v>
      </c>
      <c r="CE154" s="17">
        <f>'Raw Temp_data'!DN180</f>
        <v>-0.3</v>
      </c>
      <c r="CF154" s="32">
        <v>-0.4</v>
      </c>
      <c r="CG154" s="32">
        <v>-0.3</v>
      </c>
      <c r="CH154" s="32">
        <v>-0.4</v>
      </c>
      <c r="CI154" s="32">
        <v>-0.3</v>
      </c>
      <c r="CJ154" s="17">
        <f>'Raw Temp_data'!DS180</f>
        <v>-0.3</v>
      </c>
      <c r="CK154" s="17">
        <f>'Raw Temp_data'!DT180</f>
        <v>-0.4</v>
      </c>
      <c r="CL154" s="17">
        <f>'Raw Temp_data'!DU180</f>
        <v>-0.4</v>
      </c>
      <c r="CM154" s="17">
        <f>'Raw Temp_data'!DV180</f>
        <v>-0.4</v>
      </c>
      <c r="CN154" s="17">
        <f>'Raw Temp_data'!DW180</f>
        <v>-0.4</v>
      </c>
      <c r="CO154" s="17">
        <f>'Raw Temp_data'!DX180</f>
        <v>-0.4</v>
      </c>
      <c r="CP154" s="17">
        <f>'Raw Temp_data'!DY180</f>
        <v>-0.4</v>
      </c>
      <c r="CQ154" s="17">
        <f>'Raw Temp_data'!DZ180</f>
        <v>-0.4</v>
      </c>
      <c r="CR154" s="17">
        <f>'Raw Temp_data'!EA180</f>
        <v>-0.4</v>
      </c>
      <c r="CS154" s="17">
        <f>'Raw Temp_data'!EB180</f>
        <v>-0.3</v>
      </c>
      <c r="CT154" s="17">
        <f>'Raw Temp_data'!EC180</f>
        <v>-0.2</v>
      </c>
      <c r="CU154" s="17">
        <f>'Raw Temp_data'!ED180</f>
        <v>-0.4</v>
      </c>
      <c r="CV154" s="17">
        <f>'Raw Temp_data'!EE180</f>
        <v>-0.4</v>
      </c>
      <c r="CW154" s="17">
        <f>'Raw Temp_data'!EF180</f>
        <v>-0.4</v>
      </c>
      <c r="CX154" s="17">
        <f>'Raw Temp_data'!EG180</f>
        <v>-0.4</v>
      </c>
      <c r="CY154" s="17">
        <f>'Raw Temp_data'!EH180</f>
        <v>-0.4</v>
      </c>
      <c r="CZ154" s="17">
        <f>'Raw Temp_data'!EI180</f>
        <v>-0.3</v>
      </c>
      <c r="DA154" s="17">
        <f>'Raw Temp_data'!EJ180</f>
        <v>-0.3</v>
      </c>
      <c r="DB154" s="17">
        <f>'Raw Temp_data'!EK180</f>
        <v>-0.3</v>
      </c>
      <c r="DC154" s="17">
        <f>'Raw Temp_data'!EL180</f>
        <v>-0.3</v>
      </c>
      <c r="DD154" s="17">
        <f>'Raw Temp_data'!EM180</f>
        <v>-0.3</v>
      </c>
      <c r="DE154" s="17">
        <f>'Raw Temp_data'!EN180</f>
        <v>-0.3</v>
      </c>
      <c r="DF154" s="17">
        <f>'Raw Temp_data'!EO180</f>
        <v>-0.3</v>
      </c>
      <c r="DG154" s="17">
        <f>'Raw Temp_data'!EP180</f>
        <v>-0.3</v>
      </c>
      <c r="DH154" s="17">
        <f>'Raw Temp_data'!EQ180</f>
        <v>-0.3</v>
      </c>
      <c r="DI154" s="17">
        <f>'Raw Temp_data'!ER180</f>
        <v>-0.3</v>
      </c>
      <c r="DJ154" s="17">
        <f>'Raw Temp_data'!ES180</f>
        <v>-0.3</v>
      </c>
      <c r="DK154" s="17">
        <f>'Raw Temp_data'!ET180</f>
        <v>-0.3</v>
      </c>
      <c r="DL154" s="17">
        <f>'Raw Temp_data'!EU180</f>
        <v>-0.3</v>
      </c>
      <c r="DM154" s="17">
        <f>'Raw Temp_data'!EV180</f>
        <v>-0.2</v>
      </c>
      <c r="DN154" s="17">
        <f>'Raw Temp_data'!EW180</f>
        <v>-0.2</v>
      </c>
      <c r="DO154" s="17"/>
      <c r="DP154" s="17"/>
      <c r="DQ154" s="17"/>
      <c r="DR154" s="17"/>
      <c r="DS154" s="17"/>
      <c r="DT154" s="17"/>
      <c r="DU154" s="17"/>
      <c r="DV154" s="17"/>
      <c r="DW154" s="17"/>
      <c r="DX154" s="17"/>
      <c r="DY154" s="17"/>
      <c r="DZ154" s="17"/>
      <c r="EA154" s="17"/>
      <c r="EB154" s="17"/>
      <c r="EC154" s="17"/>
      <c r="ED154" s="17"/>
      <c r="EE154" s="17"/>
      <c r="EF154" s="17"/>
      <c r="EG154" s="17"/>
      <c r="EH154" s="17"/>
      <c r="EI154" s="17"/>
      <c r="EJ154" s="17"/>
    </row>
    <row r="155" spans="2:167" x14ac:dyDescent="0.2">
      <c r="B155" s="13">
        <f>'Raw Temp_data'!B181</f>
        <v>9</v>
      </c>
      <c r="C155" s="45">
        <v>1077.33</v>
      </c>
      <c r="D155" s="13">
        <f>'Raw Temp_data'!D181</f>
        <v>20</v>
      </c>
      <c r="F155" s="13" t="s">
        <v>168</v>
      </c>
      <c r="G155" s="13">
        <f>'Raw Temp_data'!E181</f>
        <v>0</v>
      </c>
      <c r="H155" s="13">
        <f>'Raw Temp_data'!F181</f>
        <v>-0.4</v>
      </c>
      <c r="I155" s="22">
        <f>'Raw Temp_data'!G181</f>
        <v>-0.4</v>
      </c>
      <c r="J155" s="22">
        <f>'Raw Temp_data'!H181</f>
        <v>-0.4</v>
      </c>
      <c r="K155" s="22">
        <f>'Raw Temp_data'!I181</f>
        <v>-0.4</v>
      </c>
      <c r="L155" s="22">
        <f>'Raw Temp_data'!J181</f>
        <v>-0.4</v>
      </c>
      <c r="M155" s="22">
        <f>'Raw Temp_data'!K181</f>
        <v>-0.4</v>
      </c>
      <c r="N155" s="22">
        <f>'Raw Temp_data'!L181</f>
        <v>-0.5</v>
      </c>
      <c r="O155" s="22">
        <f>'Raw Temp_data'!M181</f>
        <v>-0.5</v>
      </c>
      <c r="P155" s="22">
        <f>'Raw Temp_data'!N181</f>
        <v>-0.5</v>
      </c>
      <c r="Q155" s="22">
        <f>'Raw Temp_data'!O181</f>
        <v>-0.5</v>
      </c>
      <c r="R155" s="22">
        <f>'Raw Temp_data'!P181</f>
        <v>-0.5</v>
      </c>
      <c r="S155" s="22">
        <f>'Raw Temp_data'!Q181</f>
        <v>-0.5</v>
      </c>
      <c r="T155" s="22">
        <f>'Raw Temp_data'!R181</f>
        <v>-0.5</v>
      </c>
      <c r="U155" s="22">
        <f>'Raw Temp_data'!S181</f>
        <v>-0.5</v>
      </c>
      <c r="V155" s="22">
        <f>'Raw Temp_data'!T181</f>
        <v>-0.5</v>
      </c>
      <c r="W155" s="22">
        <f>'Raw Temp_data'!U181</f>
        <v>-0.5</v>
      </c>
      <c r="X155" s="22">
        <f>'Raw Temp_data'!V181</f>
        <v>-0.5</v>
      </c>
      <c r="Y155" s="22">
        <f>'Raw Temp_data'!W181</f>
        <v>-0.5</v>
      </c>
      <c r="Z155" s="22">
        <f>'Raw Temp_data'!X181</f>
        <v>-0.5</v>
      </c>
      <c r="AA155" s="22">
        <f>'Raw Temp_data'!Y181</f>
        <v>-0.5</v>
      </c>
      <c r="AB155" s="22">
        <f>'Raw Temp_data'!Z181</f>
        <v>-0.5</v>
      </c>
      <c r="AC155" s="22">
        <f>'Raw Temp_data'!AA181</f>
        <v>-0.5</v>
      </c>
      <c r="AD155" s="22">
        <f>'Raw Temp_data'!AB181</f>
        <v>0</v>
      </c>
      <c r="AE155" s="22">
        <f>'Raw Temp_data'!AC181</f>
        <v>-0.5</v>
      </c>
      <c r="AF155" s="22">
        <f>'Raw Temp_data'!AD181</f>
        <v>-0.5</v>
      </c>
      <c r="AG155" s="22">
        <f>'Raw Temp_data'!AE181</f>
        <v>-0.5</v>
      </c>
      <c r="AH155" s="22">
        <f>'Raw Temp_data'!AF181</f>
        <v>-0.5</v>
      </c>
      <c r="AI155" s="22">
        <f>'Raw Temp_data'!AG181</f>
        <v>-0.5</v>
      </c>
      <c r="AJ155" s="22">
        <f>'Raw Temp_data'!AH181</f>
        <v>-0.5</v>
      </c>
      <c r="AK155" s="22">
        <f>'Raw Temp_data'!AI181</f>
        <v>-0.5</v>
      </c>
      <c r="AL155" s="22">
        <f>'Raw Temp_data'!AJ181</f>
        <v>-0.5</v>
      </c>
      <c r="AM155" s="22">
        <f>'Raw Temp_data'!AK181</f>
        <v>-0.5</v>
      </c>
      <c r="AN155" s="22">
        <f>'Raw Temp_data'!AL181</f>
        <v>-0.5</v>
      </c>
      <c r="AO155" s="22">
        <f>'Raw Temp_data'!AM181</f>
        <v>-0.5</v>
      </c>
      <c r="AP155" s="22">
        <f>'Raw Temp_data'!AN181</f>
        <v>-0.5</v>
      </c>
      <c r="AQ155" s="22">
        <f>'Raw Temp_data'!AO181</f>
        <v>-0.5</v>
      </c>
      <c r="AR155" s="22">
        <f>'Raw Temp_data'!AP181</f>
        <v>-0.5</v>
      </c>
      <c r="AS155" s="22">
        <f>'Raw Temp_data'!AQ181</f>
        <v>-0.5</v>
      </c>
      <c r="AT155" s="22">
        <f>'Raw Temp_data'!AR181</f>
        <v>-0.5</v>
      </c>
      <c r="AU155" s="22">
        <f>'Raw Temp_data'!AS181</f>
        <v>-0.5</v>
      </c>
      <c r="AV155" s="22">
        <f>'Raw Temp_data'!AT181</f>
        <v>-0.5</v>
      </c>
      <c r="AW155" s="22">
        <f>'Raw Temp_data'!AU181</f>
        <v>-0.4</v>
      </c>
      <c r="AY155" s="32">
        <v>-0.4</v>
      </c>
      <c r="AZ155" s="32">
        <v>-0.4</v>
      </c>
      <c r="BA155" s="32">
        <v>-0.4</v>
      </c>
      <c r="BB155" s="32">
        <v>-0.4</v>
      </c>
      <c r="BC155" s="32">
        <v>-0.3</v>
      </c>
      <c r="BD155" s="32">
        <v>-0.4</v>
      </c>
      <c r="BE155" s="32">
        <v>-0.4</v>
      </c>
      <c r="BF155" s="17">
        <f>'Raw Temp_data'!CO181</f>
        <v>-0.4</v>
      </c>
      <c r="BG155" s="17">
        <f>'Raw Temp_data'!CP181</f>
        <v>-0.4</v>
      </c>
      <c r="BH155" s="17">
        <f>'Raw Temp_data'!CQ181</f>
        <v>-0.4</v>
      </c>
      <c r="BI155" s="17">
        <f>'Raw Temp_data'!CR181</f>
        <v>-0.4</v>
      </c>
      <c r="BJ155" s="17">
        <f>'Raw Temp_data'!CS181</f>
        <v>-0.4</v>
      </c>
      <c r="BK155" s="17">
        <f>'Raw Temp_data'!CT181</f>
        <v>-0.4</v>
      </c>
      <c r="BL155" s="17">
        <f>'Raw Temp_data'!CU181</f>
        <v>-0.2</v>
      </c>
      <c r="BM155" s="17">
        <f>'Raw Temp_data'!CV181</f>
        <v>-0.4</v>
      </c>
      <c r="BN155" s="17">
        <f>'Raw Temp_data'!CW181</f>
        <v>-0.4</v>
      </c>
      <c r="BO155" s="17">
        <f>'Raw Temp_data'!CX181</f>
        <v>-0.4</v>
      </c>
      <c r="BP155" s="17">
        <f>'Raw Temp_data'!CY181</f>
        <v>-0.4</v>
      </c>
      <c r="BQ155" s="17">
        <f>'Raw Temp_data'!CZ181</f>
        <v>-0.4</v>
      </c>
      <c r="BR155" s="17">
        <f>'Raw Temp_data'!DA181</f>
        <v>-0.4</v>
      </c>
      <c r="BS155" s="17">
        <f>'Raw Temp_data'!DB181</f>
        <v>-0.4</v>
      </c>
      <c r="BT155" s="17">
        <f>'Raw Temp_data'!DC181</f>
        <v>-0.4</v>
      </c>
      <c r="BU155" s="17">
        <f>'Raw Temp_data'!DD181</f>
        <v>-0.3</v>
      </c>
      <c r="BV155" s="17">
        <f>'Raw Temp_data'!DE181</f>
        <v>-0.4</v>
      </c>
      <c r="BW155" s="17">
        <f>'Raw Temp_data'!DF181</f>
        <v>-0.4</v>
      </c>
      <c r="BX155" s="17">
        <f>'Raw Temp_data'!DG181</f>
        <v>-0.4</v>
      </c>
      <c r="BY155" s="17">
        <f>'Raw Temp_data'!DH181</f>
        <v>-0.4</v>
      </c>
      <c r="BZ155" s="17">
        <f>'Raw Temp_data'!DI181</f>
        <v>-0.4</v>
      </c>
      <c r="CA155" s="17">
        <f>'Raw Temp_data'!DJ181</f>
        <v>-0.4</v>
      </c>
      <c r="CB155" s="17">
        <f>'Raw Temp_data'!DK181</f>
        <v>-0.4</v>
      </c>
      <c r="CC155" s="17">
        <f>'Raw Temp_data'!DL181</f>
        <v>-0.4</v>
      </c>
      <c r="CD155" s="17">
        <f>'Raw Temp_data'!DM181</f>
        <v>-0.4</v>
      </c>
      <c r="CE155" s="17">
        <f>'Raw Temp_data'!DN181</f>
        <v>-0.4</v>
      </c>
      <c r="CF155" s="32">
        <v>-0.4</v>
      </c>
      <c r="CG155" s="32">
        <v>-0.4</v>
      </c>
      <c r="CH155" s="32">
        <v>-0.4</v>
      </c>
      <c r="CI155" s="32">
        <v>-0.4</v>
      </c>
      <c r="CJ155" s="17">
        <f>'Raw Temp_data'!DS181</f>
        <v>-0.4</v>
      </c>
      <c r="CK155" s="17">
        <f>'Raw Temp_data'!DT181</f>
        <v>-0.2</v>
      </c>
      <c r="CL155" s="17">
        <f>'Raw Temp_data'!DU181</f>
        <v>-0.2</v>
      </c>
      <c r="CM155" s="17">
        <f>'Raw Temp_data'!DV181</f>
        <v>-0.2</v>
      </c>
      <c r="CN155" s="17">
        <f>'Raw Temp_data'!DW181</f>
        <v>-0.2</v>
      </c>
      <c r="CO155" s="17">
        <f>'Raw Temp_data'!DX181</f>
        <v>-0.2</v>
      </c>
      <c r="CP155" s="17">
        <f>'Raw Temp_data'!DY181</f>
        <v>-0.2</v>
      </c>
      <c r="CQ155" s="17">
        <f>'Raw Temp_data'!DZ181</f>
        <v>-0.2</v>
      </c>
      <c r="CR155" s="17">
        <f>'Raw Temp_data'!EA181</f>
        <v>-0.2</v>
      </c>
      <c r="CS155" s="17">
        <f>'Raw Temp_data'!EB181</f>
        <v>-0.2</v>
      </c>
      <c r="CT155" s="17">
        <f>'Raw Temp_data'!EC181</f>
        <v>-0.2</v>
      </c>
      <c r="CU155" s="17">
        <f>'Raw Temp_data'!ED181</f>
        <v>-0.2</v>
      </c>
      <c r="CV155" s="17">
        <f>'Raw Temp_data'!EE181</f>
        <v>-0.2</v>
      </c>
      <c r="CW155" s="17">
        <f>'Raw Temp_data'!EF181</f>
        <v>-0.2</v>
      </c>
      <c r="CX155" s="17">
        <f>'Raw Temp_data'!EG181</f>
        <v>-0.2</v>
      </c>
      <c r="CY155" s="17">
        <f>'Raw Temp_data'!EH181</f>
        <v>-0.2</v>
      </c>
      <c r="CZ155" s="17">
        <f>'Raw Temp_data'!EI181</f>
        <v>-0.2</v>
      </c>
      <c r="DA155" s="17">
        <f>'Raw Temp_data'!EJ181</f>
        <v>-0.2</v>
      </c>
      <c r="DB155" s="17">
        <f>'Raw Temp_data'!EK181</f>
        <v>-0.2</v>
      </c>
      <c r="DC155" s="17">
        <f>'Raw Temp_data'!EL181</f>
        <v>-0.2</v>
      </c>
      <c r="DD155" s="17">
        <f>'Raw Temp_data'!EM181</f>
        <v>-0.2</v>
      </c>
      <c r="DE155" s="17">
        <f>'Raw Temp_data'!EN181</f>
        <v>-0.2</v>
      </c>
      <c r="DF155" s="17">
        <f>'Raw Temp_data'!EO181</f>
        <v>-0.2</v>
      </c>
      <c r="DG155" s="17">
        <f>'Raw Temp_data'!EP181</f>
        <v>-0.2</v>
      </c>
      <c r="DH155" s="17">
        <f>'Raw Temp_data'!EQ181</f>
        <v>-0.2</v>
      </c>
      <c r="DI155" s="17">
        <f>'Raw Temp_data'!ER181</f>
        <v>-0.2</v>
      </c>
      <c r="DJ155" s="17">
        <f>'Raw Temp_data'!ES181</f>
        <v>-0.2</v>
      </c>
      <c r="DK155" s="17">
        <f>'Raw Temp_data'!ET181</f>
        <v>-0.2</v>
      </c>
      <c r="DL155" s="17">
        <f>'Raw Temp_data'!EU181</f>
        <v>-0.2</v>
      </c>
      <c r="DM155" s="17">
        <f>'Raw Temp_data'!EV181</f>
        <v>-0.1</v>
      </c>
      <c r="DN155" s="17">
        <f>'Raw Temp_data'!EW181</f>
        <v>-0.1</v>
      </c>
      <c r="DO155" s="17"/>
      <c r="DP155" s="17"/>
      <c r="DQ155" s="17"/>
      <c r="DR155" s="17"/>
      <c r="DS155" s="17"/>
      <c r="DT155" s="17"/>
      <c r="DU155" s="17"/>
      <c r="DV155" s="17"/>
      <c r="DW155" s="17"/>
      <c r="DX155" s="17"/>
      <c r="DY155" s="17"/>
      <c r="DZ155" s="17"/>
      <c r="EA155" s="17"/>
      <c r="EB155" s="17"/>
      <c r="EC155" s="17"/>
      <c r="ED155" s="17"/>
      <c r="EE155" s="17"/>
      <c r="EF155" s="17"/>
      <c r="EG155" s="17"/>
      <c r="EH155" s="17"/>
      <c r="EI155" s="17"/>
      <c r="EJ155" s="17"/>
    </row>
    <row r="156" spans="2:167" x14ac:dyDescent="0.2"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</row>
    <row r="157" spans="2:167" x14ac:dyDescent="0.2">
      <c r="B157" s="47" t="s">
        <v>77</v>
      </c>
      <c r="C157" s="4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</row>
    <row r="158" spans="2:167" x14ac:dyDescent="0.2">
      <c r="B158" s="13" t="s">
        <v>49</v>
      </c>
      <c r="C158" s="43" t="s">
        <v>2</v>
      </c>
      <c r="D158" s="43" t="s">
        <v>3</v>
      </c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FB158" s="5">
        <v>41016</v>
      </c>
      <c r="FC158" s="5">
        <v>41051</v>
      </c>
      <c r="FD158" s="5">
        <v>41118</v>
      </c>
      <c r="FE158" s="5">
        <v>41151</v>
      </c>
      <c r="FF158" s="5">
        <v>41182</v>
      </c>
      <c r="FG158" s="5">
        <v>41212</v>
      </c>
      <c r="FH158" s="5">
        <v>41233</v>
      </c>
      <c r="FI158" s="5">
        <v>41268</v>
      </c>
      <c r="FJ158" s="5">
        <v>41304</v>
      </c>
      <c r="FK158" s="5">
        <v>41337</v>
      </c>
    </row>
    <row r="159" spans="2:167" x14ac:dyDescent="0.2">
      <c r="B159" s="13">
        <v>1</v>
      </c>
      <c r="C159" s="13">
        <v>1099.5999999999999</v>
      </c>
      <c r="D159" s="13">
        <v>0</v>
      </c>
      <c r="F159" s="43" t="s">
        <v>196</v>
      </c>
      <c r="AY159" s="22"/>
      <c r="AZ159" s="22"/>
      <c r="BA159" s="22"/>
      <c r="BB159" s="22"/>
      <c r="BC159" s="22"/>
      <c r="BD159" s="22"/>
      <c r="BE159" s="22"/>
      <c r="CF159" s="17"/>
      <c r="CG159" s="17"/>
      <c r="CH159" s="17"/>
      <c r="CI159" s="17"/>
      <c r="FB159" s="6">
        <f>IF(Readings!EX139&gt;0.1,333.5*((Readings!EX139)^-0.07168)+(2.5*(LOG(Readings!EX139/16.325))^2-273+$E159))</f>
        <v>2.2381827268368966</v>
      </c>
      <c r="FC159" s="6">
        <f>IF(Readings!EY139&gt;0.1,333.5*((Readings!EY139)^-0.07168)+(2.5*(LOG(Readings!EY139/16.325))^2-273+$E159))</f>
        <v>2.1973870968504912</v>
      </c>
      <c r="FD159" s="6">
        <f>IF(Readings!EZ139&gt;0.1,333.5*((Readings!EZ139)^-0.07168)+(2.5*(LOG(Readings!EZ139/16.325))^2-273+$E159))</f>
        <v>2.1025609132961449</v>
      </c>
      <c r="FE159" s="6">
        <f>IF(Readings!FA139&gt;0.1,333.5*((Readings!FA139)^-0.07168)+(2.5*(LOG(Readings!FA139/16.325))^2-273+$E159))</f>
        <v>2.0755606821753645</v>
      </c>
      <c r="FF159" s="6">
        <f>IF(Readings!FB139&gt;0.1,333.5*((Readings!FB139)^-0.07168)+(2.5*(LOG(Readings!FB139/16.325))^2-273+$E159))</f>
        <v>2.1160764782638921</v>
      </c>
      <c r="FG159" s="6">
        <f>IF(Readings!FC139&gt;0.1,333.5*((Readings!FC139)^-0.07168)+(2.5*(LOG(Readings!FC139/16.325))^2-273+$E159))</f>
        <v>2.3200566663416566</v>
      </c>
      <c r="FH159" s="6">
        <f>IF(Readings!FD139&gt;0.1,333.5*((Readings!FD139)^-0.07168)+(2.5*(LOG(Readings!FD139/16.325))^2-273+$E159))</f>
        <v>2.4573585533727851</v>
      </c>
      <c r="FI159" s="6">
        <f>IF(Readings!FE139&gt;0.1,333.5*((Readings!FE139)^-0.07168)+(2.5*(LOG(Readings!FE139/16.325))^2-273+$E159))</f>
        <v>2.6096272248276478</v>
      </c>
      <c r="FJ159" s="6">
        <f>IF(Readings!FF139&gt;0.1,333.5*((Readings!FF139)^-0.07168)+(2.5*(LOG(Readings!FF139/16.325))^2-273+$E159))</f>
        <v>2.6792739997058561</v>
      </c>
      <c r="FK159" s="6">
        <f>IF(Readings!FG139&gt;0.1,333.5*((Readings!FG139)^-0.07168)+(2.5*(LOG(Readings!FG139/16.325))^2-273+$E159))</f>
        <v>2.6513825347097963</v>
      </c>
    </row>
    <row r="160" spans="2:167" x14ac:dyDescent="0.2">
      <c r="B160" s="13">
        <v>2</v>
      </c>
      <c r="C160" s="13">
        <f>$C$159-D160</f>
        <v>1090.5999999999999</v>
      </c>
      <c r="D160" s="13">
        <v>9</v>
      </c>
      <c r="F160" s="43" t="s">
        <v>369</v>
      </c>
      <c r="AY160" s="22"/>
      <c r="AZ160" s="22"/>
      <c r="BA160" s="22"/>
      <c r="BB160" s="22"/>
      <c r="BC160" s="22"/>
      <c r="BD160" s="22"/>
      <c r="BE160" s="22"/>
      <c r="CF160" s="17"/>
      <c r="CG160" s="17"/>
      <c r="CH160" s="17"/>
      <c r="CI160" s="17"/>
      <c r="FB160" s="6">
        <f>IF(Readings!EX140&gt;0.1,333.5*((Readings!EX140)^-0.07168)+(2.5*(LOG(Readings!EX140/16.325))^2-273+$E160))</f>
        <v>2.9039944003006326</v>
      </c>
      <c r="FC160" s="6">
        <f>IF(Readings!EY140&gt;0.1,333.5*((Readings!EY140)^-0.07168)+(2.5*(LOG(Readings!EY140/16.325))^2-273+$E160))</f>
        <v>2.9606206502775194</v>
      </c>
      <c r="FD160" s="6">
        <f>IF(Readings!EZ140&gt;0.1,333.5*((Readings!EZ140)^-0.07168)+(2.5*(LOG(Readings!EZ140/16.325))^2-273+$E160))</f>
        <v>2.98900143483786</v>
      </c>
      <c r="FE160" s="6">
        <f>IF(Readings!FA140&gt;0.1,333.5*((Readings!FA140)^-0.07168)+(2.5*(LOG(Readings!FA140/16.325))^2-273+$E160))</f>
        <v>2.9606206502775194</v>
      </c>
      <c r="FF160" s="6">
        <f>IF(Readings!FB140&gt;0.1,333.5*((Readings!FB140)^-0.07168)+(2.5*(LOG(Readings!FB140/16.325))^2-273+$E160))</f>
        <v>2.875748664782634</v>
      </c>
      <c r="FG160" s="6">
        <f>IF(Readings!FC140&gt;0.1,333.5*((Readings!FC140)^-0.07168)+(2.5*(LOG(Readings!FC140/16.325))^2-273+$E160))</f>
        <v>2.791279407954903</v>
      </c>
      <c r="FH160" s="6">
        <f>IF(Readings!FD140&gt;0.1,333.5*((Readings!FD140)^-0.07168)+(2.5*(LOG(Readings!FD140/16.325))^2-273+$E160))</f>
        <v>2.72119340865612</v>
      </c>
      <c r="FI160" s="6">
        <f>IF(Readings!FE140&gt;0.1,333.5*((Readings!FE140)^-0.07168)+(2.5*(LOG(Readings!FE140/16.325))^2-273+$E160))</f>
        <v>2.72119340865612</v>
      </c>
      <c r="FJ160" s="6">
        <f>IF(Readings!FF140&gt;0.1,333.5*((Readings!FF140)^-0.07168)+(2.5*(LOG(Readings!FF140/16.325))^2-273+$E160))</f>
        <v>2.9039944003006326</v>
      </c>
      <c r="FK160" s="6">
        <f>IF(Readings!FG140&gt;0.1,333.5*((Readings!FG140)^-0.07168)+(2.5*(LOG(Readings!FG140/16.325))^2-273+$E160))</f>
        <v>3.1315874095108143</v>
      </c>
    </row>
    <row r="161" spans="2:167" x14ac:dyDescent="0.2">
      <c r="B161" s="13">
        <v>3</v>
      </c>
      <c r="C161" s="13">
        <f t="shared" ref="C161:C171" si="78">$C$159-D161</f>
        <v>1087.5999999999999</v>
      </c>
      <c r="D161" s="13">
        <v>12</v>
      </c>
      <c r="F161" s="43" t="s">
        <v>370</v>
      </c>
      <c r="AY161" s="22"/>
      <c r="AZ161" s="22"/>
      <c r="BA161" s="22"/>
      <c r="BB161" s="22"/>
      <c r="BC161" s="22"/>
      <c r="BD161" s="22"/>
      <c r="BE161" s="22"/>
      <c r="CF161" s="17"/>
      <c r="CG161" s="17"/>
      <c r="CH161" s="17"/>
      <c r="CI161" s="17"/>
      <c r="FB161" s="6">
        <f>IF(Readings!EX141&gt;0.1,333.5*((Readings!EX141)^-0.07168)+(2.5*(LOG(Readings!EX141/16.325))^2-273+$E161))</f>
        <v>1.7150327171864319</v>
      </c>
      <c r="FC161" s="6">
        <f>IF(Readings!EY141&gt;0.1,333.5*((Readings!EY141)^-0.07168)+(2.5*(LOG(Readings!EY141/16.325))^2-273+$E161))</f>
        <v>2.9039944003006326</v>
      </c>
      <c r="FD161" s="6">
        <f>IF(Readings!EZ141&gt;0.1,333.5*((Readings!EZ141)^-0.07168)+(2.5*(LOG(Readings!EZ141/16.325))^2-273+$E161))</f>
        <v>2.6932361582499311</v>
      </c>
      <c r="FE161" s="6">
        <f>IF(Readings!FA141&gt;0.1,333.5*((Readings!FA141)^-0.07168)+(2.5*(LOG(Readings!FA141/16.325))^2-273+$E161))</f>
        <v>2.5679697937858919</v>
      </c>
      <c r="FF161" s="6">
        <f>IF(Readings!FB141&gt;0.1,333.5*((Readings!FB141)^-0.07168)+(2.5*(LOG(Readings!FB141/16.325))^2-273+$E161))</f>
        <v>2.4023102600453399</v>
      </c>
      <c r="FG161" s="6">
        <f>IF(Readings!FC141&gt;0.1,333.5*((Readings!FC141)^-0.07168)+(2.5*(LOG(Readings!FC141/16.325))^2-273+$E161))</f>
        <v>2.2790724465868948</v>
      </c>
      <c r="FH161" s="6">
        <f>IF(Readings!FD141&gt;0.1,333.5*((Readings!FD141)^-0.07168)+(2.5*(LOG(Readings!FD141/16.325))^2-273+$E161))</f>
        <v>2.1973870968504912</v>
      </c>
      <c r="FI161" s="6">
        <f>IF(Readings!FE141&gt;0.1,333.5*((Readings!FE141)^-0.07168)+(2.5*(LOG(Readings!FE141/16.325))^2-273+$E161))</f>
        <v>2.2518021587972612</v>
      </c>
      <c r="FJ161" s="6">
        <f>IF(Readings!FF141&gt;0.1,333.5*((Readings!FF141)^-0.07168)+(2.5*(LOG(Readings!FF141/16.325))^2-273+$E161))</f>
        <v>2.5264098095920531</v>
      </c>
      <c r="FK161" s="6">
        <f>IF(Readings!FG141&gt;0.1,333.5*((Readings!FG141)^-0.07168)+(2.5*(LOG(Readings!FG141/16.325))^2-273+$E161))</f>
        <v>2.8334639208108001</v>
      </c>
    </row>
    <row r="162" spans="2:167" x14ac:dyDescent="0.2">
      <c r="B162" s="13">
        <v>4</v>
      </c>
      <c r="C162" s="13">
        <f t="shared" si="78"/>
        <v>1084.5999999999999</v>
      </c>
      <c r="D162" s="13">
        <v>15</v>
      </c>
      <c r="F162" s="43" t="s">
        <v>371</v>
      </c>
      <c r="AY162" s="22"/>
      <c r="AZ162" s="22"/>
      <c r="BA162" s="22"/>
      <c r="BB162" s="22"/>
      <c r="BC162" s="22"/>
      <c r="BD162" s="22"/>
      <c r="BE162" s="22"/>
      <c r="CF162" s="17"/>
      <c r="CG162" s="17"/>
      <c r="CH162" s="17"/>
      <c r="CI162" s="17"/>
      <c r="FB162" s="6">
        <f>IF(Readings!EX142&gt;0.1,333.5*((Readings!EX142)^-0.07168)+(2.5*(LOG(Readings!EX142/16.325))^2-273+$E162))</f>
        <v>1.7150327171864319</v>
      </c>
      <c r="FC162" s="6">
        <f>IF(Readings!EY142&gt;0.1,333.5*((Readings!EY142)^-0.07168)+(2.5*(LOG(Readings!EY142/16.325))^2-273+$E162))</f>
        <v>1.635904060750363</v>
      </c>
      <c r="FD162" s="6">
        <f>IF(Readings!EZ142&gt;0.1,333.5*((Readings!EZ142)^-0.07168)+(2.5*(LOG(Readings!EZ142/16.325))^2-273+$E162))</f>
        <v>1.2970540995549413</v>
      </c>
      <c r="FE162" s="6">
        <f>IF(Readings!FA142&gt;0.1,333.5*((Readings!FA142)^-0.07168)+(2.5*(LOG(Readings!FA142/16.325))^2-273+$E162))</f>
        <v>1.1428317933387007</v>
      </c>
      <c r="FF162" s="6">
        <f>IF(Readings!FB142&gt;0.1,333.5*((Readings!FB142)^-0.07168)+(2.5*(LOG(Readings!FB142/16.325))^2-273+$E162))</f>
        <v>1.0026384323464299</v>
      </c>
      <c r="FG162" s="6">
        <f>IF(Readings!FC142&gt;0.1,333.5*((Readings!FC142)^-0.07168)+(2.5*(LOG(Readings!FC142/16.325))^2-273+$E162))</f>
        <v>1.0026384323464299</v>
      </c>
      <c r="FH162" s="6">
        <f>IF(Readings!FD142&gt;0.1,333.5*((Readings!FD142)^-0.07168)+(2.5*(LOG(Readings!FD142/16.325))^2-273+$E162))</f>
        <v>1.0789690444977396</v>
      </c>
      <c r="FI162" s="6">
        <f>IF(Readings!FE142&gt;0.1,333.5*((Readings!FE142)^-0.07168)+(2.5*(LOG(Readings!FE142/16.325))^2-273+$E162))</f>
        <v>1.3358215458847553</v>
      </c>
      <c r="FJ162" s="6">
        <f>IF(Readings!FF142&gt;0.1,333.5*((Readings!FF142)^-0.07168)+(2.5*(LOG(Readings!FF142/16.325))^2-273+$E162))</f>
        <v>1.6227503467617339</v>
      </c>
      <c r="FK162" s="6">
        <f>IF(Readings!FG142&gt;0.1,333.5*((Readings!FG142)^-0.07168)+(2.5*(LOG(Readings!FG142/16.325))^2-273+$E162))</f>
        <v>1.7679827184395549</v>
      </c>
    </row>
    <row r="163" spans="2:167" x14ac:dyDescent="0.2">
      <c r="B163" s="13">
        <v>5</v>
      </c>
      <c r="C163" s="13">
        <f t="shared" si="78"/>
        <v>1081.5999999999999</v>
      </c>
      <c r="D163" s="13">
        <v>18</v>
      </c>
      <c r="F163" s="43" t="s">
        <v>372</v>
      </c>
      <c r="AY163" s="22"/>
      <c r="AZ163" s="22"/>
      <c r="BA163" s="22"/>
      <c r="BB163" s="22"/>
      <c r="BC163" s="22"/>
      <c r="BD163" s="22"/>
      <c r="BE163" s="22"/>
      <c r="CF163" s="17"/>
      <c r="CG163" s="17"/>
      <c r="CH163" s="17"/>
      <c r="CI163" s="17"/>
      <c r="FB163" s="6">
        <f>IF(Readings!EX143&gt;0.1,333.5*((Readings!EX143)^-0.07168)+(2.5*(LOG(Readings!EX143/16.325))^2-273+$E163))</f>
        <v>1.0280451891271127</v>
      </c>
      <c r="FC163" s="6">
        <f>IF(Readings!EY143&gt;0.1,333.5*((Readings!EY143)^-0.07168)+(2.5*(LOG(Readings!EY143/16.325))^2-273+$E163))</f>
        <v>0.9772683227419634</v>
      </c>
      <c r="FD163" s="6">
        <f>IF(Readings!EZ143&gt;0.1,333.5*((Readings!EZ143)^-0.07168)+(2.5*(LOG(Readings!EZ143/16.325))^2-273+$E163))</f>
        <v>0.76308805502418409</v>
      </c>
      <c r="FE163" s="6">
        <f>IF(Readings!FA143&gt;0.1,333.5*((Readings!FA143)^-0.07168)+(2.5*(LOG(Readings!FA143/16.325))^2-273+$E163))</f>
        <v>0.66319391349748003</v>
      </c>
      <c r="FF163" s="6">
        <f>IF(Readings!FB143&gt;0.1,333.5*((Readings!FB143)^-0.07168)+(2.5*(LOG(Readings!FB143/16.325))^2-273+$E163))</f>
        <v>0.58864466888473999</v>
      </c>
      <c r="FG163" s="6">
        <f>IF(Readings!FC143&gt;0.1,333.5*((Readings!FC143)^-0.07168)+(2.5*(LOG(Readings!FC143/16.325))^2-273+$E163))</f>
        <v>0.6010475659956569</v>
      </c>
      <c r="FH163" s="6">
        <f>IF(Readings!FD143&gt;0.1,333.5*((Readings!FD143)^-0.07168)+(2.5*(LOG(Readings!FD143/16.325))^2-273+$E163))</f>
        <v>0.65074702323630618</v>
      </c>
      <c r="FI163" s="6">
        <f>IF(Readings!FE143&gt;0.1,333.5*((Readings!FE143)^-0.07168)+(2.5*(LOG(Readings!FE143/16.325))^2-273+$E163))</f>
        <v>0.81324904627149408</v>
      </c>
      <c r="FJ163" s="6">
        <f>IF(Readings!FF143&gt;0.1,333.5*((Readings!FF143)^-0.07168)+(2.5*(LOG(Readings!FF143/16.325))^2-273+$E163))</f>
        <v>0.9899488028796668</v>
      </c>
      <c r="FK163" s="6">
        <f>IF(Readings!FG143&gt;0.1,333.5*((Readings!FG143)^-0.07168)+(2.5*(LOG(Readings!FG143/16.325))^2-273+$E163))</f>
        <v>1.0917230695154672</v>
      </c>
    </row>
    <row r="164" spans="2:167" x14ac:dyDescent="0.2">
      <c r="B164" s="13">
        <v>6</v>
      </c>
      <c r="C164" s="13">
        <f t="shared" si="78"/>
        <v>1080.0999999999999</v>
      </c>
      <c r="D164" s="13">
        <v>19.5</v>
      </c>
      <c r="F164" s="43" t="s">
        <v>373</v>
      </c>
      <c r="AY164" s="22"/>
      <c r="AZ164" s="22"/>
      <c r="BA164" s="22"/>
      <c r="BB164" s="22"/>
      <c r="BC164" s="22"/>
      <c r="BD164" s="22"/>
      <c r="BE164" s="22"/>
      <c r="CF164" s="17"/>
      <c r="CG164" s="17"/>
      <c r="CH164" s="17"/>
      <c r="CI164" s="17"/>
      <c r="FB164" s="6">
        <f>IF(Readings!EX144&gt;0.1,333.5*((Readings!EX144)^-0.07168)+(2.5*(LOG(Readings!EX144/16.325))^2-273+$E164))</f>
        <v>0.57625053523338465</v>
      </c>
      <c r="FC164" s="6">
        <f>IF(Readings!EY144&gt;0.1,333.5*((Readings!EY144)^-0.07168)+(2.5*(LOG(Readings!EY144/16.325))^2-273+$E164))</f>
        <v>0.55148851165296264</v>
      </c>
      <c r="FD164" s="6">
        <f>IF(Readings!EZ144&gt;0.1,333.5*((Readings!EZ144)^-0.07168)+(2.5*(LOG(Readings!EZ144/16.325))^2-273+$E164))</f>
        <v>0.42820025620324031</v>
      </c>
      <c r="FE164" s="6">
        <f>IF(Readings!FA144&gt;0.1,333.5*((Readings!FA144)^-0.07168)+(2.5*(LOG(Readings!FA144/16.325))^2-273+$E164))</f>
        <v>0.3668798523095802</v>
      </c>
      <c r="FF164" s="6">
        <f>IF(Readings!FB144&gt;0.1,333.5*((Readings!FB144)^-0.07168)+(2.5*(LOG(Readings!FB144/16.325))^2-273+$E164))</f>
        <v>0.31797762085705017</v>
      </c>
      <c r="FG164" s="6">
        <f>IF(Readings!FC144&gt;0.1,333.5*((Readings!FC144)^-0.07168)+(2.5*(LOG(Readings!FC144/16.325))^2-273+$E164))</f>
        <v>0.33019038281764779</v>
      </c>
      <c r="FH164" s="6">
        <f>IF(Readings!FD144&gt;0.1,333.5*((Readings!FD144)^-0.07168)+(2.5*(LOG(Readings!FD144/16.325))^2-273+$E164))</f>
        <v>0.3546414873093795</v>
      </c>
      <c r="FI164" s="6">
        <f>IF(Readings!FE144&gt;0.1,333.5*((Readings!FE144)^-0.07168)+(2.5*(LOG(Readings!FE144/16.325))^2-273+$E164))</f>
        <v>0.46509577004371749</v>
      </c>
      <c r="FJ164" s="6">
        <f>IF(Readings!FF144&gt;0.1,333.5*((Readings!FF144)^-0.07168)+(2.5*(LOG(Readings!FF144/16.325))^2-273+$E164))</f>
        <v>0.58864466888473999</v>
      </c>
      <c r="FK164" s="6">
        <f>IF(Readings!FG144&gt;0.1,333.5*((Readings!FG144)^-0.07168)+(2.5*(LOG(Readings!FG144/16.325))^2-273+$E164))</f>
        <v>0.63830895512904817</v>
      </c>
    </row>
    <row r="165" spans="2:167" x14ac:dyDescent="0.2">
      <c r="B165" s="13">
        <v>7</v>
      </c>
      <c r="C165" s="13">
        <f t="shared" si="78"/>
        <v>1079.0999999999999</v>
      </c>
      <c r="D165" s="13">
        <v>20.5</v>
      </c>
      <c r="F165" s="43" t="s">
        <v>374</v>
      </c>
      <c r="AY165" s="22"/>
      <c r="AZ165" s="22"/>
      <c r="BA165" s="22"/>
      <c r="BB165" s="22"/>
      <c r="BC165" s="22"/>
      <c r="BD165" s="22"/>
      <c r="BE165" s="22"/>
      <c r="CF165" s="17"/>
      <c r="CG165" s="17"/>
      <c r="CH165" s="17"/>
      <c r="CI165" s="17"/>
      <c r="FB165" s="6">
        <f>IF(Readings!EX145&gt;0.1,333.5*((Readings!EX145)^-0.07168)+(2.5*(LOG(Readings!EX145/16.325))^2-273+$E165))</f>
        <v>0.17208522439631224</v>
      </c>
      <c r="FC165" s="6">
        <f>IF(Readings!EY145&gt;0.1,333.5*((Readings!EY145)^-0.07168)+(2.5*(LOG(Readings!EY145/16.325))^2-273+$E165))</f>
        <v>0.1841965765690361</v>
      </c>
      <c r="FD165" s="6">
        <f>IF(Readings!EZ145&gt;0.1,333.5*((Readings!EZ145)^-0.07168)+(2.5*(LOG(Readings!EZ145/16.325))^2-273+$E165))</f>
        <v>0.14788764661676623</v>
      </c>
      <c r="FE165" s="6">
        <f>IF(Readings!FA145&gt;0.1,333.5*((Readings!FA145)^-0.07168)+(2.5*(LOG(Readings!FA145/16.325))^2-273+$E165))</f>
        <v>0.11165393280566605</v>
      </c>
      <c r="FF165" s="6">
        <f>IF(Readings!FB145&gt;0.1,333.5*((Readings!FB145)^-0.07168)+(2.5*(LOG(Readings!FB145/16.325))^2-273+$E165))</f>
        <v>9.9592692161934337E-2</v>
      </c>
      <c r="FG165" s="6">
        <f>IF(Readings!FC145&gt;0.1,333.5*((Readings!FC145)^-0.07168)+(2.5*(LOG(Readings!FC145/16.325))^2-273+$E165))</f>
        <v>0.11165393280566605</v>
      </c>
      <c r="FH165" s="6">
        <f>IF(Readings!FD145&gt;0.1,333.5*((Readings!FD145)^-0.07168)+(2.5*(LOG(Readings!FD145/16.325))^2-273+$E165))</f>
        <v>0.1237234981984443</v>
      </c>
      <c r="FI165" s="6">
        <f>IF(Readings!FE145&gt;0.1,333.5*((Readings!FE145)^-0.07168)+(2.5*(LOG(Readings!FE145/16.325))^2-273+$E165))</f>
        <v>-0.17554283999572817</v>
      </c>
      <c r="FJ165" s="6">
        <f>IF(Readings!FF145&gt;0.1,333.5*((Readings!FF145)^-0.07168)+(2.5*(LOG(Readings!FF145/16.325))^2-273+$E165))</f>
        <v>0.23272599612545264</v>
      </c>
      <c r="FK165" s="6">
        <f>IF(Readings!FG145&gt;0.1,333.5*((Readings!FG145)^-0.07168)+(2.5*(LOG(Readings!FG145/16.325))^2-273+$E165))</f>
        <v>0.25704126647559633</v>
      </c>
    </row>
    <row r="166" spans="2:167" x14ac:dyDescent="0.2">
      <c r="B166" s="13">
        <v>8</v>
      </c>
      <c r="C166" s="13">
        <f t="shared" si="78"/>
        <v>1078.0999999999999</v>
      </c>
      <c r="D166" s="13">
        <v>21.5</v>
      </c>
      <c r="F166" s="43" t="s">
        <v>375</v>
      </c>
      <c r="AY166" s="22"/>
      <c r="AZ166" s="22"/>
      <c r="BA166" s="22"/>
      <c r="BB166" s="22"/>
      <c r="BC166" s="22"/>
      <c r="BD166" s="22"/>
      <c r="BE166" s="22"/>
      <c r="FB166" s="6">
        <f>IF(Readings!EX146&gt;0.1,333.5*((Readings!EX146)^-0.07168)+(2.5*(LOG(Readings!EX146/16.325))^2-273+$E166))</f>
        <v>-0.1517893259007792</v>
      </c>
      <c r="FC166" s="6">
        <f>IF(Readings!EY146&gt;0.1,333.5*((Readings!EY146)^-0.07168)+(2.5*(LOG(Readings!EY146/16.325))^2-273+$E166))</f>
        <v>-0.13990043694377619</v>
      </c>
      <c r="FD166" s="6">
        <f>IF(Readings!EZ146&gt;0.1,333.5*((Readings!EZ146)^-0.07168)+(2.5*(LOG(Readings!EZ146/16.325))^2-273+$E166))</f>
        <v>-0.13990043694377619</v>
      </c>
      <c r="FE166" s="6">
        <f>IF(Readings!FA146&gt;0.1,333.5*((Readings!FA146)^-0.07168)+(2.5*(LOG(Readings!FA146/16.325))^2-273+$E166))</f>
        <v>-0.13990043694377619</v>
      </c>
      <c r="FF166" s="6">
        <f>IF(Readings!FB146&gt;0.1,333.5*((Readings!FB146)^-0.07168)+(2.5*(LOG(Readings!FB146/16.325))^2-273+$E166))</f>
        <v>-0.13990043694377619</v>
      </c>
      <c r="FG166" s="6">
        <f>IF(Readings!FC146&gt;0.1,333.5*((Readings!FC146)^-0.07168)+(2.5*(LOG(Readings!FC146/16.325))^2-273+$E166))</f>
        <v>-0.12800344619114412</v>
      </c>
      <c r="FH166" s="6">
        <f>IF(Readings!FD146&gt;0.1,333.5*((Readings!FD146)^-0.07168)+(2.5*(LOG(Readings!FD146/16.325))^2-273+$E166))</f>
        <v>-0.13990043694377619</v>
      </c>
      <c r="FI166" s="6">
        <f>IF(Readings!FE146&gt;0.1,333.5*((Readings!FE146)^-0.07168)+(2.5*(LOG(Readings!FE146/16.325))^2-273+$E166))</f>
        <v>-0.12800344619114412</v>
      </c>
      <c r="FJ166" s="6">
        <f>IF(Readings!FF146&gt;0.1,333.5*((Readings!FF146)^-0.07168)+(2.5*(LOG(Readings!FF146/16.325))^2-273+$E166))</f>
        <v>-0.12800344619114412</v>
      </c>
      <c r="FK166" s="6">
        <f>IF(Readings!FG146&gt;0.1,333.5*((Readings!FG146)^-0.07168)+(2.5*(LOG(Readings!FG146/16.325))^2-273+$E166))</f>
        <v>-0.11609834322666757</v>
      </c>
    </row>
    <row r="167" spans="2:167" x14ac:dyDescent="0.2">
      <c r="B167" s="13">
        <v>9</v>
      </c>
      <c r="C167" s="13">
        <f t="shared" si="78"/>
        <v>1077.0999999999999</v>
      </c>
      <c r="D167" s="13">
        <v>22.5</v>
      </c>
      <c r="F167" s="43" t="s">
        <v>376</v>
      </c>
      <c r="AY167" s="22"/>
      <c r="AZ167" s="22"/>
      <c r="BA167" s="22"/>
      <c r="BB167" s="22"/>
      <c r="BC167" s="22"/>
      <c r="BD167" s="22"/>
      <c r="BE167" s="22"/>
      <c r="FB167" s="6">
        <f>IF(Readings!EX147&gt;0.1,333.5*((Readings!EX147)^-0.07168)+(2.5*(LOG(Readings!EX147/16.325))^2-273+$E167))</f>
        <v>-0.17554283999572817</v>
      </c>
      <c r="FC167" s="6">
        <f>IF(Readings!EY147&gt;0.1,333.5*((Readings!EY147)^-0.07168)+(2.5*(LOG(Readings!EY147/16.325))^2-273+$E167))</f>
        <v>-0.18740748586833433</v>
      </c>
      <c r="FD167" s="6">
        <f>IF(Readings!EZ147&gt;0.1,333.5*((Readings!EZ147)^-0.07168)+(2.5*(LOG(Readings!EZ147/16.325))^2-273+$E167))</f>
        <v>-0.17554283999572817</v>
      </c>
      <c r="FE167" s="6">
        <f>IF(Readings!FA147&gt;0.1,333.5*((Readings!FA147)^-0.07168)+(2.5*(LOG(Readings!FA147/16.325))^2-273+$E167))</f>
        <v>-0.17554283999572817</v>
      </c>
      <c r="FF167" s="6">
        <f>IF(Readings!FB147&gt;0.1,333.5*((Readings!FB147)^-0.07168)+(2.5*(LOG(Readings!FB147/16.325))^2-273+$E167))</f>
        <v>-0.18740748586833433</v>
      </c>
      <c r="FG167" s="6">
        <f>IF(Readings!FC147&gt;0.1,333.5*((Readings!FC147)^-0.07168)+(2.5*(LOG(Readings!FC147/16.325))^2-273+$E167))</f>
        <v>-0.1636701234590987</v>
      </c>
      <c r="FH167" s="6">
        <f>IF(Readings!FD147&gt;0.1,333.5*((Readings!FD147)^-0.07168)+(2.5*(LOG(Readings!FD147/16.325))^2-273+$E167))</f>
        <v>-0.17554283999572817</v>
      </c>
      <c r="FI167" s="6">
        <f>IF(Readings!FE147&gt;0.1,333.5*((Readings!FE147)^-0.07168)+(2.5*(LOG(Readings!FE147/16.325))^2-273+$E167))</f>
        <v>-0.17554283999572817</v>
      </c>
      <c r="FJ167" s="6">
        <f>IF(Readings!FF147&gt;0.1,333.5*((Readings!FF147)^-0.07168)+(2.5*(LOG(Readings!FF147/16.325))^2-273+$E167))</f>
        <v>-0.17554283999572817</v>
      </c>
      <c r="FK167" s="6">
        <f>IF(Readings!FG147&gt;0.1,333.5*((Readings!FG147)^-0.07168)+(2.5*(LOG(Readings!FG147/16.325))^2-273+$E167))</f>
        <v>-0.13990043694377619</v>
      </c>
    </row>
    <row r="168" spans="2:167" x14ac:dyDescent="0.2">
      <c r="B168" s="13">
        <v>10</v>
      </c>
      <c r="C168" s="13">
        <f t="shared" si="78"/>
        <v>1076.0999999999999</v>
      </c>
      <c r="D168" s="13">
        <v>23.5</v>
      </c>
      <c r="F168" s="43" t="s">
        <v>377</v>
      </c>
      <c r="FB168" s="6">
        <f>IF(Readings!EX148&gt;0.1,333.5*((Readings!EX148)^-0.07168)+(2.5*(LOG(Readings!EX148/16.325))^2-273+$E168))</f>
        <v>-0.19926407141491609</v>
      </c>
      <c r="FC168" s="6">
        <f>IF(Readings!EY148&gt;0.1,333.5*((Readings!EY148)^-0.07168)+(2.5*(LOG(Readings!EY148/16.325))^2-273+$E168))</f>
        <v>-0.19926407141491609</v>
      </c>
      <c r="FD168" s="6">
        <f>IF(Readings!EZ148&gt;0.1,333.5*((Readings!EZ148)^-0.07168)+(2.5*(LOG(Readings!EZ148/16.325))^2-273+$E168))</f>
        <v>-0.18740748586833433</v>
      </c>
      <c r="FE168" s="6">
        <f>IF(Readings!FA148&gt;0.1,333.5*((Readings!FA148)^-0.07168)+(2.5*(LOG(Readings!FA148/16.325))^2-273+$E168))</f>
        <v>-0.19926407141491609</v>
      </c>
      <c r="FF168" s="6">
        <f>IF(Readings!FB148&gt;0.1,333.5*((Readings!FB148)^-0.07168)+(2.5*(LOG(Readings!FB148/16.325))^2-273+$E168))</f>
        <v>-0.21111260695403189</v>
      </c>
      <c r="FG168" s="6">
        <f>IF(Readings!FC148&gt;0.1,333.5*((Readings!FC148)^-0.07168)+(2.5*(LOG(Readings!FC148/16.325))^2-273+$E168))</f>
        <v>-0.18740748586833433</v>
      </c>
      <c r="FH168" s="6">
        <f>IF(Readings!FD148&gt;0.1,333.5*((Readings!FD148)^-0.07168)+(2.5*(LOG(Readings!FD148/16.325))^2-273+$E168))</f>
        <v>-0.19926407141491609</v>
      </c>
      <c r="FI168" s="6">
        <f>IF(Readings!FE148&gt;0.1,333.5*((Readings!FE148)^-0.07168)+(2.5*(LOG(Readings!FE148/16.325))^2-273+$E168))</f>
        <v>-0.19926407141491609</v>
      </c>
      <c r="FJ168" s="6">
        <f>IF(Readings!FF148&gt;0.1,333.5*((Readings!FF148)^-0.07168)+(2.5*(LOG(Readings!FF148/16.325))^2-273+$E168))</f>
        <v>-0.19926407141491609</v>
      </c>
      <c r="FK168" s="6">
        <f>IF(Readings!FG148&gt;0.1,333.5*((Readings!FG148)^-0.07168)+(2.5*(LOG(Readings!FG148/16.325))^2-273+$E168))</f>
        <v>-0.22295310278468605</v>
      </c>
    </row>
    <row r="169" spans="2:167" x14ac:dyDescent="0.2">
      <c r="B169" s="13">
        <v>11</v>
      </c>
      <c r="C169" s="13">
        <f t="shared" si="78"/>
        <v>1074.5999999999999</v>
      </c>
      <c r="D169" s="13">
        <v>25</v>
      </c>
      <c r="F169" s="43" t="s">
        <v>378</v>
      </c>
      <c r="FB169" s="6"/>
      <c r="FC169" s="6"/>
      <c r="FD169" s="6"/>
      <c r="FE169" s="6"/>
      <c r="FF169" s="6"/>
      <c r="FG169" s="6"/>
      <c r="FH169" s="6"/>
      <c r="FI169" s="6"/>
      <c r="FJ169" s="6"/>
      <c r="FK169" s="6"/>
    </row>
    <row r="170" spans="2:167" x14ac:dyDescent="0.2">
      <c r="B170" s="13">
        <v>12</v>
      </c>
      <c r="C170" s="13">
        <f t="shared" si="78"/>
        <v>1072.0999999999999</v>
      </c>
      <c r="D170" s="13">
        <v>27.5</v>
      </c>
      <c r="F170" s="43" t="s">
        <v>379</v>
      </c>
      <c r="FB170" s="6"/>
      <c r="FC170" s="6"/>
      <c r="FD170" s="6"/>
      <c r="FE170" s="6"/>
      <c r="FF170" s="6"/>
      <c r="FG170" s="6"/>
      <c r="FH170" s="6"/>
      <c r="FI170" s="6"/>
      <c r="FJ170" s="6"/>
      <c r="FK170" s="6"/>
    </row>
    <row r="171" spans="2:167" x14ac:dyDescent="0.2">
      <c r="B171" s="13">
        <v>13</v>
      </c>
      <c r="C171" s="13">
        <f t="shared" si="78"/>
        <v>1069.5999999999999</v>
      </c>
      <c r="D171" s="13">
        <v>30</v>
      </c>
      <c r="F171" s="43" t="s">
        <v>126</v>
      </c>
      <c r="FB171" s="6"/>
      <c r="FC171" s="6"/>
      <c r="FD171" s="6"/>
      <c r="FE171" s="6"/>
      <c r="FF171" s="6"/>
      <c r="FG171" s="6"/>
      <c r="FH171" s="6"/>
      <c r="FI171" s="6"/>
      <c r="FJ171" s="6"/>
      <c r="FK171" s="6"/>
    </row>
    <row r="174" spans="2:167" x14ac:dyDescent="0.2">
      <c r="B174" s="47" t="s">
        <v>78</v>
      </c>
      <c r="C174" s="47"/>
    </row>
    <row r="175" spans="2:167" x14ac:dyDescent="0.2">
      <c r="B175" s="13" t="s">
        <v>49</v>
      </c>
      <c r="C175" s="43" t="s">
        <v>2</v>
      </c>
      <c r="D175" s="43" t="s">
        <v>3</v>
      </c>
      <c r="FB175" s="5">
        <v>41016</v>
      </c>
      <c r="FC175" s="5">
        <v>41051</v>
      </c>
      <c r="FD175" s="5">
        <v>41118</v>
      </c>
      <c r="FE175" s="5">
        <v>41151</v>
      </c>
      <c r="FF175" s="5">
        <v>41182</v>
      </c>
      <c r="FG175" s="5">
        <v>41212</v>
      </c>
      <c r="FH175" s="5">
        <v>41233</v>
      </c>
      <c r="FI175" s="5">
        <v>41268</v>
      </c>
      <c r="FJ175" s="5">
        <v>41304</v>
      </c>
      <c r="FK175" s="5">
        <v>41337</v>
      </c>
    </row>
    <row r="176" spans="2:167" x14ac:dyDescent="0.2">
      <c r="B176" s="13">
        <v>1</v>
      </c>
      <c r="C176" s="27">
        <v>1086.3</v>
      </c>
      <c r="D176" s="13">
        <v>2</v>
      </c>
      <c r="F176" s="43" t="s">
        <v>290</v>
      </c>
      <c r="FC176" s="6">
        <f>IF(Readings!EY153&gt;0.1,333.5*((Readings!EY153)^-0.07168)+(2.5*(LOG(Readings!EY153/16.325))^2-273+$E176))</f>
        <v>-0.12800344619114412</v>
      </c>
      <c r="FD176" s="6">
        <f>IF(Readings!EZ153&gt;0.1,333.5*((Readings!EZ153)^-0.07168)+(2.5*(LOG(Readings!EZ153/16.325))^2-273+$E176))</f>
        <v>2.9606206502775194</v>
      </c>
      <c r="FE176" s="6">
        <f>IF(Readings!FA153&gt;0.1,333.5*((Readings!FA153)^-0.07168)+(2.5*(LOG(Readings!FA153/16.325))^2-273+$E176))</f>
        <v>4.8586242899296508</v>
      </c>
      <c r="FF176" s="6">
        <f>IF(Readings!FB153&gt;0.1,333.5*((Readings!FB153)^-0.07168)+(2.5*(LOG(Readings!FB153/16.325))^2-273+$E176))</f>
        <v>3.4639262825578498</v>
      </c>
      <c r="FG176" s="6">
        <f>IF(Readings!FC153&gt;0.1,333.5*((Readings!FC153)^-0.07168)+(2.5*(LOG(Readings!FC153/16.325))^2-273+$E176))</f>
        <v>2.4573585533727851</v>
      </c>
      <c r="FH176" s="6">
        <f>IF(Readings!FD153&gt;0.1,333.5*((Readings!FD153)^-0.07168)+(2.5*(LOG(Readings!FD153/16.325))^2-273+$E176))</f>
        <v>1.3617139616760596</v>
      </c>
      <c r="FI176" s="6">
        <f>IF(Readings!FE153&gt;0.1,333.5*((Readings!FE153)^-0.07168)+(2.5*(LOG(Readings!FE153/16.325))^2-273+$E176))</f>
        <v>0.41591899383172404</v>
      </c>
      <c r="FJ176" s="6">
        <f>IF(Readings!FF153&gt;0.1,333.5*((Readings!FF153)^-0.07168)+(2.5*(LOG(Readings!FF153/16.325))^2-273+$E176))</f>
        <v>1.5396194311335876E-2</v>
      </c>
      <c r="FK176" s="6">
        <f>IF(Readings!FG153&gt;0.1,333.5*((Readings!FG153)^-0.07168)+(2.5*(LOG(Readings!FG153/16.325))^2-273+$E176))</f>
        <v>-9.2263758897559001E-2</v>
      </c>
    </row>
    <row r="177" spans="2:167" x14ac:dyDescent="0.2">
      <c r="B177" s="13">
        <v>2</v>
      </c>
      <c r="C177" s="27">
        <v>1085.3</v>
      </c>
      <c r="D177" s="13">
        <v>3</v>
      </c>
      <c r="F177" s="43" t="s">
        <v>291</v>
      </c>
      <c r="FC177" s="6">
        <f>IF(Readings!EY154&gt;0.1,333.5*((Readings!EY154)^-0.07168)+(2.5*(LOG(Readings!EY154/16.325))^2-273+$E177))</f>
        <v>-6.8396600229505111E-2</v>
      </c>
      <c r="FD177" s="6">
        <f>IF(Readings!EZ154&gt;0.1,333.5*((Readings!EZ154)^-0.07168)+(2.5*(LOG(Readings!EZ154/16.325))^2-273+$E177))</f>
        <v>0.90137688327263277</v>
      </c>
      <c r="FE177" s="6">
        <f>IF(Readings!FA154&gt;0.1,333.5*((Readings!FA154)^-0.07168)+(2.5*(LOG(Readings!FA154/16.325))^2-273+$E177))</f>
        <v>2.7072092891397688</v>
      </c>
      <c r="FF177" s="6">
        <f>IF(Readings!FB154&gt;0.1,333.5*((Readings!FB154)^-0.07168)+(2.5*(LOG(Readings!FB154/16.325))^2-273+$E177))</f>
        <v>2.1973870968504912</v>
      </c>
      <c r="FG177" s="6">
        <f>IF(Readings!FC154&gt;0.1,333.5*((Readings!FC154)^-0.07168)+(2.5*(LOG(Readings!FC154/16.325))^2-273+$E177))</f>
        <v>2.2381827268368966</v>
      </c>
      <c r="FH177" s="6">
        <f>IF(Readings!FD154&gt;0.1,333.5*((Readings!FD154)^-0.07168)+(2.5*(LOG(Readings!FD154/16.325))^2-273+$E177))</f>
        <v>1.4787026550940254</v>
      </c>
      <c r="FI177" s="6">
        <f>IF(Readings!FE154&gt;0.1,333.5*((Readings!FE154)^-0.07168)+(2.5*(LOG(Readings!FE154/16.325))^2-273+$E177))</f>
        <v>0.75057016047082925</v>
      </c>
      <c r="FJ177" s="6">
        <f>IF(Readings!FF154&gt;0.1,333.5*((Readings!FF154)^-0.07168)+(2.5*(LOG(Readings!FF154/16.325))^2-273+$E177))</f>
        <v>0.23272599612545264</v>
      </c>
      <c r="FK177" s="6">
        <f>IF(Readings!FG154&gt;0.1,333.5*((Readings!FG154)^-0.07168)+(2.5*(LOG(Readings!FG154/16.325))^2-273+$E177))</f>
        <v>5.1430760978632861E-2</v>
      </c>
    </row>
    <row r="178" spans="2:167" x14ac:dyDescent="0.2">
      <c r="B178" s="13">
        <v>3</v>
      </c>
      <c r="C178" s="27">
        <v>1084.3</v>
      </c>
      <c r="D178" s="13">
        <v>4</v>
      </c>
      <c r="F178" s="43" t="s">
        <v>292</v>
      </c>
      <c r="FC178" s="6">
        <f>IF(Readings!EY155&gt;0.1,333.5*((Readings!EY155)^-0.07168)+(2.5*(LOG(Readings!EY155/16.325))^2-273+$E178))</f>
        <v>-8.0334256601190646E-2</v>
      </c>
      <c r="FD178" s="6">
        <f>IF(Readings!EZ155&gt;0.1,333.5*((Readings!EZ155)^-0.07168)+(2.5*(LOG(Readings!EZ155/16.325))^2-273+$E178))</f>
        <v>0.14788764661676623</v>
      </c>
      <c r="FE178" s="6">
        <f>IF(Readings!FA155&gt;0.1,333.5*((Readings!FA155)^-0.07168)+(2.5*(LOG(Readings!FA155/16.325))^2-273+$E178))</f>
        <v>1.0917230695154672</v>
      </c>
      <c r="FF178" s="6">
        <f>IF(Readings!FB155&gt;0.1,333.5*((Readings!FB155)^-0.07168)+(2.5*(LOG(Readings!FB155/16.325))^2-273+$E178))</f>
        <v>-9.2263758897559001E-2</v>
      </c>
      <c r="FG178" s="6">
        <f>IF(Readings!FC155&gt;0.1,333.5*((Readings!FC155)^-0.07168)+(2.5*(LOG(Readings!FC155/16.325))^2-273+$E178))</f>
        <v>1.3876444615887635</v>
      </c>
      <c r="FH178" s="6">
        <f>IF(Readings!FD155&gt;0.1,333.5*((Readings!FD155)^-0.07168)+(2.5*(LOG(Readings!FD155/16.325))^2-273+$E178))</f>
        <v>1.0280451891271127</v>
      </c>
      <c r="FI178" s="6">
        <f>IF(Readings!FE155&gt;0.1,333.5*((Readings!FE155)^-0.07168)+(2.5*(LOG(Readings!FE155/16.325))^2-273+$E178))</f>
        <v>0.6010475659956569</v>
      </c>
      <c r="FJ178" s="6">
        <f>IF(Readings!FF155&gt;0.1,333.5*((Readings!FF155)^-0.07168)+(2.5*(LOG(Readings!FF155/16.325))^2-273+$E178))</f>
        <v>0.22058101763070681</v>
      </c>
      <c r="FK178" s="6">
        <f>IF(Readings!FG155&gt;0.1,333.5*((Readings!FG155)^-0.07168)+(2.5*(LOG(Readings!FG155/16.325))^2-273+$E178))</f>
        <v>5.1430760978632861E-2</v>
      </c>
    </row>
    <row r="179" spans="2:167" x14ac:dyDescent="0.2">
      <c r="B179" s="13">
        <v>4</v>
      </c>
      <c r="C179" s="27">
        <v>1083.3</v>
      </c>
      <c r="D179" s="13">
        <v>5</v>
      </c>
      <c r="F179" s="43" t="s">
        <v>293</v>
      </c>
      <c r="FC179" s="6">
        <f>IF(Readings!EY156&gt;0.1,333.5*((Readings!EY156)^-0.07168)+(2.5*(LOG(Readings!EY156/16.325))^2-273+$E179))</f>
        <v>-0.13990043694377619</v>
      </c>
      <c r="FD179" s="6">
        <f>IF(Readings!EZ156&gt;0.1,333.5*((Readings!EZ156)^-0.07168)+(2.5*(LOG(Readings!EZ156/16.325))^2-273+$E179))</f>
        <v>-9.2263758897559001E-2</v>
      </c>
      <c r="FE179" s="6">
        <f>IF(Readings!FA156&gt;0.1,333.5*((Readings!FA156)^-0.07168)+(2.5*(LOG(Readings!FA156/16.325))^2-273+$E179))</f>
        <v>0.1237234981984443</v>
      </c>
      <c r="FF179" s="6">
        <f>IF(Readings!FB156&gt;0.1,333.5*((Readings!FB156)^-0.07168)+(2.5*(LOG(Readings!FB156/16.325))^2-273+$E179))</f>
        <v>-0.32915746818144953</v>
      </c>
      <c r="FG179" s="6">
        <f>IF(Readings!FC156&gt;0.1,333.5*((Readings!FC156)^-0.07168)+(2.5*(LOG(Readings!FC156/16.325))^2-273+$E179))</f>
        <v>2.9039944003006326</v>
      </c>
      <c r="FH179" s="6">
        <f>IF(Readings!FD156&gt;0.1,333.5*((Readings!FD156)^-0.07168)+(2.5*(LOG(Readings!FD156/16.325))^2-273+$E179))</f>
        <v>0.1841965765690361</v>
      </c>
      <c r="FI179" s="6">
        <f>IF(Readings!FE156&gt;0.1,333.5*((Readings!FE156)^-0.07168)+(2.5*(LOG(Readings!FE156/16.325))^2-273+$E179))</f>
        <v>0.11165393280566605</v>
      </c>
      <c r="FJ179" s="6">
        <f>IF(Readings!FF156&gt;0.1,333.5*((Readings!FF156)^-0.07168)+(2.5*(LOG(Readings!FF156/16.325))^2-273+$E179))</f>
        <v>-2.0564223378187307E-2</v>
      </c>
      <c r="FK179" s="6">
        <f>IF(Readings!FG156&gt;0.1,333.5*((Readings!FG156)^-0.07168)+(2.5*(LOG(Readings!FG156/16.325))^2-273+$E179))</f>
        <v>-8.0334256601190646E-2</v>
      </c>
    </row>
    <row r="180" spans="2:167" x14ac:dyDescent="0.2">
      <c r="B180" s="13">
        <v>5</v>
      </c>
      <c r="C180" s="27">
        <v>1082.3</v>
      </c>
      <c r="D180" s="13">
        <v>6</v>
      </c>
      <c r="F180" s="43" t="s">
        <v>252</v>
      </c>
      <c r="FC180" s="6">
        <f>IF(Readings!EY157&gt;0.1,333.5*((Readings!EY157)^-0.07168)+(2.5*(LOG(Readings!EY157/16.325))^2-273+$E180))</f>
        <v>-0.18740748586833433</v>
      </c>
      <c r="FD180" s="6">
        <f>IF(Readings!EZ157&gt;0.1,333.5*((Readings!EZ157)^-0.07168)+(2.5*(LOG(Readings!EZ157/16.325))^2-273+$E180))</f>
        <v>-0.13990043694377619</v>
      </c>
      <c r="FE180" s="6">
        <f>IF(Readings!FA157&gt;0.1,333.5*((Readings!FA157)^-0.07168)+(2.5*(LOG(Readings!FA157/16.325))^2-273+$E180))</f>
        <v>-0.1517893259007792</v>
      </c>
      <c r="FF180" s="6">
        <f>IF(Readings!FB157&gt;0.1,333.5*((Readings!FB157)^-0.07168)+(2.5*(LOG(Readings!FB157/16.325))^2-273+$E180))</f>
        <v>-0.4464085362732817</v>
      </c>
      <c r="FG180" s="6">
        <f>IF(Readings!FC157&gt;0.1,333.5*((Readings!FC157)^-0.07168)+(2.5*(LOG(Readings!FC157/16.325))^2-273+$E180))</f>
        <v>-0.13990043694377619</v>
      </c>
      <c r="FH180" s="6">
        <f>IF(Readings!FD157&gt;0.1,333.5*((Readings!FD157)^-0.07168)+(2.5*(LOG(Readings!FD157/16.325))^2-273+$E180))</f>
        <v>-0.18740748586833433</v>
      </c>
      <c r="FI180" s="6">
        <f>IF(Readings!FE157&gt;0.1,333.5*((Readings!FE157)^-0.07168)+(2.5*(LOG(Readings!FE157/16.325))^2-273+$E180))</f>
        <v>-0.13990043694377619</v>
      </c>
      <c r="FJ180" s="6">
        <f>IF(Readings!FF157&gt;0.1,333.5*((Readings!FF157)^-0.07168)+(2.5*(LOG(Readings!FF157/16.325))^2-273+$E180))</f>
        <v>-0.1517893259007792</v>
      </c>
      <c r="FK180" s="6">
        <f>IF(Readings!FG157&gt;0.1,333.5*((Readings!FG157)^-0.07168)+(2.5*(LOG(Readings!FG157/16.325))^2-273+$E180))</f>
        <v>-0.1636701234590987</v>
      </c>
    </row>
    <row r="181" spans="2:167" x14ac:dyDescent="0.2">
      <c r="B181" s="13">
        <v>6</v>
      </c>
      <c r="C181" s="42">
        <v>1078.8</v>
      </c>
      <c r="D181" s="13">
        <v>9.5</v>
      </c>
      <c r="F181" s="43" t="s">
        <v>294</v>
      </c>
      <c r="FC181" s="6">
        <f>IF(Readings!EY158&gt;0.1,333.5*((Readings!EY158)^-0.07168)+(2.5*(LOG(Readings!EY158/16.325))^2-273+$E181))</f>
        <v>-0.31738886944822298</v>
      </c>
      <c r="FD181" s="6">
        <f>IF(Readings!EZ158&gt;0.1,333.5*((Readings!EZ158)^-0.07168)+(2.5*(LOG(Readings!EZ158/16.325))^2-273+$E181))</f>
        <v>-0.27023489432849601</v>
      </c>
      <c r="FE181" s="6">
        <f>IF(Readings!FA158&gt;0.1,333.5*((Readings!FA158)^-0.07168)+(2.5*(LOG(Readings!FA158/16.325))^2-273+$E181))</f>
        <v>-0.27023489432849601</v>
      </c>
      <c r="FF181" s="6">
        <f>IF(Readings!FB158&gt;0.1,333.5*((Readings!FB158)^-0.07168)+(2.5*(LOG(Readings!FB158/16.325))^2-273+$E181))</f>
        <v>-0.32915746818144953</v>
      </c>
      <c r="FG181" s="6">
        <f>IF(Readings!FC158&gt;0.1,333.5*((Readings!FC158)^-0.07168)+(2.5*(LOG(Readings!FC158/16.325))^2-273+$E181))</f>
        <v>-0.27023489432849601</v>
      </c>
      <c r="FH181" s="6">
        <f>IF(Readings!FD158&gt;0.1,333.5*((Readings!FD158)^-0.07168)+(2.5*(LOG(Readings!FD158/16.325))^2-273+$E181))</f>
        <v>-0.43471886356326195</v>
      </c>
      <c r="FI181" s="6">
        <f>IF(Readings!FE158&gt;0.1,333.5*((Readings!FE158)^-0.07168)+(2.5*(LOG(Readings!FE158/16.325))^2-273+$E181))</f>
        <v>-0.27023489432849601</v>
      </c>
      <c r="FJ181" s="6">
        <f>IF(Readings!FF158&gt;0.1,333.5*((Readings!FF158)^-0.07168)+(2.5*(LOG(Readings!FF158/16.325))^2-273+$E181))</f>
        <v>-0.28203534542740272</v>
      </c>
      <c r="FK181" s="6">
        <f>IF(Readings!FG158&gt;0.1,333.5*((Readings!FG158)^-0.07168)+(2.5*(LOG(Readings!FG158/16.325))^2-273+$E181))</f>
        <v>-0.2938278182070917</v>
      </c>
    </row>
    <row r="182" spans="2:167" x14ac:dyDescent="0.2">
      <c r="B182" s="13">
        <v>7</v>
      </c>
      <c r="C182" s="27">
        <v>1074.8</v>
      </c>
      <c r="D182" s="13">
        <v>13.5</v>
      </c>
      <c r="F182" s="43" t="s">
        <v>295</v>
      </c>
      <c r="FC182" s="6">
        <f>IF(Readings!EY159&gt;0.1,333.5*((Readings!EY159)^-0.07168)+(2.5*(LOG(Readings!EY159/16.325))^2-273+$E182))</f>
        <v>-0.43471886356326195</v>
      </c>
      <c r="FD182" s="6">
        <f>IF(Readings!EZ159&gt;0.1,333.5*((Readings!EZ159)^-0.07168)+(2.5*(LOG(Readings!EZ159/16.325))^2-273+$E182))</f>
        <v>-0.3996027197371177</v>
      </c>
      <c r="FE182" s="6">
        <f>IF(Readings!FA159&gt;0.1,333.5*((Readings!FA159)^-0.07168)+(2.5*(LOG(Readings!FA159/16.325))^2-273+$E182))</f>
        <v>-0.38788159670468758</v>
      </c>
      <c r="FF182" s="6">
        <f>IF(Readings!FB159&gt;0.1,333.5*((Readings!FB159)^-0.07168)+(2.5*(LOG(Readings!FB159/16.325))^2-273+$E182))</f>
        <v>-0.4464085362732817</v>
      </c>
      <c r="FG182" s="6">
        <f>IF(Readings!FC159&gt;0.1,333.5*((Readings!FC159)^-0.07168)+(2.5*(LOG(Readings!FC159/16.325))^2-273+$E182))</f>
        <v>-0.38788159670468758</v>
      </c>
      <c r="FH182" s="6">
        <f>IF(Readings!FD159&gt;0.1,333.5*((Readings!FD159)^-0.07168)+(2.5*(LOG(Readings!FD159/16.325))^2-273+$E182))</f>
        <v>-0.50473953158922313</v>
      </c>
      <c r="FI182" s="6">
        <f>IF(Readings!FE159&gt;0.1,333.5*((Readings!FE159)^-0.07168)+(2.5*(LOG(Readings!FE159/16.325))^2-273+$E182))</f>
        <v>-0.38788159670468758</v>
      </c>
      <c r="FJ182" s="6">
        <f>IF(Readings!FF159&gt;0.1,333.5*((Readings!FF159)^-0.07168)+(2.5*(LOG(Readings!FF159/16.325))^2-273+$E182))</f>
        <v>-0.3996027197371177</v>
      </c>
      <c r="FK182" s="6">
        <f>IF(Readings!FG159&gt;0.1,333.5*((Readings!FG159)^-0.07168)+(2.5*(LOG(Readings!FG159/16.325))^2-273+$E182))</f>
        <v>-0.3996027197371177</v>
      </c>
    </row>
    <row r="183" spans="2:167" x14ac:dyDescent="0.2">
      <c r="B183" s="13">
        <v>8</v>
      </c>
      <c r="C183" s="27">
        <v>1071.5</v>
      </c>
      <c r="D183" s="13">
        <v>16.8</v>
      </c>
      <c r="F183" s="43" t="s">
        <v>296</v>
      </c>
      <c r="FC183" s="6">
        <f>IF(Readings!EY160&gt;0.1,333.5*((Readings!EY160)^-0.07168)+(2.5*(LOG(Readings!EY160/16.325))^2-273+$E183))</f>
        <v>-0.5280173419398011</v>
      </c>
      <c r="FD183" s="6">
        <f>IF(Readings!EZ160&gt;0.1,333.5*((Readings!EZ160)^-0.07168)+(2.5*(LOG(Readings!EZ160/16.325))^2-273+$E183))</f>
        <v>-0.48143056759352021</v>
      </c>
      <c r="FE183" s="6">
        <f>IF(Readings!FA160&gt;0.1,333.5*((Readings!FA160)^-0.07168)+(2.5*(LOG(Readings!FA160/16.325))^2-273+$E183))</f>
        <v>-0.46976437839555274</v>
      </c>
      <c r="FF183" s="6">
        <f>IF(Readings!FB160&gt;0.1,333.5*((Readings!FB160)^-0.07168)+(2.5*(LOG(Readings!FB160/16.325))^2-273+$E183))</f>
        <v>-0.67856912694253424</v>
      </c>
      <c r="FG183" s="6">
        <f>IF(Readings!FC160&gt;0.1,333.5*((Readings!FC160)^-0.07168)+(2.5*(LOG(Readings!FC160/16.325))^2-273+$E183))</f>
        <v>-0.45809037125002305</v>
      </c>
      <c r="FH183" s="6">
        <f>IF(Readings!FD160&gt;0.1,333.5*((Readings!FD160)^-0.07168)+(2.5*(LOG(Readings!FD160/16.325))^2-273+$E183))</f>
        <v>-0.48143056759352021</v>
      </c>
      <c r="FI183" s="6">
        <f>IF(Readings!FE160&gt;0.1,333.5*((Readings!FE160)^-0.07168)+(2.5*(LOG(Readings!FE160/16.325))^2-273+$E183))</f>
        <v>-0.45809037125002305</v>
      </c>
      <c r="FJ183" s="6">
        <f>IF(Readings!FF160&gt;0.1,333.5*((Readings!FF160)^-0.07168)+(2.5*(LOG(Readings!FF160/16.325))^2-273+$E183))</f>
        <v>-0.48143056759352021</v>
      </c>
      <c r="FK183" s="6">
        <f>IF(Readings!FG160&gt;0.1,333.5*((Readings!FG160)^-0.07168)+(2.5*(LOG(Readings!FG160/16.325))^2-273+$E183))</f>
        <v>-0.48143056759352021</v>
      </c>
    </row>
    <row r="184" spans="2:167" x14ac:dyDescent="0.2">
      <c r="C184" s="27"/>
      <c r="FG184" s="6"/>
      <c r="FH184" s="6"/>
      <c r="FI184" s="6"/>
    </row>
    <row r="185" spans="2:167" x14ac:dyDescent="0.2">
      <c r="C185" s="27"/>
    </row>
    <row r="186" spans="2:167" x14ac:dyDescent="0.2">
      <c r="B186" s="47" t="s">
        <v>79</v>
      </c>
      <c r="C186" s="47"/>
    </row>
    <row r="187" spans="2:167" x14ac:dyDescent="0.2">
      <c r="B187" s="13" t="s">
        <v>49</v>
      </c>
      <c r="C187" s="43" t="s">
        <v>2</v>
      </c>
      <c r="D187" s="43" t="s">
        <v>3</v>
      </c>
      <c r="FB187" s="5">
        <v>41016</v>
      </c>
      <c r="FC187" s="5">
        <v>41051</v>
      </c>
      <c r="FD187" s="5">
        <v>41118</v>
      </c>
      <c r="FE187" s="5">
        <v>41151</v>
      </c>
      <c r="FF187" s="5">
        <v>41182</v>
      </c>
      <c r="FG187" s="5">
        <v>41212</v>
      </c>
      <c r="FH187" s="5">
        <v>41233</v>
      </c>
      <c r="FI187" s="5">
        <v>41268</v>
      </c>
      <c r="FJ187" s="5">
        <v>41304</v>
      </c>
      <c r="FK187" s="5">
        <v>41337</v>
      </c>
    </row>
    <row r="188" spans="2:167" x14ac:dyDescent="0.2">
      <c r="B188" s="13">
        <v>1</v>
      </c>
      <c r="C188" s="27">
        <f>1090.2-D188</f>
        <v>1088.2</v>
      </c>
      <c r="D188" s="13">
        <v>2</v>
      </c>
      <c r="F188" s="43" t="s">
        <v>297</v>
      </c>
      <c r="FB188" s="6"/>
      <c r="FC188" s="6">
        <f>IF(Readings!EY166&gt;0.1,333.5*((Readings!EY166)^-0.07168)+(2.5*(LOG(Readings!EY166/16.325))^2-273+$E188))</f>
        <v>-0.48143056759352021</v>
      </c>
      <c r="FD188" s="6">
        <f>IF(Readings!EZ166&gt;0.1,333.5*((Readings!EZ166)^-0.07168)+(2.5*(LOG(Readings!EZ166/16.325))^2-273+$E188))</f>
        <v>6.1658610627546864</v>
      </c>
      <c r="FE188" s="6">
        <f>IF(Readings!FA166&gt;0.1,333.5*((Readings!FA166)^-0.07168)+(2.5*(LOG(Readings!FA166/16.325))^2-273+$E188))</f>
        <v>7.7399451179638845</v>
      </c>
      <c r="FF188" s="6">
        <f>IF(Readings!FB166&gt;0.1,333.5*((Readings!FB166)^-0.07168)+(2.5*(LOG(Readings!FB166/16.325))^2-273+$E188))</f>
        <v>5.7305708885360787</v>
      </c>
      <c r="FG188" s="6">
        <f>IF(Readings!FC166&gt;0.1,333.5*((Readings!FC166)^-0.07168)+(2.5*(LOG(Readings!FC166/16.325))^2-273+$E188))</f>
        <v>3.0174275068446832</v>
      </c>
      <c r="FH188" s="6">
        <f>IF(Readings!FD166&gt;0.1,333.5*((Readings!FD166)^-0.07168)+(2.5*(LOG(Readings!FD166/16.325))^2-273+$E188))</f>
        <v>1.4656655261903779</v>
      </c>
      <c r="FI188" s="6">
        <f>IF(Readings!FE166&gt;0.1,333.5*((Readings!FE166)^-0.07168)+(2.5*(LOG(Readings!FE166/16.325))^2-273+$E188))</f>
        <v>-0.11609834322666757</v>
      </c>
      <c r="FJ188" s="6">
        <f>IF(Readings!FF166&gt;0.1,333.5*((Readings!FF166)^-0.07168)+(2.5*(LOG(Readings!FF166/16.325))^2-273+$E188))</f>
        <v>-2.8943517289313831</v>
      </c>
      <c r="FK188" s="6">
        <f>IF(Readings!FG166&gt;0.1,333.5*((Readings!FG166)^-0.07168)+(2.5*(LOG(Readings!FG166/16.325))^2-273+$E188))</f>
        <v>-3.73543613914552</v>
      </c>
    </row>
    <row r="189" spans="2:167" x14ac:dyDescent="0.2">
      <c r="B189" s="13">
        <v>2</v>
      </c>
      <c r="C189" s="27">
        <f t="shared" ref="C189:C197" si="79">1090.2-D189</f>
        <v>1086.2</v>
      </c>
      <c r="D189" s="13">
        <v>4</v>
      </c>
      <c r="F189" s="43" t="s">
        <v>298</v>
      </c>
      <c r="FB189" s="6"/>
      <c r="FC189" s="6">
        <f>IF(Readings!EY167&gt;0.1,333.5*((Readings!EY167)^-0.07168)+(2.5*(LOG(Readings!EY167/16.325))^2-273+$E189))</f>
        <v>-2.0564223378187307E-2</v>
      </c>
      <c r="FD189" s="6">
        <f>IF(Readings!EZ167&gt;0.1,333.5*((Readings!EZ167)^-0.07168)+(2.5*(LOG(Readings!EZ167/16.325))^2-273+$E189))</f>
        <v>-5.6450779266924656E-2</v>
      </c>
      <c r="FE189" s="6">
        <f>IF(Readings!FA167&gt;0.1,333.5*((Readings!FA167)^-0.07168)+(2.5*(LOG(Readings!FA167/16.325))^2-273+$E189))</f>
        <v>2.6374531958735474</v>
      </c>
      <c r="FF189" s="6">
        <f>IF(Readings!FB167&gt;0.1,333.5*((Readings!FB167)^-0.07168)+(2.5*(LOG(Readings!FB167/16.325))^2-273+$E189))</f>
        <v>3.6250837513294982</v>
      </c>
      <c r="FG189" s="6">
        <f>IF(Readings!FC167&gt;0.1,333.5*((Readings!FC167)^-0.07168)+(2.5*(LOG(Readings!FC167/16.325))^2-273+$E189))</f>
        <v>3.3331427630221242</v>
      </c>
      <c r="FH189" s="6">
        <f>IF(Readings!FD167&gt;0.1,333.5*((Readings!FD167)^-0.07168)+(2.5*(LOG(Readings!FD167/16.325))^2-273+$E189))</f>
        <v>2.72119340865612</v>
      </c>
      <c r="FI189" s="6">
        <f>IF(Readings!FE167&gt;0.1,333.5*((Readings!FE167)^-0.07168)+(2.5*(LOG(Readings!FE167/16.325))^2-273+$E189))</f>
        <v>1.5309477144283505</v>
      </c>
      <c r="FJ189" s="6">
        <f>IF(Readings!FF167&gt;0.1,333.5*((Readings!FF167)^-0.07168)+(2.5*(LOG(Readings!FF167/16.325))^2-273+$E189))</f>
        <v>0.57625053523338465</v>
      </c>
      <c r="FK189" s="6">
        <f>IF(Readings!FG167&gt;0.1,333.5*((Readings!FG167)^-0.07168)+(2.5*(LOG(Readings!FG167/16.325))^2-273+$E189))</f>
        <v>0.15998225138719135</v>
      </c>
    </row>
    <row r="190" spans="2:167" x14ac:dyDescent="0.2">
      <c r="B190" s="13">
        <v>3</v>
      </c>
      <c r="C190" s="27">
        <f t="shared" si="79"/>
        <v>1084.2</v>
      </c>
      <c r="D190" s="13">
        <v>6</v>
      </c>
      <c r="F190" s="43" t="s">
        <v>292</v>
      </c>
      <c r="FB190" s="6"/>
      <c r="FC190" s="6">
        <f>IF(Readings!EY168&gt;0.1,333.5*((Readings!EY168)^-0.07168)+(2.5*(LOG(Readings!EY168/16.325))^2-273+$E190))</f>
        <v>0.57625053523338465</v>
      </c>
      <c r="FD190" s="6">
        <f>IF(Readings!EZ168&gt;0.1,333.5*((Readings!EZ168)^-0.07168)+(2.5*(LOG(Readings!EZ168/16.325))^2-273+$E190))</f>
        <v>0.56386515337175069</v>
      </c>
      <c r="FE190" s="6">
        <f>IF(Readings!FA168&gt;0.1,333.5*((Readings!FA168)^-0.07168)+(2.5*(LOG(Readings!FA168/16.325))^2-273+$E190))</f>
        <v>0.85096401129015931</v>
      </c>
      <c r="FF190" s="6">
        <f>IF(Readings!FB168&gt;0.1,333.5*((Readings!FB168)^-0.07168)+(2.5*(LOG(Readings!FB168/16.325))^2-273+$E190))</f>
        <v>1.5833478926343787</v>
      </c>
      <c r="FG190" s="6">
        <f>IF(Readings!FC168&gt;0.1,333.5*((Readings!FC168)^-0.07168)+(2.5*(LOG(Readings!FC168/16.325))^2-273+$E190))</f>
        <v>1.8077995767576454</v>
      </c>
      <c r="FH190" s="6">
        <f>IF(Readings!FD168&gt;0.1,333.5*((Readings!FD168)^-0.07168)+(2.5*(LOG(Readings!FD168/16.325))^2-273+$E190))</f>
        <v>1.8610285888030944</v>
      </c>
      <c r="FI190" s="6">
        <f>IF(Readings!FE168&gt;0.1,333.5*((Readings!FE168)^-0.07168)+(2.5*(LOG(Readings!FE168/16.325))^2-273+$E190))</f>
        <v>1.2454964857132609</v>
      </c>
      <c r="FJ190" s="6">
        <f>IF(Readings!FF168&gt;0.1,333.5*((Readings!FF168)^-0.07168)+(2.5*(LOG(Readings!FF168/16.325))^2-273+$E190))</f>
        <v>-0.38788159670468758</v>
      </c>
      <c r="FK190" s="6">
        <f>IF(Readings!FG168&gt;0.1,333.5*((Readings!FG168)^-0.07168)+(2.5*(LOG(Readings!FG168/16.325))^2-273+$E190))</f>
        <v>0.62587969739053051</v>
      </c>
    </row>
    <row r="191" spans="2:167" x14ac:dyDescent="0.2">
      <c r="B191" s="13">
        <v>4</v>
      </c>
      <c r="C191" s="27">
        <f t="shared" si="79"/>
        <v>1082.2</v>
      </c>
      <c r="D191" s="13">
        <v>8</v>
      </c>
      <c r="F191" s="43" t="s">
        <v>299</v>
      </c>
      <c r="FB191" s="6"/>
      <c r="FC191" s="6">
        <f>IF(Readings!EY169&gt;0.1,333.5*((Readings!EY169)^-0.07168)+(2.5*(LOG(Readings!EY169/16.325))^2-273+$E191))</f>
        <v>0.88876010168070252</v>
      </c>
      <c r="FD191" s="6">
        <f>IF(Readings!EZ169&gt;0.1,333.5*((Readings!EZ169)^-0.07168)+(2.5*(LOG(Readings!EZ169/16.325))^2-273+$E191))</f>
        <v>0.76308805502418409</v>
      </c>
      <c r="FE191" s="6">
        <f>IF(Readings!FA169&gt;0.1,333.5*((Readings!FA169)^-0.07168)+(2.5*(LOG(Readings!FA169/16.325))^2-273+$E191))</f>
        <v>0.63830895512904817</v>
      </c>
      <c r="FF191" s="6">
        <f>IF(Readings!FB169&gt;0.1,333.5*((Readings!FB169)^-0.07168)+(2.5*(LOG(Readings!FB169/16.325))^2-273+$E191))</f>
        <v>0.71306993259639739</v>
      </c>
      <c r="FG191" s="6">
        <f>IF(Readings!FC169&gt;0.1,333.5*((Readings!FC169)^-0.07168)+(2.5*(LOG(Readings!FC169/16.325))^2-273+$E191))</f>
        <v>0.68811420773801046</v>
      </c>
      <c r="FH191" s="6">
        <f>IF(Readings!FD169&gt;0.1,333.5*((Readings!FD169)^-0.07168)+(2.5*(LOG(Readings!FD169/16.325))^2-273+$E191))</f>
        <v>0.66319391349748003</v>
      </c>
      <c r="FI191" s="6">
        <f>IF(Readings!FE169&gt;0.1,333.5*((Readings!FE169)^-0.07168)+(2.5*(LOG(Readings!FE169/16.325))^2-273+$E191))</f>
        <v>0.55148851165296264</v>
      </c>
      <c r="FJ191" s="6">
        <f>IF(Readings!FF169&gt;0.1,333.5*((Readings!FF169)^-0.07168)+(2.5*(LOG(Readings!FF169/16.325))^2-273+$E191))</f>
        <v>0.57625053523338465</v>
      </c>
      <c r="FK191" s="6">
        <f>IF(Readings!FG169&gt;0.1,333.5*((Readings!FG169)^-0.07168)+(2.5*(LOG(Readings!FG169/16.325))^2-273+$E191))</f>
        <v>0.66319391349748003</v>
      </c>
    </row>
    <row r="192" spans="2:167" x14ac:dyDescent="0.2">
      <c r="B192" s="13">
        <v>5</v>
      </c>
      <c r="C192" s="27">
        <f t="shared" si="79"/>
        <v>1080.2</v>
      </c>
      <c r="D192" s="13">
        <v>10</v>
      </c>
      <c r="F192" s="43" t="s">
        <v>300</v>
      </c>
      <c r="FB192" s="6"/>
      <c r="FC192" s="6">
        <f>IF(Readings!EY170&gt;0.1,333.5*((Readings!EY170)^-0.07168)+(2.5*(LOG(Readings!EY170/16.325))^2-273+$E192))</f>
        <v>0.86355367791406934</v>
      </c>
      <c r="FD192" s="6">
        <f>IF(Readings!EZ170&gt;0.1,333.5*((Readings!EZ170)^-0.07168)+(2.5*(LOG(Readings!EZ170/16.325))^2-273+$E192))</f>
        <v>0.67564963772093733</v>
      </c>
      <c r="FE192" s="6">
        <f>IF(Readings!FA170&gt;0.1,333.5*((Readings!FA170)^-0.07168)+(2.5*(LOG(Readings!FA170/16.325))^2-273+$E192))</f>
        <v>0.51441091122467242</v>
      </c>
      <c r="FF192" s="6">
        <f>IF(Readings!FB170&gt;0.1,333.5*((Readings!FB170)^-0.07168)+(2.5*(LOG(Readings!FB170/16.325))^2-273+$E192))</f>
        <v>0.40364633360081825</v>
      </c>
      <c r="FG192" s="6">
        <f>IF(Readings!FC170&gt;0.1,333.5*((Readings!FC170)^-0.07168)+(2.5*(LOG(Readings!FC170/16.325))^2-273+$E192))</f>
        <v>0.29357762149635391</v>
      </c>
      <c r="FH192" s="6">
        <f>IF(Readings!FD170&gt;0.1,333.5*((Readings!FD170)^-0.07168)+(2.5*(LOG(Readings!FD170/16.325))^2-273+$E192))</f>
        <v>0.26921158045553284</v>
      </c>
      <c r="FI192" s="6">
        <f>IF(Readings!FE170&gt;0.1,333.5*((Readings!FE170)^-0.07168)+(2.5*(LOG(Readings!FE170/16.325))^2-273+$E192))</f>
        <v>0.25704126647559633</v>
      </c>
      <c r="FJ192" s="6">
        <f>IF(Readings!FF170&gt;0.1,333.5*((Readings!FF170)^-0.07168)+(2.5*(LOG(Readings!FF170/16.325))^2-273+$E192))</f>
        <v>0.42820025620324031</v>
      </c>
      <c r="FK192" s="6">
        <f>IF(Readings!FG170&gt;0.1,333.5*((Readings!FG170)^-0.07168)+(2.5*(LOG(Readings!FG170/16.325))^2-273+$E192))</f>
        <v>0.61345923825899717</v>
      </c>
    </row>
    <row r="193" spans="2:167" x14ac:dyDescent="0.2">
      <c r="B193" s="13">
        <v>6</v>
      </c>
      <c r="C193" s="27">
        <f t="shared" si="79"/>
        <v>1078.2</v>
      </c>
      <c r="D193" s="13">
        <v>12</v>
      </c>
      <c r="F193" s="43" t="s">
        <v>301</v>
      </c>
      <c r="FB193" s="6"/>
      <c r="FC193" s="6">
        <f>IF(Readings!EY171&gt;0.1,333.5*((Readings!EY171)^-0.07168)+(2.5*(LOG(Readings!EY171/16.325))^2-273+$E193))</f>
        <v>0.53912059845271187</v>
      </c>
      <c r="FD193" s="6">
        <f>IF(Readings!EZ171&gt;0.1,333.5*((Readings!EZ171)^-0.07168)+(2.5*(LOG(Readings!EZ171/16.325))^2-273+$E193))</f>
        <v>0.39138226415514055</v>
      </c>
      <c r="FE193" s="6">
        <f>IF(Readings!FA171&gt;0.1,333.5*((Readings!FA171)^-0.07168)+(2.5*(LOG(Readings!FA171/16.325))^2-273+$E193))</f>
        <v>0.26921158045553284</v>
      </c>
      <c r="FF193" s="6">
        <f>IF(Readings!FB171&gt;0.1,333.5*((Readings!FB171)^-0.07168)+(2.5*(LOG(Readings!FB171/16.325))^2-273+$E193))</f>
        <v>0.1841965765690361</v>
      </c>
      <c r="FG193" s="6">
        <f>IF(Readings!FC171&gt;0.1,333.5*((Readings!FC171)^-0.07168)+(2.5*(LOG(Readings!FC171/16.325))^2-273+$E193))</f>
        <v>8.7539765446877027E-2</v>
      </c>
      <c r="FH193" s="6">
        <f>IF(Readings!FD171&gt;0.1,333.5*((Readings!FD171)^-0.07168)+(2.5*(LOG(Readings!FD171/16.325))^2-273+$E193))</f>
        <v>7.5495141860585591E-2</v>
      </c>
      <c r="FI193" s="6">
        <f>IF(Readings!FE171&gt;0.1,333.5*((Readings!FE171)^-0.07168)+(2.5*(LOG(Readings!FE171/16.325))^2-273+$E193))</f>
        <v>7.5495141860585591E-2</v>
      </c>
      <c r="FJ193" s="6">
        <f>IF(Readings!FF171&gt;0.1,333.5*((Readings!FF171)^-0.07168)+(2.5*(LOG(Readings!FF171/16.325))^2-273+$E193))</f>
        <v>0.23272599612545264</v>
      </c>
      <c r="FK193" s="6">
        <f>IF(Readings!FG171&gt;0.1,333.5*((Readings!FG171)^-0.07168)+(2.5*(LOG(Readings!FG171/16.325))^2-273+$E193))</f>
        <v>0.37912677416176166</v>
      </c>
    </row>
    <row r="194" spans="2:167" x14ac:dyDescent="0.2">
      <c r="B194" s="13">
        <v>7</v>
      </c>
      <c r="C194" s="27">
        <f t="shared" si="79"/>
        <v>1076.2</v>
      </c>
      <c r="D194" s="13">
        <v>14</v>
      </c>
      <c r="F194" s="43" t="s">
        <v>302</v>
      </c>
      <c r="FB194" s="6"/>
      <c r="FC194" s="6">
        <f>IF(Readings!EY172&gt;0.1,333.5*((Readings!EY172)^-0.07168)+(2.5*(LOG(Readings!EY172/16.325))^2-273+$E194))</f>
        <v>0.28139036175724641</v>
      </c>
      <c r="FD194" s="6">
        <f>IF(Readings!EZ172&gt;0.1,333.5*((Readings!EZ172)^-0.07168)+(2.5*(LOG(Readings!EZ172/16.325))^2-273+$E194))</f>
        <v>0.20844446220894497</v>
      </c>
      <c r="FE194" s="6">
        <f>IF(Readings!FA172&gt;0.1,333.5*((Readings!FA172)^-0.07168)+(2.5*(LOG(Readings!FA172/16.325))^2-273+$E194))</f>
        <v>0.1358013991815028</v>
      </c>
      <c r="FF194" s="6">
        <f>IF(Readings!FB172&gt;0.1,333.5*((Readings!FB172)^-0.07168)+(2.5*(LOG(Readings!FB172/16.325))^2-273+$E194))</f>
        <v>8.7539765446877027E-2</v>
      </c>
      <c r="FG194" s="6">
        <f>IF(Readings!FC172&gt;0.1,333.5*((Readings!FC172)^-0.07168)+(2.5*(LOG(Readings!FC172/16.325))^2-273+$E194))</f>
        <v>2.7399463529604873E-2</v>
      </c>
      <c r="FH194" s="6">
        <f>IF(Readings!FD172&gt;0.1,333.5*((Readings!FD172)^-0.07168)+(2.5*(LOG(Readings!FD172/16.325))^2-273+$E194))</f>
        <v>3.9410982186268484E-2</v>
      </c>
      <c r="FI194" s="6">
        <f>IF(Readings!FE172&gt;0.1,333.5*((Readings!FE172)^-0.07168)+(2.5*(LOG(Readings!FE172/16.325))^2-273+$E194))</f>
        <v>2.7399463529604873E-2</v>
      </c>
      <c r="FJ194" s="6">
        <f>IF(Readings!FF172&gt;0.1,333.5*((Readings!FF172)^-0.07168)+(2.5*(LOG(Readings!FF172/16.325))^2-273+$E194))</f>
        <v>0.1358013991815028</v>
      </c>
      <c r="FK194" s="6">
        <f>IF(Readings!FG172&gt;0.1,333.5*((Readings!FG172)^-0.07168)+(2.5*(LOG(Readings!FG172/16.325))^2-273+$E194))</f>
        <v>0.22058101763070681</v>
      </c>
    </row>
    <row r="195" spans="2:167" x14ac:dyDescent="0.2">
      <c r="B195" s="13">
        <v>8</v>
      </c>
      <c r="C195" s="27">
        <f t="shared" si="79"/>
        <v>1074.2</v>
      </c>
      <c r="D195" s="13">
        <v>16</v>
      </c>
      <c r="F195" s="43" t="s">
        <v>303</v>
      </c>
      <c r="FB195" s="6"/>
      <c r="FC195" s="6">
        <f>IF(Readings!EY173&gt;0.1,333.5*((Readings!EY173)^-0.07168)+(2.5*(LOG(Readings!EY173/16.325))^2-273+$E195))</f>
        <v>1.5396194311335876E-2</v>
      </c>
      <c r="FD195" s="6">
        <f>IF(Readings!EZ173&gt;0.1,333.5*((Readings!EZ173)^-0.07168)+(2.5*(LOG(Readings!EZ173/16.325))^2-273+$E195))</f>
        <v>3.4011638548463452E-3</v>
      </c>
      <c r="FE195" s="6">
        <f>IF(Readings!FA173&gt;0.1,333.5*((Readings!FA173)^-0.07168)+(2.5*(LOG(Readings!FA173/16.325))^2-273+$E195))</f>
        <v>-2.0564223378187307E-2</v>
      </c>
      <c r="FF195" s="6">
        <f>IF(Readings!FB173&gt;0.1,333.5*((Readings!FB173)^-0.07168)+(2.5*(LOG(Readings!FB173/16.325))^2-273+$E195))</f>
        <v>3.9818208621779263</v>
      </c>
      <c r="FG195" s="6">
        <f>IF(Readings!FC173&gt;0.1,333.5*((Readings!FC173)^-0.07168)+(2.5*(LOG(Readings!FC173/16.325))^2-273+$E195))</f>
        <v>-6.8396600229505111E-2</v>
      </c>
      <c r="FH195" s="6">
        <f>IF(Readings!FD173&gt;0.1,333.5*((Readings!FD173)^-0.07168)+(2.5*(LOG(Readings!FD173/16.325))^2-273+$E195))</f>
        <v>-5.6450779266924656E-2</v>
      </c>
      <c r="FI195" s="6">
        <f>IF(Readings!FE173&gt;0.1,333.5*((Readings!FE173)^-0.07168)+(2.5*(LOG(Readings!FE173/16.325))^2-273+$E195))</f>
        <v>-5.6450779266924656E-2</v>
      </c>
      <c r="FJ195" s="6">
        <f>IF(Readings!FF173&gt;0.1,333.5*((Readings!FF173)^-0.07168)+(2.5*(LOG(Readings!FF173/16.325))^2-273+$E195))</f>
        <v>-2.0564223378187307E-2</v>
      </c>
      <c r="FK195" s="6">
        <f>IF(Readings!FG173&gt;0.1,333.5*((Readings!FG173)^-0.07168)+(2.5*(LOG(Readings!FG173/16.325))^2-273+$E195))</f>
        <v>3.4011638548463452E-3</v>
      </c>
    </row>
    <row r="196" spans="2:167" x14ac:dyDescent="0.2">
      <c r="B196" s="13">
        <v>9</v>
      </c>
      <c r="C196" s="27">
        <f t="shared" si="79"/>
        <v>1072.2</v>
      </c>
      <c r="D196" s="13">
        <v>18</v>
      </c>
      <c r="F196" s="43" t="s">
        <v>304</v>
      </c>
      <c r="FB196" s="6"/>
      <c r="FC196" s="6">
        <f>IF(Readings!EY174&gt;0.1,333.5*((Readings!EY174)^-0.07168)+(2.5*(LOG(Readings!EY174/16.325))^2-273+$E196))</f>
        <v>-0.13990043694377619</v>
      </c>
      <c r="FD196" s="6">
        <f>IF(Readings!EZ174&gt;0.1,333.5*((Readings!EZ174)^-0.07168)+(2.5*(LOG(Readings!EZ174/16.325))^2-273+$E196))</f>
        <v>-0.13990043694377619</v>
      </c>
      <c r="FE196" s="6">
        <f>IF(Readings!FA174&gt;0.1,333.5*((Readings!FA174)^-0.07168)+(2.5*(LOG(Readings!FA174/16.325))^2-273+$E196))</f>
        <v>-0.13990043694377619</v>
      </c>
      <c r="FF196" s="6">
        <f>IF(Readings!FB174&gt;0.1,333.5*((Readings!FB174)^-0.07168)+(2.5*(LOG(Readings!FB174/16.325))^2-273+$E196))</f>
        <v>-0.13990043694377619</v>
      </c>
      <c r="FG196" s="6">
        <f>IF(Readings!FC174&gt;0.1,333.5*((Readings!FC174)^-0.07168)+(2.5*(LOG(Readings!FC174/16.325))^2-273+$E196))</f>
        <v>-0.1517893259007792</v>
      </c>
      <c r="FH196" s="6">
        <f>IF(Readings!FD174&gt;0.1,333.5*((Readings!FD174)^-0.07168)+(2.5*(LOG(Readings!FD174/16.325))^2-273+$E196))</f>
        <v>-0.18740748586833433</v>
      </c>
      <c r="FI196" s="6">
        <f>IF(Readings!FE174&gt;0.1,333.5*((Readings!FE174)^-0.07168)+(2.5*(LOG(Readings!FE174/16.325))^2-273+$E196))</f>
        <v>-0.12800344619114412</v>
      </c>
      <c r="FJ196" s="6">
        <f>IF(Readings!FF174&gt;0.1,333.5*((Readings!FF174)^-0.07168)+(2.5*(LOG(Readings!FF174/16.325))^2-273+$E196))</f>
        <v>-0.12800344619114412</v>
      </c>
      <c r="FK196" s="6">
        <f>IF(Readings!FG174&gt;0.1,333.5*((Readings!FG174)^-0.07168)+(2.5*(LOG(Readings!FG174/16.325))^2-273+$E196))</f>
        <v>-0.1517893259007792</v>
      </c>
    </row>
    <row r="197" spans="2:167" x14ac:dyDescent="0.2">
      <c r="B197" s="13">
        <v>10</v>
      </c>
      <c r="C197" s="27">
        <f t="shared" si="79"/>
        <v>1070.3</v>
      </c>
      <c r="D197" s="13">
        <v>19.899999999999999</v>
      </c>
      <c r="F197" s="43" t="s">
        <v>305</v>
      </c>
      <c r="FB197" s="6"/>
      <c r="FC197" s="6">
        <f>IF(Readings!EY175&gt;0.1,333.5*((Readings!EY175)^-0.07168)+(2.5*(LOG(Readings!EY175/16.325))^2-273+$E197))</f>
        <v>-0.1636701234590987</v>
      </c>
      <c r="FD197" s="6"/>
      <c r="FE197" s="6">
        <f>IF(Readings!FA175&gt;0.1,333.5*((Readings!FA175)^-0.07168)+(2.5*(LOG(Readings!FA175/16.325))^2-273+$E197))</f>
        <v>-0.1636701234590987</v>
      </c>
      <c r="FF197" s="6">
        <f>IF(Readings!FB175&gt;0.1,333.5*((Readings!FB175)^-0.07168)+(2.5*(LOG(Readings!FB175/16.325))^2-273+$E197))</f>
        <v>8.7539765446877027E-2</v>
      </c>
      <c r="FG197" s="6">
        <f>IF(Readings!FC175&gt;0.1,333.5*((Readings!FC175)^-0.07168)+(2.5*(LOG(Readings!FC175/16.325))^2-273+$E197))</f>
        <v>-0.17554283999572817</v>
      </c>
      <c r="FH197" s="6">
        <f>IF(Readings!FD175&gt;0.1,333.5*((Readings!FD175)^-0.07168)+(2.5*(LOG(Readings!FD175/16.325))^2-273+$E197))</f>
        <v>-0.13990043694377619</v>
      </c>
      <c r="FI197" s="6">
        <f>IF(Readings!FE175&gt;0.1,333.5*((Readings!FE175)^-0.07168)+(2.5*(LOG(Readings!FE175/16.325))^2-273+$E197))</f>
        <v>-0.1517893259007792</v>
      </c>
      <c r="FJ197" s="6">
        <f>IF(Readings!FF175&gt;0.1,333.5*((Readings!FF175)^-0.07168)+(2.5*(LOG(Readings!FF175/16.325))^2-273+$E197))</f>
        <v>-0.1517893259007792</v>
      </c>
      <c r="FK197" s="6">
        <f>IF(Readings!FG175&gt;0.1,333.5*((Readings!FG175)^-0.07168)+(2.5*(LOG(Readings!FG175/16.325))^2-273+$E197))</f>
        <v>-0.17554283999572817</v>
      </c>
    </row>
    <row r="198" spans="2:167" x14ac:dyDescent="0.2">
      <c r="C198" s="27"/>
      <c r="FG198" s="6"/>
      <c r="FH198" s="6"/>
      <c r="FI198" s="6"/>
    </row>
    <row r="199" spans="2:167" x14ac:dyDescent="0.2">
      <c r="C199" s="27"/>
    </row>
    <row r="200" spans="2:167" x14ac:dyDescent="0.2">
      <c r="B200" s="47" t="s">
        <v>80</v>
      </c>
      <c r="C200" s="47"/>
    </row>
    <row r="201" spans="2:167" x14ac:dyDescent="0.2">
      <c r="B201" s="13" t="s">
        <v>49</v>
      </c>
      <c r="C201" s="42" t="s">
        <v>2</v>
      </c>
      <c r="D201" s="43" t="s">
        <v>3</v>
      </c>
      <c r="FB201" s="5">
        <v>41016</v>
      </c>
      <c r="FC201" s="5">
        <v>41051</v>
      </c>
      <c r="FD201" s="5">
        <v>41118</v>
      </c>
      <c r="FE201" s="5">
        <v>41151</v>
      </c>
      <c r="FF201" s="5">
        <v>41182</v>
      </c>
      <c r="FG201" s="5">
        <v>41212</v>
      </c>
      <c r="FH201" s="5">
        <v>41233</v>
      </c>
      <c r="FI201" s="5">
        <v>41268</v>
      </c>
      <c r="FJ201" s="5">
        <v>41304</v>
      </c>
      <c r="FK201" s="5">
        <v>41337</v>
      </c>
    </row>
    <row r="202" spans="2:167" x14ac:dyDescent="0.2">
      <c r="B202" s="13">
        <v>1</v>
      </c>
      <c r="C202" s="27">
        <f>1078.7-D202</f>
        <v>1076.7</v>
      </c>
      <c r="D202" s="13">
        <v>2</v>
      </c>
      <c r="F202" s="43" t="s">
        <v>338</v>
      </c>
      <c r="FC202" s="6">
        <f>IF(Readings!EY180&gt;0.1,333.5*((Readings!EY180)^-0.07168)+(2.5*(LOG(Readings!EY180/16.325))^2-273+$E202))</f>
        <v>-0.36441567806394914</v>
      </c>
      <c r="FD202" s="6">
        <f>IF(Readings!EZ180&gt;0.1,333.5*((Readings!EZ180)^-0.07168)+(2.5*(LOG(Readings!EZ180/16.325))^2-273+$E202))</f>
        <v>5.7636864085644675</v>
      </c>
      <c r="FE202" s="6">
        <f>IF(Readings!FA180&gt;0.1,333.5*((Readings!FA180)^-0.07168)+(2.5*(LOG(Readings!FA180/16.325))^2-273+$E202))</f>
        <v>5.780266884517232</v>
      </c>
      <c r="FF202" s="6">
        <f>IF(Readings!FB180&gt;0.1,333.5*((Readings!FB180)^-0.07168)+(2.5*(LOG(Readings!FB180/16.325))^2-273+$E202))</f>
        <v>3.0886917170596462</v>
      </c>
      <c r="FG202" s="6">
        <f>IF(Readings!FC180&gt;0.1,333.5*((Readings!FC180)^-0.07168)+(2.5*(LOG(Readings!FC180/16.325))^2-273+$E202))</f>
        <v>0.41591899383172404</v>
      </c>
      <c r="FH202" s="6">
        <f>IF(Readings!FD180&gt;0.1,333.5*((Readings!FD180)^-0.07168)+(2.5*(LOG(Readings!FD180/16.325))^2-273+$E202))</f>
        <v>-0.19926407141491609</v>
      </c>
      <c r="FI202" s="6">
        <f>IF(Readings!FE180&gt;0.1,333.5*((Readings!FE180)^-0.07168)+(2.5*(LOG(Readings!FE180/16.325))^2-273+$E202))</f>
        <v>-2.3377339469273579</v>
      </c>
      <c r="FJ202" s="6">
        <f>IF(Readings!FF180&gt;0.1,333.5*((Readings!FF180)^-0.07168)+(2.5*(LOG(Readings!FF180/16.325))^2-273+$E202))</f>
        <v>-3.3447822379454806</v>
      </c>
      <c r="FK202" s="6">
        <f>IF(Readings!FG180&gt;0.1,333.5*((Readings!FG180)^-0.07168)+(2.5*(LOG(Readings!FG180/16.325))^2-273+$E202))</f>
        <v>-3.5412269488830361</v>
      </c>
    </row>
    <row r="203" spans="2:167" x14ac:dyDescent="0.2">
      <c r="B203" s="13">
        <v>2</v>
      </c>
      <c r="C203" s="27">
        <f t="shared" ref="C203:C209" si="80">1078.7-D203</f>
        <v>1075.7</v>
      </c>
      <c r="D203" s="13">
        <v>3</v>
      </c>
      <c r="F203" s="43" t="s">
        <v>339</v>
      </c>
      <c r="FC203" s="6">
        <f>IF(Readings!EY181&gt;0.1,333.5*((Readings!EY181)^-0.07168)+(2.5*(LOG(Readings!EY181/16.325))^2-273+$E203))</f>
        <v>-0.5628758158253504</v>
      </c>
      <c r="FD203" s="6">
        <f>IF(Readings!EZ181&gt;0.1,333.5*((Readings!EZ181)^-0.07168)+(2.5*(LOG(Readings!EZ181/16.325))^2-273+$E203))</f>
        <v>1.0026384323464299</v>
      </c>
      <c r="FE203" s="6">
        <f>IF(Readings!FA181&gt;0.1,333.5*((Readings!FA181)^-0.07168)+(2.5*(LOG(Readings!FA181/16.325))^2-273+$E203))</f>
        <v>1.7547303380372341</v>
      </c>
      <c r="FF203" s="6">
        <f>IF(Readings!FB181&gt;0.1,333.5*((Readings!FB181)^-0.07168)+(2.5*(LOG(Readings!FB181/16.325))^2-273+$E203))</f>
        <v>1.1812609470717916</v>
      </c>
      <c r="FG203" s="6">
        <f>IF(Readings!FC181&gt;0.1,333.5*((Readings!FC181)^-0.07168)+(2.5*(LOG(Readings!FC181/16.325))^2-273+$E203))</f>
        <v>0.3546414873093795</v>
      </c>
      <c r="FH203" s="6">
        <f>IF(Readings!FD181&gt;0.1,333.5*((Readings!FD181)^-0.07168)+(2.5*(LOG(Readings!FD181/16.325))^2-273+$E203))</f>
        <v>-4.4496783177862653E-2</v>
      </c>
      <c r="FI203" s="6">
        <f>IF(Readings!FE181&gt;0.1,333.5*((Readings!FE181)^-0.07168)+(2.5*(LOG(Readings!FE181/16.325))^2-273+$E203))</f>
        <v>-4.4496783177862653E-2</v>
      </c>
      <c r="FJ203" s="6">
        <f>IF(Readings!FF181&gt;0.1,333.5*((Readings!FF181)^-0.07168)+(2.5*(LOG(Readings!FF181/16.325))^2-273+$E203))</f>
        <v>-0.4464085362732817</v>
      </c>
      <c r="FK203" s="6">
        <f>IF(Readings!FG181&gt;0.1,333.5*((Readings!FG181)^-0.07168)+(2.5*(LOG(Readings!FG181/16.325))^2-273+$E203))</f>
        <v>-0.80494933580109773</v>
      </c>
    </row>
    <row r="204" spans="2:167" x14ac:dyDescent="0.2">
      <c r="B204" s="13">
        <v>3</v>
      </c>
      <c r="C204" s="27">
        <f t="shared" si="80"/>
        <v>1074.7</v>
      </c>
      <c r="D204" s="13">
        <v>4</v>
      </c>
      <c r="F204" s="43" t="s">
        <v>340</v>
      </c>
      <c r="FC204" s="6">
        <f>IF(Readings!EY182&gt;0.1,333.5*((Readings!EY182)^-0.07168)+(2.5*(LOG(Readings!EY182/16.325))^2-273+$E204))</f>
        <v>-0.3996027197371177</v>
      </c>
      <c r="FD204" s="6">
        <f>IF(Readings!EZ182&gt;0.1,333.5*((Readings!EZ182)^-0.07168)+(2.5*(LOG(Readings!EZ182/16.325))^2-273+$E204))</f>
        <v>-0.24661001642050451</v>
      </c>
      <c r="FE204" s="6">
        <f>IF(Readings!FA182&gt;0.1,333.5*((Readings!FA182)^-0.07168)+(2.5*(LOG(Readings!FA182/16.325))^2-273+$E204))</f>
        <v>0.87615237064005669</v>
      </c>
      <c r="FF204" s="6">
        <f>IF(Readings!FB182&gt;0.1,333.5*((Readings!FB182)^-0.07168)+(2.5*(LOG(Readings!FB182/16.325))^2-273+$E204))</f>
        <v>-0.22295310278468605</v>
      </c>
      <c r="FG204" s="6">
        <f>IF(Readings!FC182&gt;0.1,333.5*((Readings!FC182)^-0.07168)+(2.5*(LOG(Readings!FC182/16.325))^2-273+$E204))</f>
        <v>-0.19926407141491609</v>
      </c>
      <c r="FH204" s="6">
        <f>IF(Readings!FD182&gt;0.1,333.5*((Readings!FD182)^-0.07168)+(2.5*(LOG(Readings!FD182/16.325))^2-273+$E204))</f>
        <v>-0.18740748586833433</v>
      </c>
      <c r="FI204" s="6">
        <f>IF(Readings!FE182&gt;0.1,333.5*((Readings!FE182)^-0.07168)+(2.5*(LOG(Readings!FE182/16.325))^2-273+$E204))</f>
        <v>-0.1636701234590987</v>
      </c>
      <c r="FJ204" s="6">
        <f>IF(Readings!FF182&gt;0.1,333.5*((Readings!FF182)^-0.07168)+(2.5*(LOG(Readings!FF182/16.325))^2-273+$E204))</f>
        <v>-0.18740748586833433</v>
      </c>
      <c r="FK204" s="6">
        <f>IF(Readings!FG182&gt;0.1,333.5*((Readings!FG182)^-0.07168)+(2.5*(LOG(Readings!FG182/16.325))^2-273+$E204))</f>
        <v>-0.19926407141491609</v>
      </c>
    </row>
    <row r="205" spans="2:167" x14ac:dyDescent="0.2">
      <c r="B205" s="13">
        <v>4</v>
      </c>
      <c r="C205" s="27">
        <f t="shared" si="80"/>
        <v>1073.7</v>
      </c>
      <c r="D205" s="13">
        <v>5</v>
      </c>
      <c r="F205" s="43" t="s">
        <v>341</v>
      </c>
      <c r="FC205" s="6">
        <f>IF(Readings!EY183&gt;0.1,333.5*((Readings!EY183)^-0.07168)+(2.5*(LOG(Readings!EY183/16.325))^2-273+$E205))</f>
        <v>-0.69009626246941025</v>
      </c>
      <c r="FD205" s="6">
        <f>IF(Readings!EZ183&gt;0.1,333.5*((Readings!EZ183)^-0.07168)+(2.5*(LOG(Readings!EZ183/16.325))^2-273+$E205))</f>
        <v>-0.45809037125002305</v>
      </c>
      <c r="FE205" s="6">
        <f>IF(Readings!FA183&gt;0.1,333.5*((Readings!FA183)^-0.07168)+(2.5*(LOG(Readings!FA183/16.325))^2-273+$E205))</f>
        <v>-0.41131596524348879</v>
      </c>
      <c r="FF205" s="6">
        <f>IF(Readings!FB183&gt;0.1,333.5*((Readings!FB183)^-0.07168)+(2.5*(LOG(Readings!FB183/16.325))^2-273+$E205))</f>
        <v>-0.37615258615142011</v>
      </c>
      <c r="FG205" s="6">
        <f>IF(Readings!FC183&gt;0.1,333.5*((Readings!FC183)^-0.07168)+(2.5*(LOG(Readings!FC183/16.325))^2-273+$E205))</f>
        <v>-0.34091812913914055</v>
      </c>
      <c r="FH205" s="6">
        <f>IF(Readings!FD183&gt;0.1,333.5*((Readings!FD183)^-0.07168)+(2.5*(LOG(Readings!FD183/16.325))^2-273+$E205))</f>
        <v>-0.31738886944822298</v>
      </c>
      <c r="FI205" s="6">
        <f>IF(Readings!FE183&gt;0.1,333.5*((Readings!FE183)^-0.07168)+(2.5*(LOG(Readings!FE183/16.325))^2-273+$E205))</f>
        <v>-0.2938278182070917</v>
      </c>
      <c r="FJ205" s="6">
        <f>IF(Readings!FF183&gt;0.1,333.5*((Readings!FF183)^-0.07168)+(2.5*(LOG(Readings!FF183/16.325))^2-273+$E205))</f>
        <v>-0.30561232283224626</v>
      </c>
      <c r="FK205" s="6">
        <f>IF(Readings!FG183&gt;0.1,333.5*((Readings!FG183)^-0.07168)+(2.5*(LOG(Readings!FG183/16.325))^2-273+$E205))</f>
        <v>-0.31738886944822298</v>
      </c>
    </row>
    <row r="206" spans="2:167" x14ac:dyDescent="0.2">
      <c r="B206" s="13">
        <v>5</v>
      </c>
      <c r="C206" s="27">
        <f t="shared" si="80"/>
        <v>1072.7</v>
      </c>
      <c r="D206" s="13">
        <v>6</v>
      </c>
      <c r="F206" s="43" t="s">
        <v>342</v>
      </c>
      <c r="FC206" s="6">
        <f>IF(Readings!EY184&gt;0.1,333.5*((Readings!EY184)^-0.07168)+(2.5*(LOG(Readings!EY184/16.325))^2-273+$E206))</f>
        <v>-0.87349869738216057</v>
      </c>
      <c r="FD206" s="6">
        <f>IF(Readings!EZ184&gt;0.1,333.5*((Readings!EZ184)^-0.07168)+(2.5*(LOG(Readings!EZ184/16.325))^2-273+$E206))</f>
        <v>-0.65549191691303577</v>
      </c>
      <c r="FE206" s="6">
        <f>IF(Readings!FA184&gt;0.1,333.5*((Readings!FA184)^-0.07168)+(2.5*(LOG(Readings!FA184/16.325))^2-273+$E206))</f>
        <v>-0.57447981505890766</v>
      </c>
      <c r="FF206" s="6">
        <f>IF(Readings!FB184&gt;0.1,333.5*((Readings!FB184)^-0.07168)+(2.5*(LOG(Readings!FB184/16.325))^2-273+$E206))</f>
        <v>-0.5280173419398011</v>
      </c>
      <c r="FG206" s="6">
        <f>IF(Readings!FC184&gt;0.1,333.5*((Readings!FC184)^-0.07168)+(2.5*(LOG(Readings!FC184/16.325))^2-273+$E206))</f>
        <v>-0.48143056759352021</v>
      </c>
      <c r="FH206" s="6">
        <f>IF(Readings!FD184&gt;0.1,333.5*((Readings!FD184)^-0.07168)+(2.5*(LOG(Readings!FD184/16.325))^2-273+$E206))</f>
        <v>-0.45809037125002305</v>
      </c>
      <c r="FI206" s="6">
        <f>IF(Readings!FE184&gt;0.1,333.5*((Readings!FE184)^-0.07168)+(2.5*(LOG(Readings!FE184/16.325))^2-273+$E206))</f>
        <v>-0.42302134319965035</v>
      </c>
      <c r="FJ206" s="6">
        <f>IF(Readings!FF184&gt;0.1,333.5*((Readings!FF184)^-0.07168)+(2.5*(LOG(Readings!FF184/16.325))^2-273+$E206))</f>
        <v>-0.49308894870904396</v>
      </c>
      <c r="FK206" s="6">
        <f>IF(Readings!FG184&gt;0.1,333.5*((Readings!FG184)^-0.07168)+(2.5*(LOG(Readings!FG184/16.325))^2-273+$E206))</f>
        <v>-0.5628758158253504</v>
      </c>
    </row>
    <row r="207" spans="2:167" x14ac:dyDescent="0.2">
      <c r="B207" s="13">
        <v>6</v>
      </c>
      <c r="C207" s="27">
        <f t="shared" si="80"/>
        <v>1069.2</v>
      </c>
      <c r="D207" s="13">
        <v>9.5</v>
      </c>
      <c r="F207" s="43" t="s">
        <v>343</v>
      </c>
      <c r="FC207" s="6">
        <f>IF(Readings!EY185&gt;0.1,333.5*((Readings!EY185)^-0.07168)+(2.5*(LOG(Readings!EY185/16.325))^2-273+$E207))</f>
        <v>-0.90767222850774942</v>
      </c>
      <c r="FD207" s="6">
        <f>IF(Readings!EZ185&gt;0.1,333.5*((Readings!EZ185)^-0.07168)+(2.5*(LOG(Readings!EZ185/16.325))^2-273+$E207))</f>
        <v>-0.82782917995587013</v>
      </c>
      <c r="FE207" s="6">
        <f>IF(Readings!FA185&gt;0.1,333.5*((Readings!FA185)^-0.07168)+(2.5*(LOG(Readings!FA185/16.325))^2-273+$E207))</f>
        <v>-0.75909910286975446</v>
      </c>
      <c r="FF207" s="6">
        <f>IF(Readings!FB185&gt;0.1,333.5*((Readings!FB185)^-0.07168)+(2.5*(LOG(Readings!FB185/16.325))^2-273+$E207))</f>
        <v>-0.69009626246941025</v>
      </c>
      <c r="FG207" s="6">
        <f>IF(Readings!FC185&gt;0.1,333.5*((Readings!FC185)^-0.07168)+(2.5*(LOG(Readings!FC185/16.325))^2-273+$E207))</f>
        <v>-0.64394182327276894</v>
      </c>
      <c r="FH207" s="6">
        <f>IF(Readings!FD185&gt;0.1,333.5*((Readings!FD185)^-0.07168)+(2.5*(LOG(Readings!FD185/16.325))^2-273+$E207))</f>
        <v>-0.6092454726546066</v>
      </c>
      <c r="FI207" s="6">
        <f>IF(Readings!FE185&gt;0.1,333.5*((Readings!FE185)^-0.07168)+(2.5*(LOG(Readings!FE185/16.325))^2-273+$E207))</f>
        <v>-0.6092454726546066</v>
      </c>
      <c r="FJ207" s="6">
        <f>IF(Readings!FF185&gt;0.1,333.5*((Readings!FF185)^-0.07168)+(2.5*(LOG(Readings!FF185/16.325))^2-273+$E207))</f>
        <v>-0.72463190555475876</v>
      </c>
      <c r="FK207" s="6">
        <f>IF(Readings!FG185&gt;0.1,333.5*((Readings!FG185)^-0.07168)+(2.5*(LOG(Readings!FG185/16.325))^2-273+$E207))</f>
        <v>-0.80494933580109773</v>
      </c>
    </row>
    <row r="208" spans="2:167" x14ac:dyDescent="0.2">
      <c r="B208" s="13">
        <v>7</v>
      </c>
      <c r="C208" s="27">
        <f t="shared" si="80"/>
        <v>1065.2</v>
      </c>
      <c r="D208" s="13">
        <v>13.5</v>
      </c>
      <c r="F208" s="43" t="s">
        <v>344</v>
      </c>
      <c r="FC208" s="6">
        <f>IF(Readings!EY186&gt;0.1,333.5*((Readings!EY186)^-0.07168)+(2.5*(LOG(Readings!EY186/16.325))^2-273+$E208))</f>
        <v>-0.70161576440006002</v>
      </c>
      <c r="FD208" s="6">
        <f>IF(Readings!EZ186&gt;0.1,333.5*((Readings!EZ186)^-0.07168)+(2.5*(LOG(Readings!EZ186/16.325))^2-273+$E208))</f>
        <v>-0.72463190555475876</v>
      </c>
      <c r="FE208" s="6">
        <f>IF(Readings!FA186&gt;0.1,333.5*((Readings!FA186)^-0.07168)+(2.5*(LOG(Readings!FA186/16.325))^2-273+$E208))</f>
        <v>-0.70161576440006002</v>
      </c>
      <c r="FF208" s="6">
        <f>IF(Readings!FB186&gt;0.1,333.5*((Readings!FB186)^-0.07168)+(2.5*(LOG(Readings!FB186/16.325))^2-273+$E208))</f>
        <v>-0.69009626246941025</v>
      </c>
      <c r="FG208" s="6">
        <f>IF(Readings!FC186&gt;0.1,333.5*((Readings!FC186)^-0.07168)+(2.5*(LOG(Readings!FC186/16.325))^2-273+$E208))</f>
        <v>-0.65549191691303577</v>
      </c>
      <c r="FH208" s="6">
        <f>IF(Readings!FD186&gt;0.1,333.5*((Readings!FD186)^-0.07168)+(2.5*(LOG(Readings!FD186/16.325))^2-273+$E208))</f>
        <v>-0.63238405776121454</v>
      </c>
      <c r="FI208" s="6">
        <f>IF(Readings!FE186&gt;0.1,333.5*((Readings!FE186)^-0.07168)+(2.5*(LOG(Readings!FE186/16.325))^2-273+$E208))</f>
        <v>-0.6092454726546066</v>
      </c>
      <c r="FJ208" s="6">
        <f>IF(Readings!FF186&gt;0.1,333.5*((Readings!FF186)^-0.07168)+(2.5*(LOG(Readings!FF186/16.325))^2-273+$E208))</f>
        <v>-0.63238405776121454</v>
      </c>
      <c r="FK208" s="6">
        <f>IF(Readings!FG186&gt;0.1,333.5*((Readings!FG186)^-0.07168)+(2.5*(LOG(Readings!FG186/16.325))^2-273+$E208))</f>
        <v>-0.65549191691303577</v>
      </c>
    </row>
    <row r="209" spans="2:167" x14ac:dyDescent="0.2">
      <c r="B209" s="13">
        <v>8</v>
      </c>
      <c r="C209" s="27">
        <f t="shared" si="80"/>
        <v>1062.5</v>
      </c>
      <c r="D209" s="13">
        <v>16.2</v>
      </c>
      <c r="F209" s="43" t="s">
        <v>345</v>
      </c>
      <c r="FC209" s="6">
        <f>IF(Readings!EY187&gt;0.1,333.5*((Readings!EY187)^-0.07168)+(2.5*(LOG(Readings!EY187/16.325))^2-273+$E209))</f>
        <v>-0.72463190555475876</v>
      </c>
      <c r="FD209" s="6">
        <f>IF(Readings!EZ187&gt;0.1,333.5*((Readings!EZ187)^-0.07168)+(2.5*(LOG(Readings!EZ187/16.325))^2-273+$E209))</f>
        <v>-0.74761762639604967</v>
      </c>
      <c r="FE209" s="6">
        <f>IF(Readings!FA187&gt;0.1,333.5*((Readings!FA187)^-0.07168)+(2.5*(LOG(Readings!FA187/16.325))^2-273+$E209))</f>
        <v>-0.74761762639604967</v>
      </c>
      <c r="FF209" s="6">
        <f>IF(Readings!FB187&gt;0.1,333.5*((Readings!FB187)^-0.07168)+(2.5*(LOG(Readings!FB187/16.325))^2-273+$E209))</f>
        <v>-0.74761762639604967</v>
      </c>
      <c r="FG209" s="6">
        <f>IF(Readings!FC187&gt;0.1,333.5*((Readings!FC187)^-0.07168)+(2.5*(LOG(Readings!FC187/16.325))^2-273+$E209))</f>
        <v>-0.72463190555475876</v>
      </c>
      <c r="FH209" s="6">
        <f>IF(Readings!FD187&gt;0.1,333.5*((Readings!FD187)^-0.07168)+(2.5*(LOG(Readings!FD187/16.325))^2-273+$E209))</f>
        <v>-0.72463190555475876</v>
      </c>
      <c r="FI209" s="6">
        <f>IF(Readings!FE187&gt;0.1,333.5*((Readings!FE187)^-0.07168)+(2.5*(LOG(Readings!FE187/16.325))^2-273+$E209))</f>
        <v>-0.69009626246941025</v>
      </c>
      <c r="FJ209" s="6">
        <f>IF(Readings!FF187&gt;0.1,333.5*((Readings!FF187)^-0.07168)+(2.5*(LOG(Readings!FF187/16.325))^2-273+$E209))</f>
        <v>-0.71312764225939418</v>
      </c>
      <c r="FK209" s="6">
        <f>IF(Readings!FG187&gt;0.1,333.5*((Readings!FG187)^-0.07168)+(2.5*(LOG(Readings!FG187/16.325))^2-273+$E209))</f>
        <v>-0.71312764225939418</v>
      </c>
    </row>
    <row r="210" spans="2:167" x14ac:dyDescent="0.2">
      <c r="C210" s="27"/>
      <c r="FG210" s="6"/>
      <c r="FH210" s="6"/>
      <c r="FI210" s="6"/>
    </row>
    <row r="211" spans="2:167" x14ac:dyDescent="0.2">
      <c r="C211" s="27"/>
    </row>
    <row r="212" spans="2:167" x14ac:dyDescent="0.2">
      <c r="B212" s="47" t="s">
        <v>81</v>
      </c>
      <c r="C212" s="47"/>
    </row>
    <row r="213" spans="2:167" x14ac:dyDescent="0.2">
      <c r="B213" s="13" t="s">
        <v>49</v>
      </c>
      <c r="C213" s="43" t="s">
        <v>2</v>
      </c>
      <c r="D213" s="43" t="s">
        <v>3</v>
      </c>
      <c r="FB213" s="5">
        <v>41016</v>
      </c>
      <c r="FC213" s="5">
        <v>41051</v>
      </c>
      <c r="FD213" s="5">
        <v>41118</v>
      </c>
      <c r="FE213" s="5">
        <v>41151</v>
      </c>
      <c r="FF213" s="5">
        <v>41182</v>
      </c>
      <c r="FG213" s="5">
        <v>41212</v>
      </c>
      <c r="FH213" s="5">
        <v>41233</v>
      </c>
      <c r="FI213" s="5">
        <v>41268</v>
      </c>
      <c r="FJ213" s="5">
        <v>41304</v>
      </c>
      <c r="FK213" s="5">
        <v>41337</v>
      </c>
    </row>
    <row r="214" spans="2:167" x14ac:dyDescent="0.2">
      <c r="B214" s="13">
        <v>1</v>
      </c>
      <c r="C214" s="13">
        <f>1087.5-D214</f>
        <v>1085.5</v>
      </c>
      <c r="D214" s="13">
        <v>2</v>
      </c>
      <c r="F214" s="43" t="s">
        <v>346</v>
      </c>
      <c r="FB214" s="6"/>
      <c r="FC214" s="6">
        <f>IF(Readings!EY192&gt;0.1,333.5*((Readings!EY192)^-0.07168)+(2.5*(LOG(Readings!EY192/16.325))^2-273+$E214))</f>
        <v>-6.8396600229505111E-2</v>
      </c>
      <c r="FD214" s="6">
        <f>IF(Readings!EZ192&gt;0.1,333.5*((Readings!EZ192)^-0.07168)+(2.5*(LOG(Readings!EZ192/16.325))^2-273+$E214))</f>
        <v>6.2507803901216334</v>
      </c>
      <c r="FE214" s="6">
        <f>IF(Readings!FA192&gt;0.1,333.5*((Readings!FA192)^-0.07168)+(2.5*(LOG(Readings!FA192/16.325))^2-273+$E214))</f>
        <v>7.9255788802238385</v>
      </c>
      <c r="FF214" s="6">
        <f>IF(Readings!FB192&gt;0.1,333.5*((Readings!FB192)^-0.07168)+(2.5*(LOG(Readings!FB192/16.325))^2-273+$E214))</f>
        <v>7.0868124213633905</v>
      </c>
      <c r="FG214" s="6">
        <f>IF(Readings!FC192&gt;0.1,333.5*((Readings!FC192)^-0.07168)+(2.5*(LOG(Readings!FC192/16.325))^2-273+$E214))</f>
        <v>2.88986593076595</v>
      </c>
      <c r="FH214" s="6">
        <f>IF(Readings!FD192&gt;0.1,333.5*((Readings!FD192)^-0.07168)+(2.5*(LOG(Readings!FD192/16.325))^2-273+$E214))</f>
        <v>1.3487629998606963</v>
      </c>
      <c r="FI214" s="6">
        <f>IF(Readings!FE192&gt;0.1,333.5*((Readings!FE192)^-0.07168)+(2.5*(LOG(Readings!FE192/16.325))^2-273+$E214))</f>
        <v>5.1430760978632861E-2</v>
      </c>
      <c r="FJ214" s="6">
        <f>IF(Readings!FF192&gt;0.1,333.5*((Readings!FF192)^-0.07168)+(2.5*(LOG(Readings!FF192/16.325))^2-273+$E214))</f>
        <v>-0.5628758158253504</v>
      </c>
      <c r="FK214" s="6">
        <f>IF(Readings!FG192&gt;0.1,333.5*((Readings!FG192)^-0.07168)+(2.5*(LOG(Readings!FG192/16.325))^2-273+$E214))</f>
        <v>-1.1786655274859754</v>
      </c>
    </row>
    <row r="215" spans="2:167" x14ac:dyDescent="0.2">
      <c r="B215" s="13">
        <v>2</v>
      </c>
      <c r="C215" s="13">
        <f t="shared" ref="C215:C223" si="81">1087.5-D215</f>
        <v>1083.5</v>
      </c>
      <c r="D215" s="13">
        <v>4</v>
      </c>
      <c r="F215" s="43" t="s">
        <v>347</v>
      </c>
      <c r="FB215" s="6"/>
      <c r="FC215" s="6">
        <f>IF(Readings!EY193&gt;0.1,333.5*((Readings!EY193)^-0.07168)+(2.5*(LOG(Readings!EY193/16.325))^2-273+$E215))</f>
        <v>6.3458810624069883E-2</v>
      </c>
      <c r="FD215" s="6">
        <f>IF(Readings!EZ193&gt;0.1,333.5*((Readings!EZ193)^-0.07168)+(2.5*(LOG(Readings!EZ193/16.325))^2-273+$E215))</f>
        <v>0.9899488028796668</v>
      </c>
      <c r="FE215" s="6">
        <f>IF(Readings!FA193&gt;0.1,333.5*((Readings!FA193)^-0.07168)+(2.5*(LOG(Readings!FA193/16.325))^2-273+$E215))</f>
        <v>2.9748053901377602</v>
      </c>
      <c r="FF215" s="6">
        <f>IF(Readings!FB193&gt;0.1,333.5*((Readings!FB193)^-0.07168)+(2.5*(LOG(Readings!FB193/16.325))^2-273+$E215))</f>
        <v>3.4056820129841299</v>
      </c>
      <c r="FG215" s="6">
        <f>IF(Readings!FC193&gt;0.1,333.5*((Readings!FC193)^-0.07168)+(2.5*(LOG(Readings!FC193/16.325))^2-273+$E215))</f>
        <v>3.3186702102814252</v>
      </c>
      <c r="FH215" s="6">
        <f>IF(Readings!FD193&gt;0.1,333.5*((Readings!FD193)^-0.07168)+(2.5*(LOG(Readings!FD193/16.325))^2-273+$E215))</f>
        <v>2.6792739997058561</v>
      </c>
      <c r="FI215" s="6">
        <f>IF(Readings!FE193&gt;0.1,333.5*((Readings!FE193)^-0.07168)+(2.5*(LOG(Readings!FE193/16.325))^2-273+$E215))</f>
        <v>1.7018199703697974</v>
      </c>
      <c r="FJ215" s="6">
        <f>IF(Readings!FF193&gt;0.1,333.5*((Readings!FF193)^-0.07168)+(2.5*(LOG(Readings!FF193/16.325))^2-273+$E215))</f>
        <v>0.95193476074371119</v>
      </c>
      <c r="FK215" s="6">
        <f>IF(Readings!FG193&gt;0.1,333.5*((Readings!FG193)^-0.07168)+(2.5*(LOG(Readings!FG193/16.325))^2-273+$E215))</f>
        <v>0.55148851165296264</v>
      </c>
    </row>
    <row r="216" spans="2:167" x14ac:dyDescent="0.2">
      <c r="B216" s="13">
        <v>3</v>
      </c>
      <c r="C216" s="13">
        <f t="shared" si="81"/>
        <v>1081.5</v>
      </c>
      <c r="D216" s="13">
        <v>6</v>
      </c>
      <c r="F216" s="43" t="s">
        <v>348</v>
      </c>
      <c r="FB216" s="6"/>
      <c r="FC216" s="6">
        <f>IF(Readings!EY194&gt;0.1,333.5*((Readings!EY194)^-0.07168)+(2.5*(LOG(Readings!EY194/16.325))^2-273+$E216))</f>
        <v>0.20844446220894497</v>
      </c>
      <c r="FD216" s="6">
        <f>IF(Readings!EZ194&gt;0.1,333.5*((Readings!EZ194)^-0.07168)+(2.5*(LOG(Readings!EZ194/16.325))^2-273+$E216))</f>
        <v>0.1358013991815028</v>
      </c>
      <c r="FE216" s="6">
        <f>IF(Readings!FA194&gt;0.1,333.5*((Readings!FA194)^-0.07168)+(2.5*(LOG(Readings!FA194/16.325))^2-273+$E216))</f>
        <v>0.75057016047082925</v>
      </c>
      <c r="FF216" s="6">
        <f>IF(Readings!FB194&gt;0.1,333.5*((Readings!FB194)^-0.07168)+(2.5*(LOG(Readings!FB194/16.325))^2-273+$E216))</f>
        <v>0.83838335858041546</v>
      </c>
      <c r="FG216" s="6">
        <f>IF(Readings!FC194&gt;0.1,333.5*((Readings!FC194)^-0.07168)+(2.5*(LOG(Readings!FC194/16.325))^2-273+$E216))</f>
        <v>1.8877032938487446</v>
      </c>
      <c r="FH216" s="6">
        <f>IF(Readings!FD194&gt;0.1,333.5*((Readings!FD194)^-0.07168)+(2.5*(LOG(Readings!FD194/16.325))^2-273+$E216))</f>
        <v>1.8743609128505341</v>
      </c>
      <c r="FI216" s="6">
        <f>IF(Readings!FE194&gt;0.1,333.5*((Readings!FE194)^-0.07168)+(2.5*(LOG(Readings!FE194/16.325))^2-273+$E216))</f>
        <v>1.5833478926343787</v>
      </c>
      <c r="FJ216" s="6">
        <f>IF(Readings!FF194&gt;0.1,333.5*((Readings!FF194)^-0.07168)+(2.5*(LOG(Readings!FF194/16.325))^2-273+$E216))</f>
        <v>1.1044863442352266</v>
      </c>
      <c r="FK216" s="6">
        <f>IF(Readings!FG194&gt;0.1,333.5*((Readings!FG194)^-0.07168)+(2.5*(LOG(Readings!FG194/16.325))^2-273+$E216))</f>
        <v>0.75057016047082925</v>
      </c>
    </row>
    <row r="217" spans="2:167" x14ac:dyDescent="0.2">
      <c r="B217" s="13">
        <v>4</v>
      </c>
      <c r="C217" s="13">
        <f t="shared" si="81"/>
        <v>1079.5</v>
      </c>
      <c r="D217" s="13">
        <v>8</v>
      </c>
      <c r="F217" s="43" t="s">
        <v>349</v>
      </c>
      <c r="FB217" s="6"/>
      <c r="FC217" s="6">
        <f>IF(Readings!EY195&gt;0.1,333.5*((Readings!EY195)^-0.07168)+(2.5*(LOG(Readings!EY195/16.325))^2-273+$E217))</f>
        <v>0.1358013991815028</v>
      </c>
      <c r="FD217" s="6">
        <f>IF(Readings!EZ195&gt;0.1,333.5*((Readings!EZ195)^-0.07168)+(2.5*(LOG(Readings!EZ195/16.325))^2-273+$E217))</f>
        <v>3.9410982186268484E-2</v>
      </c>
      <c r="FE217" s="6">
        <f>IF(Readings!FA195&gt;0.1,333.5*((Readings!FA195)^-0.07168)+(2.5*(LOG(Readings!FA195/16.325))^2-273+$E217))</f>
        <v>9.9592692161934337E-2</v>
      </c>
      <c r="FF217" s="6">
        <f>IF(Readings!FB195&gt;0.1,333.5*((Readings!FB195)^-0.07168)+(2.5*(LOG(Readings!FB195/16.325))^2-273+$E217))</f>
        <v>-0.31738886944822298</v>
      </c>
      <c r="FG217" s="6">
        <f>IF(Readings!FC195&gt;0.1,333.5*((Readings!FC195)^-0.07168)+(2.5*(LOG(Readings!FC195/16.325))^2-273+$E217))</f>
        <v>0.58864466888473999</v>
      </c>
      <c r="FH217" s="6">
        <f>IF(Readings!FD195&gt;0.1,333.5*((Readings!FD195)^-0.07168)+(2.5*(LOG(Readings!FD195/16.325))^2-273+$E217))</f>
        <v>0.68811420773801046</v>
      </c>
      <c r="FI217" s="6">
        <f>IF(Readings!FE195&gt;0.1,333.5*((Readings!FE195)^-0.07168)+(2.5*(LOG(Readings!FE195/16.325))^2-273+$E217))</f>
        <v>0.68811420773801046</v>
      </c>
      <c r="FJ217" s="6">
        <f>IF(Readings!FF195&gt;0.1,333.5*((Readings!FF195)^-0.07168)+(2.5*(LOG(Readings!FF195/16.325))^2-273+$E217))</f>
        <v>0.55148851165296264</v>
      </c>
      <c r="FK217" s="6">
        <f>IF(Readings!FG195&gt;0.1,333.5*((Readings!FG195)^-0.07168)+(2.5*(LOG(Readings!FG195/16.325))^2-273+$E217))</f>
        <v>0.44049013209240684</v>
      </c>
    </row>
    <row r="218" spans="2:167" x14ac:dyDescent="0.2">
      <c r="B218" s="13">
        <v>5</v>
      </c>
      <c r="C218" s="13">
        <f t="shared" si="81"/>
        <v>1077.5</v>
      </c>
      <c r="D218" s="13">
        <v>10</v>
      </c>
      <c r="F218" s="43" t="s">
        <v>350</v>
      </c>
      <c r="FB218" s="6"/>
      <c r="FC218" s="6">
        <f>IF(Readings!EY196&gt;0.1,333.5*((Readings!EY196)^-0.07168)+(2.5*(LOG(Readings!EY196/16.325))^2-273+$E218))</f>
        <v>1.5396194311335876E-2</v>
      </c>
      <c r="FD218" s="6">
        <f>IF(Readings!EZ196&gt;0.1,333.5*((Readings!EZ196)^-0.07168)+(2.5*(LOG(Readings!EZ196/16.325))^2-273+$E218))</f>
        <v>0.11165393280566605</v>
      </c>
      <c r="FE218" s="6">
        <f>IF(Readings!FA196&gt;0.1,333.5*((Readings!FA196)^-0.07168)+(2.5*(LOG(Readings!FA196/16.325))^2-273+$E218))</f>
        <v>-4.4496783177862653E-2</v>
      </c>
      <c r="FF218" s="6">
        <f>IF(Readings!FB196&gt;0.1,333.5*((Readings!FB196)^-0.07168)+(2.5*(LOG(Readings!FB196/16.325))^2-273+$E218))</f>
        <v>-0.63238405776121454</v>
      </c>
      <c r="FG218" s="6">
        <f>IF(Readings!FC196&gt;0.1,333.5*((Readings!FC196)^-0.07168)+(2.5*(LOG(Readings!FC196/16.325))^2-273+$E218))</f>
        <v>7.5495141860585591E-2</v>
      </c>
      <c r="FH218" s="6">
        <f>IF(Readings!FD196&gt;0.1,333.5*((Readings!FD196)^-0.07168)+(2.5*(LOG(Readings!FD196/16.325))^2-273+$E218))</f>
        <v>8.7539765446877027E-2</v>
      </c>
      <c r="FI218" s="6">
        <f>IF(Readings!FE196&gt;0.1,333.5*((Readings!FE196)^-0.07168)+(2.5*(LOG(Readings!FE196/16.325))^2-273+$E218))</f>
        <v>0.11165393280566605</v>
      </c>
      <c r="FJ218" s="6">
        <f>IF(Readings!FF196&gt;0.1,333.5*((Readings!FF196)^-0.07168)+(2.5*(LOG(Readings!FF196/16.325))^2-273+$E218))</f>
        <v>9.9592692161934337E-2</v>
      </c>
      <c r="FK218" s="6">
        <f>IF(Readings!FG196&gt;0.1,333.5*((Readings!FG196)^-0.07168)+(2.5*(LOG(Readings!FG196/16.325))^2-273+$E218))</f>
        <v>9.9592692161934337E-2</v>
      </c>
    </row>
    <row r="219" spans="2:167" x14ac:dyDescent="0.2">
      <c r="B219" s="13">
        <v>6</v>
      </c>
      <c r="C219" s="13">
        <f t="shared" si="81"/>
        <v>1075.5</v>
      </c>
      <c r="D219" s="13">
        <v>12</v>
      </c>
      <c r="F219" s="43" t="s">
        <v>351</v>
      </c>
      <c r="FB219" s="6"/>
      <c r="FC219" s="6">
        <f>IF(Readings!EY197&gt;0.1,333.5*((Readings!EY197)^-0.07168)+(2.5*(LOG(Readings!EY197/16.325))^2-273+$E219))</f>
        <v>-6.8396600229505111E-2</v>
      </c>
      <c r="FD219" s="6">
        <f>IF(Readings!EZ197&gt;0.1,333.5*((Readings!EZ197)^-0.07168)+(2.5*(LOG(Readings!EZ197/16.325))^2-273+$E219))</f>
        <v>-8.0334256601190646E-2</v>
      </c>
      <c r="FE219" s="6">
        <f>IF(Readings!FA197&gt;0.1,333.5*((Readings!FA197)^-0.07168)+(2.5*(LOG(Readings!FA197/16.325))^2-273+$E219))</f>
        <v>-8.0334256601190646E-2</v>
      </c>
      <c r="FF219" s="6">
        <f>IF(Readings!FB197&gt;0.1,333.5*((Readings!FB197)^-0.07168)+(2.5*(LOG(Readings!FB197/16.325))^2-273+$E219))</f>
        <v>-0.72463190555475876</v>
      </c>
      <c r="FG219" s="6">
        <f>IF(Readings!FC197&gt;0.1,333.5*((Readings!FC197)^-0.07168)+(2.5*(LOG(Readings!FC197/16.325))^2-273+$E219))</f>
        <v>-5.6450779266924656E-2</v>
      </c>
      <c r="FH219" s="6">
        <f>IF(Readings!FD197&gt;0.1,333.5*((Readings!FD197)^-0.07168)+(2.5*(LOG(Readings!FD197/16.325))^2-273+$E219))</f>
        <v>-8.0334256601190646E-2</v>
      </c>
      <c r="FI219" s="6">
        <f>IF(Readings!FE197&gt;0.1,333.5*((Readings!FE197)^-0.07168)+(2.5*(LOG(Readings!FE197/16.325))^2-273+$E219))</f>
        <v>-6.8396600229505111E-2</v>
      </c>
      <c r="FJ219" s="6">
        <f>IF(Readings!FF197&gt;0.1,333.5*((Readings!FF197)^-0.07168)+(2.5*(LOG(Readings!FF197/16.325))^2-273+$E219))</f>
        <v>-6.8396600229505111E-2</v>
      </c>
      <c r="FK219" s="6">
        <f>IF(Readings!FG197&gt;0.1,333.5*((Readings!FG197)^-0.07168)+(2.5*(LOG(Readings!FG197/16.325))^2-273+$E219))</f>
        <v>-6.8396600229505111E-2</v>
      </c>
    </row>
    <row r="220" spans="2:167" x14ac:dyDescent="0.2">
      <c r="B220" s="13">
        <v>7</v>
      </c>
      <c r="C220" s="13">
        <f t="shared" si="81"/>
        <v>1073.5</v>
      </c>
      <c r="D220" s="13">
        <v>14</v>
      </c>
      <c r="F220" s="43" t="s">
        <v>352</v>
      </c>
      <c r="FB220" s="6"/>
      <c r="FC220" s="6">
        <f>IF(Readings!EY198&gt;0.1,333.5*((Readings!EY198)^-0.07168)+(2.5*(LOG(Readings!EY198/16.325))^2-273+$E220))</f>
        <v>-0.10418511761412219</v>
      </c>
      <c r="FD220" s="6">
        <f>IF(Readings!EZ198&gt;0.1,333.5*((Readings!EZ198)^-0.07168)+(2.5*(LOG(Readings!EZ198/16.325))^2-273+$E220))</f>
        <v>-0.10418511761412219</v>
      </c>
      <c r="FE220" s="6">
        <f>IF(Readings!FA198&gt;0.1,333.5*((Readings!FA198)^-0.07168)+(2.5*(LOG(Readings!FA198/16.325))^2-273+$E220))</f>
        <v>-0.11609834322666757</v>
      </c>
      <c r="FF220" s="6">
        <f>IF(Readings!FB198&gt;0.1,333.5*((Readings!FB198)^-0.07168)+(2.5*(LOG(Readings!FB198/16.325))^2-273+$E220))</f>
        <v>-0.78203933511269952</v>
      </c>
      <c r="FG220" s="6">
        <f>IF(Readings!FC198&gt;0.1,333.5*((Readings!FC198)^-0.07168)+(2.5*(LOG(Readings!FC198/16.325))^2-273+$E220))</f>
        <v>-9.2263758897559001E-2</v>
      </c>
      <c r="FH220" s="6">
        <f>IF(Readings!FD198&gt;0.1,333.5*((Readings!FD198)^-0.07168)+(2.5*(LOG(Readings!FD198/16.325))^2-273+$E220))</f>
        <v>-0.1517893259007792</v>
      </c>
      <c r="FI220" s="6">
        <f>IF(Readings!FE198&gt;0.1,333.5*((Readings!FE198)^-0.07168)+(2.5*(LOG(Readings!FE198/16.325))^2-273+$E220))</f>
        <v>-0.10418511761412219</v>
      </c>
      <c r="FJ220" s="6">
        <f>IF(Readings!FF198&gt;0.1,333.5*((Readings!FF198)^-0.07168)+(2.5*(LOG(Readings!FF198/16.325))^2-273+$E220))</f>
        <v>-0.11609834322666757</v>
      </c>
      <c r="FK220" s="6">
        <f>IF(Readings!FG198&gt;0.1,333.5*((Readings!FG198)^-0.07168)+(2.5*(LOG(Readings!FG198/16.325))^2-273+$E220))</f>
        <v>-0.11609834322666757</v>
      </c>
    </row>
    <row r="221" spans="2:167" x14ac:dyDescent="0.2">
      <c r="B221" s="13">
        <v>8</v>
      </c>
      <c r="C221" s="13">
        <f t="shared" si="81"/>
        <v>1071.5</v>
      </c>
      <c r="D221" s="13">
        <v>16</v>
      </c>
      <c r="F221" s="43" t="s">
        <v>296</v>
      </c>
      <c r="FB221" s="6"/>
      <c r="FC221" s="6">
        <f>IF(Readings!EY199&gt;0.1,333.5*((Readings!EY199)^-0.07168)+(2.5*(LOG(Readings!EY199/16.325))^2-273+$E221))</f>
        <v>-0.1517893259007792</v>
      </c>
      <c r="FD221" s="6">
        <f>IF(Readings!EZ199&gt;0.1,333.5*((Readings!EZ199)^-0.07168)+(2.5*(LOG(Readings!EZ199/16.325))^2-273+$E221))</f>
        <v>-0.13990043694377619</v>
      </c>
      <c r="FE221" s="6">
        <f>IF(Readings!FA199&gt;0.1,333.5*((Readings!FA199)^-0.07168)+(2.5*(LOG(Readings!FA199/16.325))^2-273+$E221))</f>
        <v>-0.1517893259007792</v>
      </c>
      <c r="FF221" s="6">
        <f>IF(Readings!FB199&gt;0.1,333.5*((Readings!FB199)^-0.07168)+(2.5*(LOG(Readings!FB199/16.325))^2-273+$E221))</f>
        <v>-0.72463190555475876</v>
      </c>
      <c r="FG221" s="6">
        <f>IF(Readings!FC199&gt;0.1,333.5*((Readings!FC199)^-0.07168)+(2.5*(LOG(Readings!FC199/16.325))^2-273+$E221))</f>
        <v>-0.12800344619114412</v>
      </c>
      <c r="FH221" s="6">
        <f>IF(Readings!FD199&gt;0.1,333.5*((Readings!FD199)^-0.07168)+(2.5*(LOG(Readings!FD199/16.325))^2-273+$E221))</f>
        <v>-0.18740748586833433</v>
      </c>
      <c r="FI221" s="6">
        <f>IF(Readings!FE199&gt;0.1,333.5*((Readings!FE199)^-0.07168)+(2.5*(LOG(Readings!FE199/16.325))^2-273+$E221))</f>
        <v>-0.13990043694377619</v>
      </c>
      <c r="FJ221" s="6">
        <f>IF(Readings!FF199&gt;0.1,333.5*((Readings!FF199)^-0.07168)+(2.5*(LOG(Readings!FF199/16.325))^2-273+$E221))</f>
        <v>-0.1517893259007792</v>
      </c>
      <c r="FK221" s="6">
        <f>IF(Readings!FG199&gt;0.1,333.5*((Readings!FG199)^-0.07168)+(2.5*(LOG(Readings!FG199/16.325))^2-273+$E221))</f>
        <v>-0.1517893259007792</v>
      </c>
    </row>
    <row r="222" spans="2:167" x14ac:dyDescent="0.2">
      <c r="B222" s="13">
        <v>9</v>
      </c>
      <c r="C222" s="13">
        <f t="shared" si="81"/>
        <v>1069.5</v>
      </c>
      <c r="D222" s="13">
        <v>18</v>
      </c>
      <c r="F222" s="43" t="s">
        <v>353</v>
      </c>
      <c r="FB222" s="6"/>
      <c r="FC222" s="6">
        <f>IF(Readings!EY200&gt;0.1,333.5*((Readings!EY200)^-0.07168)+(2.5*(LOG(Readings!EY200/16.325))^2-273+$E222))</f>
        <v>-0.17554283999572817</v>
      </c>
      <c r="FD222" s="6">
        <f>IF(Readings!EZ200&gt;0.1,333.5*((Readings!EZ200)^-0.07168)+(2.5*(LOG(Readings!EZ200/16.325))^2-273+$E222))</f>
        <v>-0.18740748586833433</v>
      </c>
      <c r="FE222" s="6">
        <f>IF(Readings!FA200&gt;0.1,333.5*((Readings!FA200)^-0.07168)+(2.5*(LOG(Readings!FA200/16.325))^2-273+$E222))</f>
        <v>-0.18740748586833433</v>
      </c>
      <c r="FF222" s="6">
        <f>IF(Readings!FB200&gt;0.1,333.5*((Readings!FB200)^-0.07168)+(2.5*(LOG(Readings!FB200/16.325))^2-273+$E222))</f>
        <v>-0.74761762639604967</v>
      </c>
      <c r="FG222" s="6">
        <f>IF(Readings!FC200&gt;0.1,333.5*((Readings!FC200)^-0.07168)+(2.5*(LOG(Readings!FC200/16.325))^2-273+$E222))</f>
        <v>-0.1636701234590987</v>
      </c>
      <c r="FH222" s="6">
        <f>IF(Readings!FD200&gt;0.1,333.5*((Readings!FD200)^-0.07168)+(2.5*(LOG(Readings!FD200/16.325))^2-273+$E222))</f>
        <v>-0.18740748586833433</v>
      </c>
      <c r="FI222" s="6">
        <f>IF(Readings!FE200&gt;0.1,333.5*((Readings!FE200)^-0.07168)+(2.5*(LOG(Readings!FE200/16.325))^2-273+$E222))</f>
        <v>-0.17554283999572817</v>
      </c>
      <c r="FJ222" s="6">
        <f>IF(Readings!FF200&gt;0.1,333.5*((Readings!FF200)^-0.07168)+(2.5*(LOG(Readings!FF200/16.325))^2-273+$E222))</f>
        <v>-0.1636701234590987</v>
      </c>
      <c r="FK222" s="6">
        <f>IF(Readings!FG200&gt;0.1,333.5*((Readings!FG200)^-0.07168)+(2.5*(LOG(Readings!FG200/16.325))^2-273+$E222))</f>
        <v>-0.18740748586833433</v>
      </c>
    </row>
    <row r="223" spans="2:167" x14ac:dyDescent="0.2">
      <c r="B223" s="13">
        <v>10</v>
      </c>
      <c r="C223" s="13">
        <f t="shared" si="81"/>
        <v>1067.5999999999999</v>
      </c>
      <c r="D223" s="13">
        <v>19.899999999999999</v>
      </c>
      <c r="F223" s="43" t="s">
        <v>354</v>
      </c>
      <c r="FB223" s="6"/>
      <c r="FC223" s="6">
        <f>IF(Readings!EY201&gt;0.1,333.5*((Readings!EY201)^-0.07168)+(2.5*(LOG(Readings!EY201/16.325))^2-273+$E223))</f>
        <v>-0.18740748586833433</v>
      </c>
      <c r="FD223" s="6">
        <f>IF(Readings!EZ201&gt;0.1,333.5*((Readings!EZ201)^-0.07168)+(2.5*(LOG(Readings!EZ201/16.325))^2-273+$E223))</f>
        <v>-0.18740748586833433</v>
      </c>
      <c r="FE223" s="6">
        <f>IF(Readings!FA201&gt;0.1,333.5*((Readings!FA201)^-0.07168)+(2.5*(LOG(Readings!FA201/16.325))^2-273+$E223))</f>
        <v>-0.18740748586833433</v>
      </c>
      <c r="FF223" s="6">
        <f>IF(Readings!FB201&gt;0.1,333.5*((Readings!FB201)^-0.07168)+(2.5*(LOG(Readings!FB201/16.325))^2-273+$E223))</f>
        <v>-0.70161576440006002</v>
      </c>
      <c r="FG223" s="6">
        <f>IF(Readings!FC201&gt;0.1,333.5*((Readings!FC201)^-0.07168)+(2.5*(LOG(Readings!FC201/16.325))^2-273+$E223))</f>
        <v>-0.17554283999572817</v>
      </c>
      <c r="FH223" s="6">
        <f>IF(Readings!FD201&gt;0.1,333.5*((Readings!FD201)^-0.07168)+(2.5*(LOG(Readings!FD201/16.325))^2-273+$E223))</f>
        <v>-0.18740748586833433</v>
      </c>
      <c r="FI223" s="6">
        <f>IF(Readings!FE201&gt;0.1,333.5*((Readings!FE201)^-0.07168)+(2.5*(LOG(Readings!FE201/16.325))^2-273+$E223))</f>
        <v>-0.17554283999572817</v>
      </c>
      <c r="FJ223" s="6">
        <f>IF(Readings!FF201&gt;0.1,333.5*((Readings!FF201)^-0.07168)+(2.5*(LOG(Readings!FF201/16.325))^2-273+$E223))</f>
        <v>-0.18740748586833433</v>
      </c>
      <c r="FK223" s="6">
        <f>IF(Readings!FG201&gt;0.1,333.5*((Readings!FG201)^-0.07168)+(2.5*(LOG(Readings!FG201/16.325))^2-273+$E223))</f>
        <v>-0.18740748586833433</v>
      </c>
    </row>
    <row r="224" spans="2:167" x14ac:dyDescent="0.2">
      <c r="FG224" s="6"/>
      <c r="FH224" s="6"/>
      <c r="FI224" s="6"/>
    </row>
    <row r="226" spans="2:167" x14ac:dyDescent="0.2">
      <c r="B226" s="47" t="s">
        <v>230</v>
      </c>
      <c r="C226" s="47"/>
    </row>
    <row r="227" spans="2:167" x14ac:dyDescent="0.2">
      <c r="B227" s="13" t="s">
        <v>49</v>
      </c>
      <c r="C227" s="43" t="s">
        <v>2</v>
      </c>
      <c r="D227" s="43" t="s">
        <v>3</v>
      </c>
      <c r="F227" s="43"/>
      <c r="FJ227" s="5">
        <v>41304</v>
      </c>
      <c r="FK227" s="5">
        <v>41337</v>
      </c>
    </row>
    <row r="228" spans="2:167" x14ac:dyDescent="0.2">
      <c r="B228" s="13">
        <v>1</v>
      </c>
      <c r="C228" s="45">
        <f>1094.83-D228</f>
        <v>1094.23</v>
      </c>
      <c r="D228" s="13">
        <v>0.6</v>
      </c>
      <c r="F228" s="43" t="s">
        <v>234</v>
      </c>
      <c r="FJ228" s="6"/>
      <c r="FK228" s="6">
        <f>IF(Readings!FG206&gt;0.1,333.5*((Readings!FG206)^-0.07168)+(2.5*(LOG(Readings!FG206/16.325))^2-273+$E228))</f>
        <v>-0.67856912694253424</v>
      </c>
    </row>
    <row r="229" spans="2:167" x14ac:dyDescent="0.2">
      <c r="B229" s="13">
        <v>2</v>
      </c>
      <c r="C229" s="45">
        <f t="shared" ref="C229:C235" si="82">1094.83-D229</f>
        <v>1093.23</v>
      </c>
      <c r="D229" s="13">
        <v>1.6</v>
      </c>
      <c r="F229" s="43" t="s">
        <v>236</v>
      </c>
      <c r="FJ229" s="6">
        <f>IF(Readings!FF207&gt;0.1,333.5*((Readings!FF207)^-0.07168)+(2.5*(LOG(Readings!FF207/16.325))^2-273+$E229))</f>
        <v>-2.4317649470805236</v>
      </c>
      <c r="FK229" s="6">
        <f>IF(Readings!FG207&gt;0.1,333.5*((Readings!FG207)^-0.07168)+(2.5*(LOG(Readings!FG207/16.325))^2-273+$E229))</f>
        <v>-3.89879175620365</v>
      </c>
    </row>
    <row r="230" spans="2:167" x14ac:dyDescent="0.2">
      <c r="B230" s="13">
        <v>3</v>
      </c>
      <c r="C230" s="45">
        <f t="shared" si="82"/>
        <v>1091.23</v>
      </c>
      <c r="D230" s="13">
        <v>3.6</v>
      </c>
      <c r="F230" s="43" t="s">
        <v>237</v>
      </c>
      <c r="FJ230" s="6">
        <f>IF(Readings!FF208&gt;0.1,333.5*((Readings!FF208)^-0.07168)+(2.5*(LOG(Readings!FF208/16.325))^2-273+$E230))</f>
        <v>6.3458810624069883E-2</v>
      </c>
      <c r="FK230" s="6">
        <f>IF(Readings!FG208&gt;0.1,333.5*((Readings!FG208)^-0.07168)+(2.5*(LOG(Readings!FG208/16.325))^2-273+$E230))</f>
        <v>5.1430760978632861E-2</v>
      </c>
    </row>
    <row r="231" spans="2:167" x14ac:dyDescent="0.2">
      <c r="B231" s="13">
        <v>4</v>
      </c>
      <c r="C231" s="45">
        <f t="shared" si="82"/>
        <v>1089.23</v>
      </c>
      <c r="D231" s="13">
        <v>5.6</v>
      </c>
      <c r="F231" s="43" t="s">
        <v>238</v>
      </c>
      <c r="FJ231" s="6">
        <f>IF(Readings!FF209&gt;0.1,333.5*((Readings!FF209)^-0.07168)+(2.5*(LOG(Readings!FF209/16.325))^2-273+$E231))</f>
        <v>-8.5856384962994525E-3</v>
      </c>
      <c r="FK231" s="6">
        <f>IF(Readings!FG209&gt;0.1,333.5*((Readings!FG209)^-0.07168)+(2.5*(LOG(Readings!FG209/16.325))^2-273+$E231))</f>
        <v>6.3458810624069883E-2</v>
      </c>
    </row>
    <row r="232" spans="2:167" x14ac:dyDescent="0.2">
      <c r="B232" s="13">
        <v>5</v>
      </c>
      <c r="C232" s="45">
        <f t="shared" si="82"/>
        <v>1087.23</v>
      </c>
      <c r="D232" s="13">
        <v>7.6</v>
      </c>
      <c r="F232" s="43" t="s">
        <v>239</v>
      </c>
      <c r="FJ232" s="6">
        <f>IF(Readings!FF210&gt;0.1,333.5*((Readings!FF210)^-0.07168)+(2.5*(LOG(Readings!FF210/16.325))^2-273+$E232))</f>
        <v>0.15998225138719135</v>
      </c>
      <c r="FK232" s="6">
        <f>IF(Readings!FG210&gt;0.1,333.5*((Readings!FG210)^-0.07168)+(2.5*(LOG(Readings!FG210/16.325))^2-273+$E232))</f>
        <v>0.20844446220894497</v>
      </c>
    </row>
    <row r="233" spans="2:167" x14ac:dyDescent="0.2">
      <c r="B233" s="13">
        <v>6</v>
      </c>
      <c r="C233" s="45">
        <f t="shared" si="82"/>
        <v>1085.23</v>
      </c>
      <c r="D233" s="13">
        <v>9.6</v>
      </c>
      <c r="F233" s="43" t="s">
        <v>240</v>
      </c>
      <c r="FJ233" s="6">
        <f>IF(Readings!FF211&gt;0.1,333.5*((Readings!FF211)^-0.07168)+(2.5*(LOG(Readings!FF211/16.325))^2-273+$E233))</f>
        <v>-2.0564223378187307E-2</v>
      </c>
      <c r="FK233" s="6">
        <f>IF(Readings!FG211&gt;0.1,333.5*((Readings!FG211)^-0.07168)+(2.5*(LOG(Readings!FG211/16.325))^2-273+$E233))</f>
        <v>-5.6450779266924656E-2</v>
      </c>
    </row>
    <row r="234" spans="2:167" x14ac:dyDescent="0.2">
      <c r="B234" s="13">
        <v>7</v>
      </c>
      <c r="C234" s="45">
        <f t="shared" si="82"/>
        <v>1083.23</v>
      </c>
      <c r="D234" s="13">
        <v>11.6</v>
      </c>
      <c r="F234" s="43" t="s">
        <v>241</v>
      </c>
      <c r="FJ234" s="6">
        <f>IF(Readings!FF212&gt;0.1,333.5*((Readings!FF212)^-0.07168)+(2.5*(LOG(Readings!FF212/16.325))^2-273+$E234))</f>
        <v>-6.8396600229505111E-2</v>
      </c>
      <c r="FK234" s="6">
        <f>IF(Readings!FG212&gt;0.1,333.5*((Readings!FG212)^-0.07168)+(2.5*(LOG(Readings!FG212/16.325))^2-273+$E234))</f>
        <v>3.4011638548463452E-3</v>
      </c>
    </row>
    <row r="235" spans="2:167" x14ac:dyDescent="0.2">
      <c r="B235" s="13">
        <v>8</v>
      </c>
      <c r="C235" s="45">
        <f t="shared" si="82"/>
        <v>1080.23</v>
      </c>
      <c r="D235" s="13">
        <v>14.6</v>
      </c>
      <c r="F235" s="43" t="s">
        <v>242</v>
      </c>
      <c r="FJ235" s="6">
        <f>IF(Readings!FF213&gt;0.1,333.5*((Readings!FF213)^-0.07168)+(2.5*(LOG(Readings!FF213/16.325))^2-273+$E235))</f>
        <v>-0.21111260695403189</v>
      </c>
      <c r="FK235" s="6">
        <f>IF(Readings!FG213&gt;0.1,333.5*((Readings!FG213)^-0.07168)+(2.5*(LOG(Readings!FG213/16.325))^2-273+$E235))</f>
        <v>-0.1517893259007792</v>
      </c>
    </row>
    <row r="236" spans="2:167" x14ac:dyDescent="0.2">
      <c r="FJ236" s="6"/>
      <c r="FK236" s="6"/>
    </row>
    <row r="237" spans="2:167" x14ac:dyDescent="0.2">
      <c r="FJ237" s="6"/>
      <c r="FK237" s="6"/>
    </row>
    <row r="238" spans="2:167" x14ac:dyDescent="0.2">
      <c r="B238" s="47" t="s">
        <v>231</v>
      </c>
      <c r="C238" s="47"/>
      <c r="FJ238" s="6"/>
      <c r="FK238" s="6"/>
    </row>
    <row r="239" spans="2:167" x14ac:dyDescent="0.2">
      <c r="B239" s="13" t="s">
        <v>49</v>
      </c>
      <c r="C239" s="43" t="s">
        <v>2</v>
      </c>
      <c r="D239" s="43" t="s">
        <v>3</v>
      </c>
      <c r="FJ239" s="5">
        <v>41304</v>
      </c>
      <c r="FK239" s="5">
        <v>41337</v>
      </c>
    </row>
    <row r="240" spans="2:167" x14ac:dyDescent="0.2">
      <c r="B240" s="13">
        <v>1</v>
      </c>
      <c r="C240" s="45">
        <f>1091.62-D240</f>
        <v>1089.9199999999998</v>
      </c>
      <c r="D240" s="13">
        <v>1.7</v>
      </c>
      <c r="F240" s="43" t="s">
        <v>235</v>
      </c>
      <c r="FJ240" s="6">
        <f>IF(Readings!FF218&gt;0.1,333.5*((Readings!FF218)^-0.07168)+(2.5*(LOG(Readings!FF218/16.325))^2-273+$E240))</f>
        <v>-5.5643314289199566</v>
      </c>
      <c r="FK240" s="6">
        <f>IF(Readings!FG218&gt;0.1,333.5*((Readings!FG218)^-0.07168)+(2.5*(LOG(Readings!FG218/16.325))^2-273+$E240))</f>
        <v>-6.326801267576343</v>
      </c>
    </row>
    <row r="241" spans="2:167" x14ac:dyDescent="0.2">
      <c r="B241" s="13">
        <v>2</v>
      </c>
      <c r="C241" s="45">
        <f t="shared" ref="C241:C246" si="83">1091.62-D241</f>
        <v>1087.9199999999998</v>
      </c>
      <c r="D241" s="13">
        <v>3.7</v>
      </c>
      <c r="F241" s="43" t="s">
        <v>243</v>
      </c>
      <c r="FJ241" s="6">
        <f>IF(Readings!FF219&gt;0.1,333.5*((Readings!FF219)^-0.07168)+(2.5*(LOG(Readings!FF219/16.325))^2-273+$E241))</f>
        <v>-2.0564223378187307E-2</v>
      </c>
      <c r="FK241" s="6">
        <f>IF(Readings!FG219&gt;0.1,333.5*((Readings!FG219)^-0.07168)+(2.5*(LOG(Readings!FG219/16.325))^2-273+$E241))</f>
        <v>-5.6450779266924656E-2</v>
      </c>
    </row>
    <row r="242" spans="2:167" x14ac:dyDescent="0.2">
      <c r="B242" s="13">
        <v>3</v>
      </c>
      <c r="C242" s="45">
        <f t="shared" si="83"/>
        <v>1085.9199999999998</v>
      </c>
      <c r="D242" s="13">
        <v>5.7</v>
      </c>
      <c r="F242" s="43" t="s">
        <v>244</v>
      </c>
      <c r="FJ242" s="6">
        <f>IF(Readings!FF220&gt;0.1,333.5*((Readings!FF220)^-0.07168)+(2.5*(LOG(Readings!FF220/16.325))^2-273+$E242))</f>
        <v>-3.2534601406837282E-2</v>
      </c>
      <c r="FK242" s="6">
        <f>IF(Readings!FG220&gt;0.1,333.5*((Readings!FG220)^-0.07168)+(2.5*(LOG(Readings!FG220/16.325))^2-273+$E242))</f>
        <v>-4.4496783177862653E-2</v>
      </c>
    </row>
    <row r="243" spans="2:167" x14ac:dyDescent="0.2">
      <c r="B243" s="13">
        <v>4</v>
      </c>
      <c r="C243" s="45">
        <f t="shared" si="83"/>
        <v>1083.9199999999998</v>
      </c>
      <c r="D243" s="13">
        <v>7.7</v>
      </c>
      <c r="F243" s="43" t="s">
        <v>245</v>
      </c>
      <c r="FJ243" s="6">
        <f>IF(Readings!FF221&gt;0.1,333.5*((Readings!FF221)^-0.07168)+(2.5*(LOG(Readings!FF221/16.325))^2-273+$E243))</f>
        <v>-0.11609834322666757</v>
      </c>
      <c r="FK243" s="6">
        <f>IF(Readings!FG221&gt;0.1,333.5*((Readings!FG221)^-0.07168)+(2.5*(LOG(Readings!FG221/16.325))^2-273+$E243))</f>
        <v>-0.13990043694377619</v>
      </c>
    </row>
    <row r="244" spans="2:167" x14ac:dyDescent="0.2">
      <c r="B244" s="13">
        <v>5</v>
      </c>
      <c r="C244" s="45">
        <f t="shared" si="83"/>
        <v>1081.9199999999998</v>
      </c>
      <c r="D244" s="13">
        <v>9.6999999999999993</v>
      </c>
      <c r="F244" s="43" t="s">
        <v>246</v>
      </c>
      <c r="FJ244" s="6">
        <f>IF(Readings!FF222&gt;0.1,333.5*((Readings!FF222)^-0.07168)+(2.5*(LOG(Readings!FF222/16.325))^2-273+$E244))</f>
        <v>-0.21111260695403189</v>
      </c>
      <c r="FK244" s="6">
        <f>IF(Readings!FG222&gt;0.1,333.5*((Readings!FG222)^-0.07168)+(2.5*(LOG(Readings!FG222/16.325))^2-273+$E244))</f>
        <v>-0.21111260695403189</v>
      </c>
    </row>
    <row r="245" spans="2:167" x14ac:dyDescent="0.2">
      <c r="B245" s="13">
        <v>6</v>
      </c>
      <c r="C245" s="45">
        <f t="shared" si="83"/>
        <v>1079.9199999999998</v>
      </c>
      <c r="D245" s="13">
        <v>11.7</v>
      </c>
      <c r="F245" s="43" t="s">
        <v>169</v>
      </c>
      <c r="FJ245" s="6">
        <f>IF(Readings!FF223&gt;0.1,333.5*((Readings!FF223)^-0.07168)+(2.5*(LOG(Readings!FF223/16.325))^2-273+$E245))</f>
        <v>-0.1636701234590987</v>
      </c>
      <c r="FK245" s="6">
        <f>IF(Readings!FG223&gt;0.1,333.5*((Readings!FG223)^-0.07168)+(2.5*(LOG(Readings!FG223/16.325))^2-273+$E245))</f>
        <v>-0.17554283999572817</v>
      </c>
    </row>
    <row r="246" spans="2:167" x14ac:dyDescent="0.2">
      <c r="B246" s="13">
        <v>7</v>
      </c>
      <c r="C246" s="45">
        <f t="shared" si="83"/>
        <v>1077.9199999999998</v>
      </c>
      <c r="D246" s="13">
        <v>13.7</v>
      </c>
      <c r="F246" s="43" t="s">
        <v>247</v>
      </c>
      <c r="FJ246" s="6">
        <f>IF(Readings!FF224&gt;0.1,333.5*((Readings!FF224)^-0.07168)+(2.5*(LOG(Readings!FF224/16.325))^2-273+$E246))</f>
        <v>-0.28203534542740272</v>
      </c>
      <c r="FK246" s="6">
        <f>IF(Readings!FG224&gt;0.1,333.5*((Readings!FG224)^-0.07168)+(2.5*(LOG(Readings!FG224/16.325))^2-273+$E246))</f>
        <v>-0.22295310278468605</v>
      </c>
    </row>
    <row r="247" spans="2:167" x14ac:dyDescent="0.2">
      <c r="FJ247" s="6"/>
      <c r="FK247" s="6"/>
    </row>
    <row r="248" spans="2:167" x14ac:dyDescent="0.2">
      <c r="FJ248" s="6"/>
      <c r="FK248" s="6"/>
    </row>
    <row r="249" spans="2:167" x14ac:dyDescent="0.2">
      <c r="B249" s="47" t="s">
        <v>232</v>
      </c>
      <c r="C249" s="47"/>
      <c r="FJ249" s="6"/>
      <c r="FK249" s="6"/>
    </row>
    <row r="250" spans="2:167" x14ac:dyDescent="0.2">
      <c r="B250" s="13" t="s">
        <v>49</v>
      </c>
      <c r="C250" s="43" t="s">
        <v>2</v>
      </c>
      <c r="D250" s="43" t="s">
        <v>3</v>
      </c>
      <c r="FJ250" s="5">
        <v>41304</v>
      </c>
      <c r="FK250" s="5">
        <v>41337</v>
      </c>
    </row>
    <row r="251" spans="2:167" x14ac:dyDescent="0.2">
      <c r="B251" s="13">
        <v>1</v>
      </c>
      <c r="C251" s="45">
        <f>1099-D251</f>
        <v>1098</v>
      </c>
      <c r="D251" s="13">
        <v>1</v>
      </c>
      <c r="F251" s="43" t="s">
        <v>355</v>
      </c>
      <c r="FJ251" s="6">
        <f>IF(Readings!FF229&gt;0.1,333.5*((Readings!FF229)^-0.07168)+(2.5*(LOG(Readings!FF229/16.325))^2-273+$E251))</f>
        <v>-9.2263758897559001E-2</v>
      </c>
      <c r="FK251" s="6">
        <f>IF(Readings!FG229&gt;0.1,333.5*((Readings!FG229)^-0.07168)+(2.5*(LOG(Readings!FG229/16.325))^2-273+$E251))</f>
        <v>0.82581170762080092</v>
      </c>
    </row>
    <row r="252" spans="2:167" x14ac:dyDescent="0.2">
      <c r="B252" s="13">
        <v>2</v>
      </c>
      <c r="C252" s="45">
        <f t="shared" ref="C252:C261" si="84">1099-D252</f>
        <v>1096</v>
      </c>
      <c r="D252" s="13">
        <v>3</v>
      </c>
      <c r="F252" s="43" t="s">
        <v>356</v>
      </c>
      <c r="FJ252" s="6">
        <f>IF(Readings!FF230&gt;0.1,333.5*((Readings!FF230)^-0.07168)+(2.5*(LOG(Readings!FF230/16.325))^2-273+$E252))</f>
        <v>6.3458810624069883E-2</v>
      </c>
      <c r="FK252" s="6">
        <f>IF(Readings!FG230&gt;0.1,333.5*((Readings!FG230)^-0.07168)+(2.5*(LOG(Readings!FG230/16.325))^2-273+$E252))</f>
        <v>0.3668798523095802</v>
      </c>
    </row>
    <row r="253" spans="2:167" x14ac:dyDescent="0.2">
      <c r="B253" s="13">
        <v>3</v>
      </c>
      <c r="C253" s="45">
        <f t="shared" si="84"/>
        <v>1094</v>
      </c>
      <c r="D253" s="13">
        <v>5</v>
      </c>
      <c r="F253" s="43" t="s">
        <v>357</v>
      </c>
      <c r="FJ253" s="6">
        <f>IF(Readings!FF231&gt;0.1,333.5*((Readings!FF231)^-0.07168)+(2.5*(LOG(Readings!FF231/16.325))^2-273+$E253))</f>
        <v>-0.19926407141491609</v>
      </c>
      <c r="FK253" s="6">
        <f>IF(Readings!FG231&gt;0.1,333.5*((Readings!FG231)^-0.07168)+(2.5*(LOG(Readings!FG231/16.325))^2-273+$E253))</f>
        <v>-0.17554283999572817</v>
      </c>
    </row>
    <row r="254" spans="2:167" x14ac:dyDescent="0.2">
      <c r="B254" s="13">
        <v>11</v>
      </c>
      <c r="C254" s="45">
        <f t="shared" si="84"/>
        <v>1093</v>
      </c>
      <c r="D254" s="13">
        <v>6</v>
      </c>
      <c r="F254" s="43" t="s">
        <v>358</v>
      </c>
      <c r="FJ254" s="6">
        <f>IF(Readings!FF232&gt;0.1,333.5*((Readings!FF232)^-0.07168)+(2.5*(LOG(Readings!FF232/16.325))^2-273+$E254))</f>
        <v>-0.21111260695403189</v>
      </c>
      <c r="FK254" s="6">
        <f>IF(Readings!FG232&gt;0.1,333.5*((Readings!FG232)^-0.07168)+(2.5*(LOG(Readings!FG232/16.325))^2-273+$E254))</f>
        <v>-0.22295310278468605</v>
      </c>
    </row>
    <row r="255" spans="2:167" x14ac:dyDescent="0.2">
      <c r="B255" s="13">
        <v>4</v>
      </c>
      <c r="C255" s="45">
        <f t="shared" si="84"/>
        <v>1092</v>
      </c>
      <c r="D255" s="13">
        <v>7</v>
      </c>
      <c r="F255" s="43" t="s">
        <v>359</v>
      </c>
      <c r="FJ255" s="6">
        <f>IF(Readings!FF233&gt;0.1,333.5*((Readings!FF233)^-0.07168)+(2.5*(LOG(Readings!FF233/16.325))^2-273+$E255))</f>
        <v>-0.23478556918672666</v>
      </c>
      <c r="FK255" s="6">
        <f>IF(Readings!FG233&gt;0.1,333.5*((Readings!FG233)^-0.07168)+(2.5*(LOG(Readings!FG233/16.325))^2-273+$E255))</f>
        <v>-0.21111260695403189</v>
      </c>
    </row>
    <row r="256" spans="2:167" x14ac:dyDescent="0.2">
      <c r="B256" s="13">
        <v>10</v>
      </c>
      <c r="C256" s="45">
        <f t="shared" si="84"/>
        <v>1091</v>
      </c>
      <c r="D256" s="13">
        <v>8</v>
      </c>
      <c r="F256" s="43" t="s">
        <v>360</v>
      </c>
      <c r="FJ256" s="6">
        <f>IF(Readings!FF234&gt;0.1,333.5*((Readings!FF234)^-0.07168)+(2.5*(LOG(Readings!FF234/16.325))^2-273+$E256))</f>
        <v>-0.22295310278468605</v>
      </c>
      <c r="FK256" s="6">
        <f>IF(Readings!FG234&gt;0.1,333.5*((Readings!FG234)^-0.07168)+(2.5*(LOG(Readings!FG234/16.325))^2-273+$E256))</f>
        <v>-0.27023489432849601</v>
      </c>
    </row>
    <row r="257" spans="2:167" x14ac:dyDescent="0.2">
      <c r="B257" s="13">
        <v>5</v>
      </c>
      <c r="C257" s="45">
        <f t="shared" si="84"/>
        <v>1090</v>
      </c>
      <c r="D257" s="13">
        <v>9</v>
      </c>
      <c r="F257" s="43" t="s">
        <v>361</v>
      </c>
      <c r="FJ257" s="6">
        <f>IF(Readings!FF235&gt;0.1,333.5*((Readings!FF235)^-0.07168)+(2.5*(LOG(Readings!FF235/16.325))^2-273+$E257))</f>
        <v>-0.35267086241009338</v>
      </c>
      <c r="FK257" s="6">
        <f>IF(Readings!FG235&gt;0.1,333.5*((Readings!FG235)^-0.07168)+(2.5*(LOG(Readings!FG235/16.325))^2-273+$E257))</f>
        <v>-0.34091812913914055</v>
      </c>
    </row>
    <row r="258" spans="2:167" x14ac:dyDescent="0.2">
      <c r="B258" s="13">
        <v>9</v>
      </c>
      <c r="C258" s="45">
        <f t="shared" si="84"/>
        <v>1089</v>
      </c>
      <c r="D258" s="13">
        <v>10</v>
      </c>
      <c r="F258" s="43" t="s">
        <v>362</v>
      </c>
      <c r="FJ258" s="6">
        <f>IF(Readings!FF236&gt;0.1,333.5*((Readings!FF236)^-0.07168)+(2.5*(LOG(Readings!FF236/16.325))^2-273+$E258))</f>
        <v>-0.23478556918672666</v>
      </c>
      <c r="FK258" s="6">
        <f>IF(Readings!FG236&gt;0.1,333.5*((Readings!FG236)^-0.07168)+(2.5*(LOG(Readings!FG236/16.325))^2-273+$E258))</f>
        <v>0.4897359991479675</v>
      </c>
    </row>
    <row r="259" spans="2:167" x14ac:dyDescent="0.2">
      <c r="B259" s="13">
        <v>6</v>
      </c>
      <c r="C259" s="45">
        <f t="shared" si="84"/>
        <v>1088</v>
      </c>
      <c r="D259" s="13">
        <v>11</v>
      </c>
      <c r="F259" s="43" t="s">
        <v>363</v>
      </c>
      <c r="FJ259" s="6">
        <f>IF(Readings!FF237&gt;0.1,333.5*((Readings!FF237)^-0.07168)+(2.5*(LOG(Readings!FF237/16.325))^2-273+$E259))</f>
        <v>-0.1636701234590987</v>
      </c>
      <c r="FK259" s="6">
        <f>IF(Readings!FG237&gt;0.1,333.5*((Readings!FG237)^-0.07168)+(2.5*(LOG(Readings!FG237/16.325))^2-273+$E259))</f>
        <v>1.6622409151956958</v>
      </c>
    </row>
    <row r="260" spans="2:167" x14ac:dyDescent="0.2">
      <c r="B260" s="13">
        <v>8</v>
      </c>
      <c r="C260" s="45">
        <f t="shared" si="84"/>
        <v>1087</v>
      </c>
      <c r="D260" s="13">
        <v>12</v>
      </c>
      <c r="F260" s="43" t="s">
        <v>364</v>
      </c>
      <c r="FJ260" s="6">
        <f>IF(Readings!FF238&gt;0.1,333.5*((Readings!FF238)^-0.07168)+(2.5*(LOG(Readings!FF238/16.325))^2-273+$E260))</f>
        <v>-0.34091812913914055</v>
      </c>
      <c r="FK260" s="6">
        <f>IF(Readings!FG238&gt;0.1,333.5*((Readings!FG238)^-0.07168)+(2.5*(LOG(Readings!FG238/16.325))^2-273+$E260))</f>
        <v>-0.37615258615142011</v>
      </c>
    </row>
    <row r="261" spans="2:167" x14ac:dyDescent="0.2">
      <c r="B261" s="13">
        <v>7</v>
      </c>
      <c r="C261" s="45">
        <f t="shared" si="84"/>
        <v>1086</v>
      </c>
      <c r="D261" s="13">
        <v>13</v>
      </c>
      <c r="F261" s="43" t="s">
        <v>365</v>
      </c>
      <c r="FJ261" s="6">
        <f>IF(Readings!FF239&gt;0.1,333.5*((Readings!FF239)^-0.07168)+(2.5*(LOG(Readings!FF239/16.325))^2-273+$E261))</f>
        <v>-0.32915746818144953</v>
      </c>
      <c r="FK261" s="6">
        <f>IF(Readings!FG239&gt;0.1,333.5*((Readings!FG239)^-0.07168)+(2.5*(LOG(Readings!FG239/16.325))^2-273+$E261))</f>
        <v>0.9772683227419634</v>
      </c>
    </row>
    <row r="262" spans="2:167" x14ac:dyDescent="0.2">
      <c r="FJ262" s="6"/>
      <c r="FK262" s="6"/>
    </row>
    <row r="263" spans="2:167" x14ac:dyDescent="0.2">
      <c r="FJ263" s="6"/>
      <c r="FK263" s="6"/>
    </row>
    <row r="264" spans="2:167" x14ac:dyDescent="0.2">
      <c r="B264" s="47" t="s">
        <v>233</v>
      </c>
      <c r="C264" s="47"/>
      <c r="FJ264" s="6"/>
      <c r="FK264" s="6"/>
    </row>
    <row r="265" spans="2:167" x14ac:dyDescent="0.2">
      <c r="B265" s="13" t="s">
        <v>49</v>
      </c>
      <c r="C265" s="43" t="s">
        <v>2</v>
      </c>
      <c r="D265" s="43" t="s">
        <v>3</v>
      </c>
      <c r="FJ265" s="5">
        <v>41304</v>
      </c>
      <c r="FK265" s="5">
        <v>41337</v>
      </c>
    </row>
    <row r="266" spans="2:167" x14ac:dyDescent="0.2">
      <c r="B266" s="13">
        <v>1</v>
      </c>
      <c r="C266" s="45">
        <f>1092.79-D266</f>
        <v>1090.49</v>
      </c>
      <c r="D266" s="13">
        <v>2.2999999999999998</v>
      </c>
      <c r="F266" s="43" t="s">
        <v>248</v>
      </c>
      <c r="FJ266" s="6"/>
      <c r="FK266" s="6"/>
    </row>
    <row r="267" spans="2:167" x14ac:dyDescent="0.2">
      <c r="B267" s="13">
        <v>2</v>
      </c>
      <c r="C267" s="45">
        <f t="shared" ref="C267:C276" si="85">1092.79-D267</f>
        <v>1088.49</v>
      </c>
      <c r="D267" s="13">
        <v>4.3</v>
      </c>
      <c r="F267" s="43" t="s">
        <v>249</v>
      </c>
      <c r="FJ267" s="5"/>
      <c r="FK267" s="5"/>
    </row>
    <row r="268" spans="2:167" x14ac:dyDescent="0.2">
      <c r="B268" s="13">
        <v>3</v>
      </c>
      <c r="C268" s="45">
        <f t="shared" si="85"/>
        <v>1086.49</v>
      </c>
      <c r="D268" s="13">
        <v>6.3</v>
      </c>
      <c r="F268" s="43" t="s">
        <v>250</v>
      </c>
      <c r="FJ268" s="6">
        <f>IF(Readings!FF244&gt;0.1,333.5*((Readings!FF244)^-0.07168)+(2.5*(LOG(Readings!FF244/16.325))^2-273+$E268))</f>
        <v>-2.3272542592167724</v>
      </c>
      <c r="FK268" s="6">
        <f>IF(Readings!FG244&gt;0.1,333.5*((Readings!FG244)^-0.07168)+(2.5*(LOG(Readings!FG244/16.325))^2-273+$E268))</f>
        <v>-3.5412269488830361</v>
      </c>
    </row>
    <row r="269" spans="2:167" x14ac:dyDescent="0.2">
      <c r="B269" s="13">
        <v>4</v>
      </c>
      <c r="C269" s="45">
        <f t="shared" si="85"/>
        <v>1084.49</v>
      </c>
      <c r="D269" s="13">
        <v>8.3000000000000007</v>
      </c>
      <c r="F269" s="43" t="s">
        <v>251</v>
      </c>
      <c r="FJ269" s="6">
        <f>IF(Readings!FF245&gt;0.1,333.5*((Readings!FF245)^-0.07168)+(2.5*(LOG(Readings!FF245/16.325))^2-273+$E269))</f>
        <v>3.4011638548463452E-3</v>
      </c>
      <c r="FK269" s="6">
        <f>IF(Readings!FG245&gt;0.1,333.5*((Readings!FG245)^-0.07168)+(2.5*(LOG(Readings!FG245/16.325))^2-273+$E269))</f>
        <v>-2.0564223378187307E-2</v>
      </c>
    </row>
    <row r="270" spans="2:167" x14ac:dyDescent="0.2">
      <c r="B270" s="13">
        <v>5</v>
      </c>
      <c r="C270" s="45">
        <f t="shared" si="85"/>
        <v>1082.49</v>
      </c>
      <c r="D270" s="13">
        <v>10.3</v>
      </c>
      <c r="F270" s="43" t="s">
        <v>252</v>
      </c>
      <c r="FJ270" s="6">
        <f>IF(Readings!FF246&gt;0.1,333.5*((Readings!FF246)^-0.07168)+(2.5*(LOG(Readings!FF246/16.325))^2-273+$E270))</f>
        <v>-4.4496783177862653E-2</v>
      </c>
      <c r="FK270" s="6">
        <f>IF(Readings!FG246&gt;0.1,333.5*((Readings!FG246)^-0.07168)+(2.5*(LOG(Readings!FG246/16.325))^2-273+$E270))</f>
        <v>-4.4496783177862653E-2</v>
      </c>
    </row>
    <row r="271" spans="2:167" x14ac:dyDescent="0.2">
      <c r="B271" s="13">
        <v>6</v>
      </c>
      <c r="C271" s="45">
        <f t="shared" si="85"/>
        <v>1080.49</v>
      </c>
      <c r="D271" s="13">
        <v>12.3</v>
      </c>
      <c r="F271" s="43" t="s">
        <v>253</v>
      </c>
      <c r="FJ271" s="6">
        <f>IF(Readings!FF247&gt;0.1,333.5*((Readings!FF247)^-0.07168)+(2.5*(LOG(Readings!FF247/16.325))^2-273+$E271))</f>
        <v>-0.10418511761412219</v>
      </c>
      <c r="FK271" s="6">
        <f>IF(Readings!FG247&gt;0.1,333.5*((Readings!FG247)^-0.07168)+(2.5*(LOG(Readings!FG247/16.325))^2-273+$E271))</f>
        <v>-0.11609834322666757</v>
      </c>
    </row>
    <row r="272" spans="2:167" x14ac:dyDescent="0.2">
      <c r="B272" s="13">
        <v>7</v>
      </c>
      <c r="C272" s="45">
        <f t="shared" si="85"/>
        <v>1078.49</v>
      </c>
      <c r="D272" s="13">
        <v>14.3</v>
      </c>
      <c r="F272" s="43" t="s">
        <v>254</v>
      </c>
      <c r="FJ272" s="6">
        <f>IF(Readings!FF248&gt;0.1,333.5*((Readings!FF248)^-0.07168)+(2.5*(LOG(Readings!FF248/16.325))^2-273+$E272))</f>
        <v>-0.13990043694377619</v>
      </c>
      <c r="FK272" s="6">
        <f>IF(Readings!FG248&gt;0.1,333.5*((Readings!FG248)^-0.07168)+(2.5*(LOG(Readings!FG248/16.325))^2-273+$E272))</f>
        <v>-0.13990043694377619</v>
      </c>
    </row>
    <row r="273" spans="2:167" x14ac:dyDescent="0.2">
      <c r="B273" s="13">
        <v>8</v>
      </c>
      <c r="C273" s="45">
        <f t="shared" si="85"/>
        <v>1077.49</v>
      </c>
      <c r="D273" s="13">
        <v>15.3</v>
      </c>
      <c r="F273" s="43" t="s">
        <v>260</v>
      </c>
      <c r="FJ273" s="6">
        <f>IF(Readings!FF249&gt;0.1,333.5*((Readings!FF249)^-0.07168)+(2.5*(LOG(Readings!FF249/16.325))^2-273+$E273))</f>
        <v>0.93928165409016628</v>
      </c>
      <c r="FK273" s="6">
        <f>IF(Readings!FG249&gt;0.1,333.5*((Readings!FG249)^-0.07168)+(2.5*(LOG(Readings!FG249/16.325))^2-273+$E273))</f>
        <v>-0.2938278182070917</v>
      </c>
    </row>
    <row r="274" spans="2:167" x14ac:dyDescent="0.2">
      <c r="B274" s="13">
        <v>9</v>
      </c>
      <c r="C274" s="45">
        <f t="shared" si="85"/>
        <v>1076.49</v>
      </c>
      <c r="D274" s="13">
        <v>16.3</v>
      </c>
      <c r="F274" s="43" t="s">
        <v>259</v>
      </c>
      <c r="FJ274" s="6">
        <f>IF(Readings!FF250&gt;0.1,333.5*((Readings!FF250)^-0.07168)+(2.5*(LOG(Readings!FF250/16.325))^2-273+$E274))</f>
        <v>-0.2938278182070917</v>
      </c>
      <c r="FK274" s="6">
        <f>IF(Readings!FG250&gt;0.1,333.5*((Readings!FG250)^-0.07168)+(2.5*(LOG(Readings!FG250/16.325))^2-273+$E274))</f>
        <v>-0.2938278182070917</v>
      </c>
    </row>
    <row r="275" spans="2:167" x14ac:dyDescent="0.2">
      <c r="B275" s="13">
        <v>10</v>
      </c>
      <c r="C275" s="45">
        <f t="shared" si="85"/>
        <v>1075.49</v>
      </c>
      <c r="D275" s="13">
        <v>17.3</v>
      </c>
      <c r="F275" s="43" t="s">
        <v>255</v>
      </c>
      <c r="FJ275" s="6">
        <f>IF(Readings!FF251&gt;0.1,333.5*((Readings!FF251)^-0.07168)+(2.5*(LOG(Readings!FF251/16.325))^2-273+$E275))</f>
        <v>-0.28203534542740272</v>
      </c>
      <c r="FK275" s="6">
        <f>IF(Readings!FG251&gt;0.1,333.5*((Readings!FG251)^-0.07168)+(2.5*(LOG(Readings!FG251/16.325))^2-273+$E275))</f>
        <v>-0.28203534542740272</v>
      </c>
    </row>
    <row r="276" spans="2:167" x14ac:dyDescent="0.2">
      <c r="B276" s="13">
        <v>11</v>
      </c>
      <c r="C276" s="45">
        <f t="shared" si="85"/>
        <v>1074.49</v>
      </c>
      <c r="D276" s="13">
        <v>18.3</v>
      </c>
      <c r="F276" s="43" t="s">
        <v>258</v>
      </c>
      <c r="FJ276" s="6">
        <f>IF(Readings!FF252&gt;0.1,333.5*((Readings!FF252)^-0.07168)+(2.5*(LOG(Readings!FF252/16.325))^2-273+$E276))</f>
        <v>-0.38788159670468758</v>
      </c>
      <c r="FK276" s="6">
        <f>IF(Readings!FG252&gt;0.1,333.5*((Readings!FG252)^-0.07168)+(2.5*(LOG(Readings!FG252/16.325))^2-273+$E276))</f>
        <v>-0.37615258615142011</v>
      </c>
    </row>
  </sheetData>
  <mergeCells count="9">
    <mergeCell ref="B238:C238"/>
    <mergeCell ref="B249:C249"/>
    <mergeCell ref="B264:C264"/>
    <mergeCell ref="B157:C157"/>
    <mergeCell ref="B174:C174"/>
    <mergeCell ref="B186:C186"/>
    <mergeCell ref="B200:C200"/>
    <mergeCell ref="B212:C212"/>
    <mergeCell ref="B226:C226"/>
  </mergeCells>
  <phoneticPr fontId="0" type="noConversion"/>
  <conditionalFormatting sqref="A69:B75 C31 C34:C37 A34:B36 A58:B64 A12:B20 A52:B54 C52:C55 A40:B48 C40:C49 C12:C21 C58:C66 C6:C9 A6:B8 G6:G22 H30:CB32 H9:CB10 E58:F67 H21:CB22 H37:CB38 H57:CF57 H76:K76 R76:CB76 H58:CB67 G34:G76 H49:CB50 E6:F10 E12:F22 E40:F50 E24:G32 E34:F38 E52:F56 CC58:CF64 H68:DI75 DR30 B24:B30 H55:CB56 I146:AW155 BX143:CB143 D6:D27 C24:C27 A24:A29 C28:D30 H121 E69:F77 CF159:CI165 R77:CL77 L76:Q77 G77:K77 C69:C77 BX142:CL142 F122:F137 D121:D137 D31:D97 D101:D117 E122:E138 E78:E80 E82:E100 E102:E120 F78:F97 F99:F117 G78:CB112 DO24:DR29 H24:DM29 DN24:DN26 C156:AX156 AY146:CJ158 C142:BW143 AY159:BE167 CP122 DL102:EU111 DL122:EU131 DL82:EU91 CG57:EV64 H20:EW20 H34:EV36 H51:EV54 H6:EV8 DS27:EZ28 H39:EV48 CK146:EJ155 H11:EV19 DS24:EV26 EZ24:EZ26 DS29:EV30">
    <cfRule type="cellIs" dxfId="13" priority="18" stopIfTrue="1" operator="lessThan">
      <formula>0</formula>
    </cfRule>
  </conditionalFormatting>
  <conditionalFormatting sqref="EW12:EW19">
    <cfRule type="cellIs" dxfId="12" priority="16" stopIfTrue="1" operator="lessThan">
      <formula>0</formula>
    </cfRule>
  </conditionalFormatting>
  <conditionalFormatting sqref="EW6:EW8">
    <cfRule type="cellIs" dxfId="11" priority="17" stopIfTrue="1" operator="lessThan">
      <formula>0</formula>
    </cfRule>
  </conditionalFormatting>
  <conditionalFormatting sqref="EV102:EV112">
    <cfRule type="cellIs" dxfId="10" priority="14" stopIfTrue="1" operator="lessThan">
      <formula>0</formula>
    </cfRule>
  </conditionalFormatting>
  <conditionalFormatting sqref="EV82:EV92">
    <cfRule type="cellIs" dxfId="9" priority="15" stopIfTrue="1" operator="lessThan">
      <formula>0</formula>
    </cfRule>
  </conditionalFormatting>
  <conditionalFormatting sqref="EW82:EW94">
    <cfRule type="cellIs" dxfId="8" priority="13" stopIfTrue="1" operator="lessThan">
      <formula>0</formula>
    </cfRule>
  </conditionalFormatting>
  <conditionalFormatting sqref="EW102:EW114">
    <cfRule type="cellIs" dxfId="7" priority="12" stopIfTrue="1" operator="lessThan">
      <formula>0</formula>
    </cfRule>
  </conditionalFormatting>
  <conditionalFormatting sqref="EW122:EW134">
    <cfRule type="cellIs" dxfId="6" priority="11" stopIfTrue="1" operator="lessThan">
      <formula>0</formula>
    </cfRule>
  </conditionalFormatting>
  <conditionalFormatting sqref="EV122:EV136">
    <cfRule type="cellIs" dxfId="5" priority="10" stopIfTrue="1" operator="lessThan">
      <formula>0</formula>
    </cfRule>
  </conditionalFormatting>
  <conditionalFormatting sqref="EX122:EX136">
    <cfRule type="cellIs" dxfId="4" priority="7" stopIfTrue="1" operator="lessThan">
      <formula>0</formula>
    </cfRule>
  </conditionalFormatting>
  <conditionalFormatting sqref="EX82:EX94">
    <cfRule type="cellIs" dxfId="3" priority="9" stopIfTrue="1" operator="lessThan">
      <formula>0</formula>
    </cfRule>
  </conditionalFormatting>
  <conditionalFormatting sqref="EX102:EX114">
    <cfRule type="cellIs" dxfId="2" priority="8" stopIfTrue="1" operator="lessThan">
      <formula>0</formula>
    </cfRule>
  </conditionalFormatting>
  <conditionalFormatting sqref="FA24:FA30 FA57:FA80 FA82:FA100 FA122:FA137 FA11:FF20 FB29:FF30 FA39:FF48 FA51:FF51 FB57:FF64 FB82:FF91 FA102:FA120 FB102:FF114 FB122:FF131 FI49 FH95:FI95 FG102:FI102 FG103:FG114 FH103:FH115 FG123:FG134 FI132:FI133 FA6:FK8 FG12:FK20 FB24:FK26 FG30:FK30 FA34:FK36 FG40:FK48 FA52:FK54 FG82:FK94 FI103:FI116 FJ104:FK114 FG122:FK122 FH123:FK131">
    <cfRule type="cellIs" dxfId="1" priority="5" stopIfTrue="1" operator="lessThan">
      <formula>0</formula>
    </cfRule>
  </conditionalFormatting>
  <pageMargins left="0.74803149606299213" right="0.74803149606299213" top="0.98425196850393704" bottom="0.98425196850393704" header="0.51181102362204722" footer="0.51181102362204722"/>
  <pageSetup scale="55" fitToWidth="4" fitToHeight="2" orientation="landscape" r:id="rId1"/>
  <headerFooter alignWithMargins="0">
    <oddHeader xml:space="preserve">&amp;L&amp;E0201-99-14108&amp;C&amp;EGround Temperature Data: MOunt Nansen Mine Site&amp;R&amp;E&amp;P  of  &amp;N </oddHeader>
    <oddFooter>&amp;L&amp;D&amp;R&amp;F</oddFooter>
  </headerFooter>
  <rowBreaks count="1" manualBreakCount="1">
    <brk id="48" min="1" max="8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view="pageLayout" topLeftCell="A13" zoomScale="85" zoomScaleNormal="75" zoomScaleSheetLayoutView="80" zoomScalePageLayoutView="85" workbookViewId="0">
      <selection activeCell="U48" sqref="U48"/>
    </sheetView>
  </sheetViews>
  <sheetFormatPr defaultRowHeight="12.75" x14ac:dyDescent="0.2"/>
  <cols>
    <col min="20" max="20" width="15.140625" customWidth="1"/>
    <col min="21" max="21" width="13.7109375" customWidth="1"/>
  </cols>
  <sheetData>
    <row r="1" spans="1:21" ht="15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6" t="s">
        <v>76</v>
      </c>
      <c r="U1" s="38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9"/>
      <c r="U2" s="39"/>
    </row>
    <row r="27" spans="23:23" ht="11.25" customHeight="1" x14ac:dyDescent="0.2"/>
    <row r="28" spans="23:23" x14ac:dyDescent="0.2">
      <c r="W28" s="6"/>
    </row>
    <row r="29" spans="23:23" x14ac:dyDescent="0.2">
      <c r="W29" s="6"/>
    </row>
    <row r="30" spans="23:23" x14ac:dyDescent="0.2">
      <c r="W30" s="6"/>
    </row>
    <row r="49" spans="1:21" ht="15" x14ac:dyDescent="0.2">
      <c r="S49" s="34"/>
      <c r="T49" s="34"/>
    </row>
    <row r="50" spans="1:21" ht="18" x14ac:dyDescent="0.25">
      <c r="S50" s="34"/>
      <c r="T50" s="35" t="s">
        <v>171</v>
      </c>
    </row>
    <row r="51" spans="1:21" x14ac:dyDescent="0.2">
      <c r="N51" t="s">
        <v>83</v>
      </c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261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conditionalFormatting sqref="W28:W30">
    <cfRule type="cellIs" dxfId="0" priority="1" stopIfTrue="1" operator="lessThan">
      <formula>0</formula>
    </cfRule>
  </conditionalFormatting>
  <printOptions horizontalCentered="1" verticalCentered="1"/>
  <pageMargins left="0.7" right="0.7" top="0.75" bottom="0.75" header="0.3" footer="0.3"/>
  <pageSetup paperSize="144" scale="63" orientation="landscape" r:id="rId1"/>
  <headerFooter alignWithMargins="0">
    <oddHeader>&amp;L
W14101749&amp;C
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201729" r:id="rId4">
          <objectPr defaultSize="0" autoPict="0" r:id="rId5">
            <anchor moveWithCells="1">
              <from>
                <xdr:col>20</xdr:col>
                <xdr:colOff>0</xdr:colOff>
                <xdr:row>54</xdr:row>
                <xdr:rowOff>142875</xdr:rowOff>
              </from>
              <to>
                <xdr:col>20</xdr:col>
                <xdr:colOff>685800</xdr:colOff>
                <xdr:row>58</xdr:row>
                <xdr:rowOff>133350</xdr:rowOff>
              </to>
            </anchor>
          </objectPr>
        </oleObject>
      </mc:Choice>
      <mc:Fallback>
        <oleObject progId="Word.Picture.8" shapeId="20172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13" zoomScale="70" zoomScaleNormal="75" zoomScalePageLayoutView="70" workbookViewId="0">
      <selection activeCell="V9" sqref="V9"/>
    </sheetView>
  </sheetViews>
  <sheetFormatPr defaultRowHeight="12.75" x14ac:dyDescent="0.2"/>
  <cols>
    <col min="20" max="20" width="14.5703125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172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262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paperSize="144" scale="60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202753" r:id="rId4">
          <objectPr defaultSize="0" autoPict="0" r:id="rId5">
            <anchor moveWithCells="1">
              <from>
                <xdr:col>20</xdr:col>
                <xdr:colOff>152400</xdr:colOff>
                <xdr:row>51</xdr:row>
                <xdr:rowOff>171450</xdr:rowOff>
              </from>
              <to>
                <xdr:col>21</xdr:col>
                <xdr:colOff>57150</xdr:colOff>
                <xdr:row>55</xdr:row>
                <xdr:rowOff>28575</xdr:rowOff>
              </to>
            </anchor>
          </objectPr>
        </oleObject>
      </mc:Choice>
      <mc:Fallback>
        <oleObject progId="Word.Picture.8" shapeId="20275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19" zoomScale="90" zoomScaleNormal="75" zoomScalePageLayoutView="90" workbookViewId="0">
      <selection activeCell="N55" sqref="N55"/>
    </sheetView>
  </sheetViews>
  <sheetFormatPr defaultRowHeight="12.75" x14ac:dyDescent="0.2"/>
  <cols>
    <col min="20" max="20" width="15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173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263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paperSize="144" scale="63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203777" r:id="rId4">
          <objectPr defaultSize="0" autoPict="0" r:id="rId5">
            <anchor moveWithCells="1">
              <from>
                <xdr:col>20</xdr:col>
                <xdr:colOff>57150</xdr:colOff>
                <xdr:row>52</xdr:row>
                <xdr:rowOff>95250</xdr:rowOff>
              </from>
              <to>
                <xdr:col>20</xdr:col>
                <xdr:colOff>742950</xdr:colOff>
                <xdr:row>55</xdr:row>
                <xdr:rowOff>161925</xdr:rowOff>
              </to>
            </anchor>
          </objectPr>
        </oleObject>
      </mc:Choice>
      <mc:Fallback>
        <oleObject progId="Word.Picture.8" shapeId="20377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21" zoomScaleNormal="75" workbookViewId="0">
      <selection activeCell="J51" sqref="J51"/>
    </sheetView>
  </sheetViews>
  <sheetFormatPr defaultRowHeight="12.75" x14ac:dyDescent="0.2"/>
  <cols>
    <col min="20" max="20" width="13.7109375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174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82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rintOptions horizontalCentered="1" verticalCentered="1"/>
  <pageMargins left="0.75" right="0.75" top="0.75" bottom="0.25" header="0.5" footer="0.25"/>
  <pageSetup paperSize="144" scale="63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723969" r:id="rId4">
          <objectPr defaultSize="0" autoPict="0" r:id="rId5">
            <anchor moveWithCells="1">
              <from>
                <xdr:col>19</xdr:col>
                <xdr:colOff>847725</xdr:colOff>
                <xdr:row>53</xdr:row>
                <xdr:rowOff>123825</xdr:rowOff>
              </from>
              <to>
                <xdr:col>20</xdr:col>
                <xdr:colOff>590550</xdr:colOff>
                <xdr:row>57</xdr:row>
                <xdr:rowOff>47625</xdr:rowOff>
              </to>
            </anchor>
          </objectPr>
        </oleObject>
      </mc:Choice>
      <mc:Fallback>
        <oleObject progId="Word.Picture.8" shapeId="72396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10" zoomScale="80" zoomScaleNormal="75" zoomScalePageLayoutView="80" workbookViewId="0">
      <selection activeCell="O49" sqref="O49"/>
    </sheetView>
  </sheetViews>
  <sheetFormatPr defaultRowHeight="12.75" x14ac:dyDescent="0.2"/>
  <cols>
    <col min="20" max="20" width="15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175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264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paperSize="144" scale="63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204801" r:id="rId4">
          <objectPr defaultSize="0" autoPict="0" r:id="rId5">
            <anchor moveWithCells="1">
              <from>
                <xdr:col>20</xdr:col>
                <xdr:colOff>57150</xdr:colOff>
                <xdr:row>52</xdr:row>
                <xdr:rowOff>95250</xdr:rowOff>
              </from>
              <to>
                <xdr:col>20</xdr:col>
                <xdr:colOff>742950</xdr:colOff>
                <xdr:row>55</xdr:row>
                <xdr:rowOff>161925</xdr:rowOff>
              </to>
            </anchor>
          </objectPr>
        </oleObject>
      </mc:Choice>
      <mc:Fallback>
        <oleObject progId="Word.Picture.8" shapeId="20480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view="pageLayout" topLeftCell="A13" zoomScale="80" zoomScaleNormal="75" zoomScalePageLayoutView="80" workbookViewId="0">
      <selection activeCell="T54" sqref="T54"/>
    </sheetView>
  </sheetViews>
  <sheetFormatPr defaultRowHeight="12.75" x14ac:dyDescent="0.2"/>
  <cols>
    <col min="20" max="20" width="14" customWidth="1"/>
    <col min="21" max="21" width="11.140625" customWidth="1"/>
  </cols>
  <sheetData>
    <row r="1" spans="1:2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41" t="s">
        <v>76</v>
      </c>
      <c r="U1" s="40">
        <f>'Filtered Temp_data'!C1</f>
        <v>41337</v>
      </c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27" ht="11.25" customHeight="1" x14ac:dyDescent="0.2"/>
    <row r="49" spans="1:21" ht="15" x14ac:dyDescent="0.2">
      <c r="S49" s="34"/>
      <c r="T49" s="34"/>
    </row>
    <row r="50" spans="1:21" ht="18" x14ac:dyDescent="0.25">
      <c r="S50" s="34"/>
      <c r="T50" s="35" t="s">
        <v>176</v>
      </c>
    </row>
    <row r="51" spans="1:21" ht="15" x14ac:dyDescent="0.2">
      <c r="S51" s="34"/>
      <c r="T51" s="34"/>
    </row>
    <row r="52" spans="1:21" ht="15" x14ac:dyDescent="0.2">
      <c r="S52" s="34"/>
      <c r="T52" s="36" t="s">
        <v>72</v>
      </c>
    </row>
    <row r="53" spans="1:21" ht="15" x14ac:dyDescent="0.2">
      <c r="S53" s="34"/>
      <c r="T53" s="36" t="s">
        <v>265</v>
      </c>
    </row>
    <row r="54" spans="1:2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2"/>
    </row>
  </sheetData>
  <phoneticPr fontId="0" type="noConversion"/>
  <printOptions horizontalCentered="1" verticalCentered="1"/>
  <pageMargins left="0.75" right="0.75" top="0.75" bottom="0.25" header="0.5" footer="0.25"/>
  <pageSetup paperSize="144" scale="63" orientation="landscape" r:id="rId1"/>
  <headerFooter alignWithMargins="0">
    <oddHeader>&amp;LW14101749&amp;CMount Nansen Tailings Dam Monitoring
Abandoned Mount Nansen Mine - Carmacks, Yukon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205825" r:id="rId4">
          <objectPr defaultSize="0" autoPict="0" r:id="rId5">
            <anchor moveWithCells="1">
              <from>
                <xdr:col>20</xdr:col>
                <xdr:colOff>57150</xdr:colOff>
                <xdr:row>52</xdr:row>
                <xdr:rowOff>95250</xdr:rowOff>
              </from>
              <to>
                <xdr:col>20</xdr:col>
                <xdr:colOff>742950</xdr:colOff>
                <xdr:row>55</xdr:row>
                <xdr:rowOff>161925</xdr:rowOff>
              </to>
            </anchor>
          </objectPr>
        </oleObject>
      </mc:Choice>
      <mc:Fallback>
        <oleObject progId="Word.Picture.8" shapeId="2058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Readings</vt:lpstr>
      <vt:lpstr>Raw Temp_data</vt:lpstr>
      <vt:lpstr>Filtered Temp_data</vt:lpstr>
      <vt:lpstr>12861-01</vt:lpstr>
      <vt:lpstr>12861-02</vt:lpstr>
      <vt:lpstr>12861-03</vt:lpstr>
      <vt:lpstr>GT09-01 Cable #1  </vt:lpstr>
      <vt:lpstr>12861-05</vt:lpstr>
      <vt:lpstr>12861-06</vt:lpstr>
      <vt:lpstr>12861-07</vt:lpstr>
      <vt:lpstr>12861-08</vt:lpstr>
      <vt:lpstr>GT09-02 Cable #5 </vt:lpstr>
      <vt:lpstr>GT09-03 Cable #4 </vt:lpstr>
      <vt:lpstr>14618-BH01</vt:lpstr>
      <vt:lpstr>14618-BH03</vt:lpstr>
      <vt:lpstr>14618-BH04</vt:lpstr>
      <vt:lpstr>GT09-04 Cable #3 </vt:lpstr>
      <vt:lpstr>GT09-05 Cable #2 </vt:lpstr>
      <vt:lpstr>12861-04</vt:lpstr>
      <vt:lpstr>W14103083-01 BH01</vt:lpstr>
      <vt:lpstr>W14103083-01 BH02</vt:lpstr>
      <vt:lpstr>W14103083-01 BH04</vt:lpstr>
      <vt:lpstr>W14103083-01 BH03</vt:lpstr>
      <vt:lpstr>'12861-01'!Print_Area</vt:lpstr>
      <vt:lpstr>'12861-02'!Print_Area</vt:lpstr>
      <vt:lpstr>'12861-03'!Print_Area</vt:lpstr>
      <vt:lpstr>'12861-04'!Print_Area</vt:lpstr>
      <vt:lpstr>'12861-05'!Print_Area</vt:lpstr>
      <vt:lpstr>'12861-06'!Print_Area</vt:lpstr>
      <vt:lpstr>'12861-07'!Print_Area</vt:lpstr>
      <vt:lpstr>'12861-08'!Print_Area</vt:lpstr>
      <vt:lpstr>'14618-BH01'!Print_Area</vt:lpstr>
      <vt:lpstr>'14618-BH03'!Print_Area</vt:lpstr>
      <vt:lpstr>'14618-BH04'!Print_Area</vt:lpstr>
      <vt:lpstr>'Filtered Temp_data'!Print_Area</vt:lpstr>
      <vt:lpstr>'GT09-01 Cable #1  '!Print_Area</vt:lpstr>
      <vt:lpstr>'GT09-02 Cable #5 '!Print_Area</vt:lpstr>
      <vt:lpstr>'GT09-03 Cable #4 '!Print_Area</vt:lpstr>
      <vt:lpstr>'GT09-04 Cable #3 '!Print_Area</vt:lpstr>
      <vt:lpstr>'GT09-05 Cable #2 '!Print_Area</vt:lpstr>
      <vt:lpstr>'Raw Temp_data'!Print_Area</vt:lpstr>
      <vt:lpstr>Readings!Print_Area</vt:lpstr>
      <vt:lpstr>'W14103083-01 BH01'!Print_Area</vt:lpstr>
      <vt:lpstr>'W14103083-01 BH02'!Print_Area</vt:lpstr>
      <vt:lpstr>'W14103083-01 BH03'!Print_Area</vt:lpstr>
      <vt:lpstr>'W14103083-01 BH04'!Print_Area</vt:lpstr>
    </vt:vector>
  </TitlesOfParts>
  <Company>EBA Engineering Consultants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 Hamilton</dc:creator>
  <cp:lastModifiedBy>Buchan, Cameron</cp:lastModifiedBy>
  <cp:lastPrinted>2013-04-23T22:25:48Z</cp:lastPrinted>
  <dcterms:created xsi:type="dcterms:W3CDTF">1999-12-01T01:30:14Z</dcterms:created>
  <dcterms:modified xsi:type="dcterms:W3CDTF">2013-05-03T21:37:04Z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iews">
    <vt:lpwstr>Data Analysis and Interpretation</vt:lpwstr>
  </property>
  <property fmtid="{D5CDD505-2E9C-101B-9397-08002B2CF9AE}" pid="3" name="Flag for Review">
    <vt:lpwstr>0</vt:lpwstr>
  </property>
  <property fmtid="{D5CDD505-2E9C-101B-9397-08002B2CF9AE}" pid="4" name="Data Type">
    <vt:lpwstr/>
  </property>
  <property fmtid="{D5CDD505-2E9C-101B-9397-08002B2CF9AE}" pid="5" name="Issued">
    <vt:lpwstr/>
  </property>
  <property fmtid="{D5CDD505-2E9C-101B-9397-08002B2CF9AE}" pid="6" name="Location">
    <vt:lpwstr/>
  </property>
  <property fmtid="{D5CDD505-2E9C-101B-9397-08002B2CF9AE}" pid="7" name="Test Type">
    <vt:lpwstr>EBA-Other</vt:lpwstr>
  </property>
  <property fmtid="{D5CDD505-2E9C-101B-9397-08002B2CF9AE}" pid="8" name="Status">
    <vt:lpwstr/>
  </property>
</Properties>
</file>